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bertyutil-my.sharepoint.com/personal/dcarter_libertyutilities_com/Documents/Documents/MO Empire Electric/Asbury and Storm Uri Securitization/"/>
    </mc:Choice>
  </mc:AlternateContent>
  <xr:revisionPtr revIDLastSave="4" documentId="8_{F86EAEC0-54A3-41AC-8A96-C084EEAD1272}" xr6:coauthVersionLast="47" xr6:coauthVersionMax="47" xr10:uidLastSave="{5FAE395D-313F-492E-A434-F36E038CBE42}"/>
  <bookViews>
    <workbookView xWindow="-110" yWindow="-110" windowWidth="19420" windowHeight="10420" xr2:uid="{619D43F5-AA2B-4E8E-B977-94EFDC85131B}"/>
  </bookViews>
  <sheets>
    <sheet name=" Bond Financing Costs" sheetId="3" r:id="rId1"/>
    <sheet name="Income Tax " sheetId="27" r:id="rId2"/>
    <sheet name="Rating Agency Fee" sheetId="22" r:id="rId3"/>
    <sheet name="Revenue Requirement - Asbury" sheetId="7" r:id="rId4"/>
    <sheet name="Revenue Requirement - Storm Uri" sheetId="11" r:id="rId5"/>
    <sheet name="Asbury Carrying Costs" sheetId="10" r:id="rId6"/>
    <sheet name="Storm Uri Carrying Cost &amp; Fees" sheetId="12" r:id="rId7"/>
    <sheet name="186219" sheetId="24" r:id="rId8"/>
    <sheet name="182420" sheetId="25" r:id="rId9"/>
    <sheet name="MO 95% Int Calc Mar21-Aug21" sheetId="13" state="hidden" r:id="rId10"/>
    <sheet name="MO 95% Int Calc Sep21-Feb22" sheetId="14" state="hidden" r:id="rId11"/>
    <sheet name="MO 95% Int Calc Mar22-Aug22" sheetId="15" state="hidden" r:id="rId12"/>
    <sheet name="MO 95% Int Calc Sept22-Dec22" sheetId="16" state="hidden" r:id="rId13"/>
    <sheet name="MO 95% Int Calc Jan23-Dec23)" sheetId="21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</externalReferences>
  <definedNames>
    <definedName name="\0" localSheetId="1">[1]SCHED!#REF!</definedName>
    <definedName name="\0">[1]SCHED!#REF!</definedName>
    <definedName name="\A" localSheetId="5">'[2]Jun 99'!#REF!</definedName>
    <definedName name="\A" localSheetId="1">'[2]Jun 99'!#REF!</definedName>
    <definedName name="\A" localSheetId="6">'[3]Jun 99'!#REF!</definedName>
    <definedName name="\A">'[2]Jun 99'!#REF!</definedName>
    <definedName name="\b" localSheetId="6">#REF!</definedName>
    <definedName name="\b">#N/A</definedName>
    <definedName name="\c" localSheetId="6">#REF!</definedName>
    <definedName name="\c">[4]Nonutility!$DE$652</definedName>
    <definedName name="\d">[5]bs!#REF!</definedName>
    <definedName name="\E">#REF!</definedName>
    <definedName name="\f">[4]Nonutility!$FC$942</definedName>
    <definedName name="\g">[4]Nonutility!$EM$604</definedName>
    <definedName name="\H">#REF!</definedName>
    <definedName name="\I">#REF!</definedName>
    <definedName name="\L">#REF!</definedName>
    <definedName name="\m">[6]Yield!#REF!</definedName>
    <definedName name="\n">[5]bs!#REF!</definedName>
    <definedName name="\P" localSheetId="5">#REF!</definedName>
    <definedName name="\P">#REF!</definedName>
    <definedName name="\R">#REF!</definedName>
    <definedName name="\S">#REF!</definedName>
    <definedName name="\t" localSheetId="5">'[2]Jun 99'!#REF!</definedName>
    <definedName name="\t">'[2]Jun 99'!#REF!</definedName>
    <definedName name="\X">#REF!</definedName>
    <definedName name="\z">[4]Nonutility!$FC$940</definedName>
    <definedName name="_____div10" localSheetId="5">'[7]WP 1-2'!#REF!</definedName>
    <definedName name="_____div10">'[7]WP 1-2'!#REF!</definedName>
    <definedName name="_____div21" localSheetId="5">'[7]WP 1-2'!#REF!</definedName>
    <definedName name="_____div21">'[7]WP 1-2'!#REF!</definedName>
    <definedName name="_____EXH1" localSheetId="5">#REF!</definedName>
    <definedName name="_____EXH1">#REF!</definedName>
    <definedName name="_____swe80">[8]Input!$E$29</definedName>
    <definedName name="_____ucg80">[8]Input!$E$31</definedName>
    <definedName name="____a1">'[9]WP Input '!$F$29</definedName>
    <definedName name="____a2">'[9]WP Input '!$C$16</definedName>
    <definedName name="____a3">'[9]WP Input '!$D$38</definedName>
    <definedName name="____Div02">'[10]Alloc factors'!$D$12</definedName>
    <definedName name="____div10">'[7]WP 1-2'!#REF!</definedName>
    <definedName name="____DIV12">'[11]Alloc factors'!$D$13</definedName>
    <definedName name="____div21">'[7]WP 1-2'!#REF!</definedName>
    <definedName name="____EXH1" localSheetId="5">#REF!</definedName>
    <definedName name="____EXH1">#REF!</definedName>
    <definedName name="____EXH6" localSheetId="5">#REF!</definedName>
    <definedName name="____EXH6">#REF!</definedName>
    <definedName name="____swe80">[8]Input!$E$29</definedName>
    <definedName name="____ucg80">[8]Input!$E$31</definedName>
    <definedName name="____W.O.R.K.B.O.O.K..C.O.N.T.E.N.T.S____">#REF!</definedName>
    <definedName name="___a1">'[9]WP Input '!$F$29</definedName>
    <definedName name="___a2">'[9]WP Input '!$C$16</definedName>
    <definedName name="___a3">'[9]WP Input '!$D$38</definedName>
    <definedName name="___Div02" localSheetId="5">'[12]Alloc factors'!$D$12</definedName>
    <definedName name="___Div02">'[10]Alloc factors'!$D$12</definedName>
    <definedName name="___div10">'[7]WP 1-2'!#REF!</definedName>
    <definedName name="___DIV12" localSheetId="5">'[13]Alloc factors'!$D$13</definedName>
    <definedName name="___DIV12">'[11]Alloc factors'!$D$13</definedName>
    <definedName name="___div21">'[7]WP 1-2'!#REF!</definedName>
    <definedName name="___EXH1" localSheetId="5">#REF!</definedName>
    <definedName name="___EXH1">#REF!</definedName>
    <definedName name="___EXH6" localSheetId="5">#REF!</definedName>
    <definedName name="___EXH6">#REF!</definedName>
    <definedName name="___INDEX_SHEET___ASAP_Utilities">#REF!</definedName>
    <definedName name="___swe80">[8]Input!$E$29</definedName>
    <definedName name="___ucg80">[8]Input!$E$31</definedName>
    <definedName name="__123Graph_A" localSheetId="5" hidden="1">[14]pwcc!#REF!</definedName>
    <definedName name="__123Graph_A" hidden="1">[15]pwcc!#REF!</definedName>
    <definedName name="__a1">'[9]WP Input '!$F$29</definedName>
    <definedName name="__a2">'[9]WP Input '!$C$16</definedName>
    <definedName name="__a3">'[9]WP Input '!$D$38</definedName>
    <definedName name="__adj2">'[16]adjustment 1'!$F$8:$F$1901</definedName>
    <definedName name="__amt2">'[16]adjustment 1'!$BZ$8:$BZ$1901</definedName>
    <definedName name="__can80">[17]Input!$E$25</definedName>
    <definedName name="__cen80">[17]Input!$E$23</definedName>
    <definedName name="__Div02">'[10]Alloc factors'!$D$12</definedName>
    <definedName name="__div10" localSheetId="5">'[18]WP 1-2'!#REF!</definedName>
    <definedName name="__div10">'[7]WP 1-2'!#REF!</definedName>
    <definedName name="__DIV12">'[11]Alloc factors'!$D$13</definedName>
    <definedName name="__div21" localSheetId="5">'[18]WP 1-2'!#REF!</definedName>
    <definedName name="__div21">'[7]WP 1-2'!#REF!</definedName>
    <definedName name="__Div30">'[19]Section 12'!$K$46</definedName>
    <definedName name="__dot09">#REF!</definedName>
    <definedName name="__dot10">#REF!</definedName>
    <definedName name="__eas80">[17]Input!$E$27</definedName>
    <definedName name="__EXH1" localSheetId="5">#REF!</definedName>
    <definedName name="__EXH1">#REF!</definedName>
    <definedName name="__EXH6" localSheetId="5">#REF!</definedName>
    <definedName name="__EXH6">#REF!</definedName>
    <definedName name="__kaw80">[17]Input!$E$21</definedName>
    <definedName name="__kv02">#REF!</definedName>
    <definedName name="__LVS1">#REF!</definedName>
    <definedName name="__LVS2">#REF!</definedName>
    <definedName name="__ne31">'[20]Alloc factors'!$D$32</definedName>
    <definedName name="__nsw80">#REF!</definedName>
    <definedName name="__nw31">'[20]Alloc factors'!$D$33</definedName>
    <definedName name="__pap05">#REF!</definedName>
    <definedName name="__pap06">#REF!</definedName>
    <definedName name="__PD1">#REF!</definedName>
    <definedName name="__PD2">#REF!</definedName>
    <definedName name="__PDM1">#REF!</definedName>
    <definedName name="__PDM2">#REF!</definedName>
    <definedName name="__se31">'[20]Alloc factors'!$D$34</definedName>
    <definedName name="__sw31">'[20]Alloc factors'!$D$35</definedName>
    <definedName name="__swe80">[8]Input!$E$29</definedName>
    <definedName name="__ucg80">[8]Input!$E$31</definedName>
    <definedName name="_1">'[21]ANALYSIS - EXP'!#REF!</definedName>
    <definedName name="_1_5">#REF!</definedName>
    <definedName name="_11">#N/A</definedName>
    <definedName name="_12">#N/A</definedName>
    <definedName name="_1993">[6]Yield!#REF!</definedName>
    <definedName name="_2">#REF!</definedName>
    <definedName name="_3">#REF!</definedName>
    <definedName name="_3__123Graph_AChart_2A" hidden="1">'[22]Inven Adj'!#REF!</definedName>
    <definedName name="_4">[23]FAIBF!#REF!</definedName>
    <definedName name="_5">[23]FAIBF!#REF!</definedName>
    <definedName name="_5YR._BOOK">#REF!</definedName>
    <definedName name="_6">[23]FAIBF!#REF!</definedName>
    <definedName name="_6A">#REF!</definedName>
    <definedName name="_6B">#REF!</definedName>
    <definedName name="_7">#REF!</definedName>
    <definedName name="_8">#REF!</definedName>
    <definedName name="_a1">'[9]WP Input '!$F$29</definedName>
    <definedName name="_a2">'[9]WP Input '!$C$16</definedName>
    <definedName name="_a3">'[9]WP Input '!$D$38</definedName>
    <definedName name="_adj2">'[16]adjustment 1'!$F$8:$F$1901</definedName>
    <definedName name="_AMO_UniqueIdentifier" hidden="1">"'3ca50db4-70c8-4a13-9264-47f8d69795ae'"</definedName>
    <definedName name="_amt2">'[16]adjustment 1'!$BZ$8:$BZ$1901</definedName>
    <definedName name="_asd2">#REF!</definedName>
    <definedName name="_ASD3">#REF!</definedName>
    <definedName name="_bal1">#REF!</definedName>
    <definedName name="_bal2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can80">#REF!</definedName>
    <definedName name="_cen80">#REF!</definedName>
    <definedName name="_Dist_Bin" hidden="1">#REF!</definedName>
    <definedName name="_Dist_Values" hidden="1">#REF!</definedName>
    <definedName name="_Div012">[24]alloc!$E$13</definedName>
    <definedName name="_Div02">'[10]Alloc factors'!$D$12</definedName>
    <definedName name="_Div091">[24]alloc!$E$14</definedName>
    <definedName name="_div10" localSheetId="5">'[7]WP 1-2'!#REF!</definedName>
    <definedName name="_div10">'[7]WP 1-2'!#REF!</definedName>
    <definedName name="_DIV12">'[11]Alloc factors'!$D$13</definedName>
    <definedName name="_div21">'[7]WP 1-2'!#REF!</definedName>
    <definedName name="_Div30">'[19]Section 12'!$K$46</definedName>
    <definedName name="_Div33">'[25]33'!$A$8:$BB$34</definedName>
    <definedName name="_dot09">#REF!</definedName>
    <definedName name="_dot10">#REF!</definedName>
    <definedName name="_eas80">#REF!</definedName>
    <definedName name="_EXH1" localSheetId="5">#REF!</definedName>
    <definedName name="_EXH1">#REF!</definedName>
    <definedName name="_EXH6" localSheetId="5">#REF!</definedName>
    <definedName name="_EXH6">#REF!</definedName>
    <definedName name="_Fill" localSheetId="5" hidden="1">'[26]COST OF SERVICE'!#REF!</definedName>
    <definedName name="_Fill" hidden="1">'[26]COST OF SERVICE'!#REF!</definedName>
    <definedName name="_xlnm._FilterDatabase" localSheetId="8" hidden="1">'182420'!$A$2:$L$98</definedName>
    <definedName name="_xlnm._FilterDatabase" localSheetId="7" hidden="1">'186219'!$A$2:$M$147</definedName>
    <definedName name="_JE1">#REF!</definedName>
    <definedName name="_JE2">#REF!</definedName>
    <definedName name="_JE3">#REF!</definedName>
    <definedName name="_JE4">#REF!</definedName>
    <definedName name="_kaw80">#REF!</definedName>
    <definedName name="_Key1" localSheetId="5" hidden="1">#REF!</definedName>
    <definedName name="_Key1" hidden="1">#REF!</definedName>
    <definedName name="_kv02">#REF!</definedName>
    <definedName name="_LVS1">#REF!</definedName>
    <definedName name="_LVS2">#REF!</definedName>
    <definedName name="_NA1" localSheetId="5">#REF!</definedName>
    <definedName name="_NA1">#REF!</definedName>
    <definedName name="_NA2" localSheetId="5">#REF!</definedName>
    <definedName name="_NA2">#REF!</definedName>
    <definedName name="_NA3" localSheetId="5">'[2]Jun 99'!#REF!</definedName>
    <definedName name="_NA3">'[2]Jun 99'!#REF!</definedName>
    <definedName name="_NA4" localSheetId="5">#REF!</definedName>
    <definedName name="_NA4">#REF!</definedName>
    <definedName name="_NA5" localSheetId="5">#REF!</definedName>
    <definedName name="_NA5">#REF!</definedName>
    <definedName name="_ne31">'[20]Alloc factors'!$D$32</definedName>
    <definedName name="_nov1997">#REF!</definedName>
    <definedName name="_nsw80">#REF!</definedName>
    <definedName name="_nw31">'[20]Alloc factors'!$D$33</definedName>
    <definedName name="_Order1" hidden="1">255</definedName>
    <definedName name="_Order2" hidden="1">255</definedName>
    <definedName name="_pap05">#REF!</definedName>
    <definedName name="_pap06">#REF!</definedName>
    <definedName name="_Parse_In" hidden="1">#REF!</definedName>
    <definedName name="_Parse_Out" hidden="1">#REF!</definedName>
    <definedName name="_PD1">#REF!</definedName>
    <definedName name="_PD2">#REF!</definedName>
    <definedName name="_PDM1">#REF!</definedName>
    <definedName name="_PDM2">#REF!</definedName>
    <definedName name="_PG1">#REF!</definedName>
    <definedName name="_PG10">#REF!</definedName>
    <definedName name="_PG100">#REF!</definedName>
    <definedName name="_PG1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4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66">#REF!</definedName>
    <definedName name="_PG67">#REF!</definedName>
    <definedName name="_PG68">#REF!</definedName>
    <definedName name="_PG69">#REF!</definedName>
    <definedName name="_PG7">#REF!</definedName>
    <definedName name="_PG70">#REF!</definedName>
    <definedName name="_PG71">#REF!</definedName>
    <definedName name="_PG72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">#REF!</definedName>
    <definedName name="_PG80">#REF!</definedName>
    <definedName name="_PG81">#REF!</definedName>
    <definedName name="_PG82">#REF!</definedName>
    <definedName name="_PG83">#REF!</definedName>
    <definedName name="_PG84">#REF!</definedName>
    <definedName name="_PG85">#REF!</definedName>
    <definedName name="_PG86">#REF!</definedName>
    <definedName name="_PG87">#REF!</definedName>
    <definedName name="_PG88">#REF!</definedName>
    <definedName name="_PG89">#REF!</definedName>
    <definedName name="_PG9">#REF!</definedName>
    <definedName name="_PG90">#REF!</definedName>
    <definedName name="_PG91">#REF!</definedName>
    <definedName name="_PG92">#REF!</definedName>
    <definedName name="_PG93">#REF!</definedName>
    <definedName name="_PG94">#REF!</definedName>
    <definedName name="_PG95">#REF!</definedName>
    <definedName name="_PG96">#REF!</definedName>
    <definedName name="_PG97">#REF!</definedName>
    <definedName name="_PG98">#REF!</definedName>
    <definedName name="_PG99">#REF!</definedName>
    <definedName name="_PL2">#REF!</definedName>
    <definedName name="_PP4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d2">#REF!</definedName>
    <definedName name="_ROY2">#REF!</definedName>
    <definedName name="_S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e31">'[20]Alloc factors'!$D$34</definedName>
    <definedName name="_Sort" localSheetId="5" hidden="1">#REF!</definedName>
    <definedName name="_Sort" hidden="1">#REF!</definedName>
    <definedName name="_sw31">'[20]Alloc factors'!$D$35</definedName>
    <definedName name="_swe80">[8]Input!$E$29</definedName>
    <definedName name="_TB1">#REF!</definedName>
    <definedName name="_TB2">#REF!</definedName>
    <definedName name="_ucg80">[8]Input!$E$31</definedName>
    <definedName name="_UW2">#N/A</definedName>
    <definedName name="_UW3">#N/A</definedName>
    <definedName name="a">[27]pwcc!#REF!</definedName>
    <definedName name="A_P">#REF!</definedName>
    <definedName name="A_P_GAS">#REF!</definedName>
    <definedName name="AA" localSheetId="5">#REF!</definedName>
    <definedName name="AA">#REF!</definedName>
    <definedName name="AAA_DOCTOPS" hidden="1">"AAA_SET"</definedName>
    <definedName name="AAA_duser" hidden="1">"OFF"</definedName>
    <definedName name="aaaaa" hidden="1">#REF!</definedName>
    <definedName name="AAB_Addin5" hidden="1">"AAB_Description for addin 5,Description for addin 5,Description for addin 5,Description for addin 5,Description for addin 5,Description for addin 5"</definedName>
    <definedName name="aanjref">'[28]Normal Calendar HDD Data'!#REF!</definedName>
    <definedName name="A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BS_Close">'[29]Control (old)'!$D$5</definedName>
    <definedName name="aBTUFactor">[30]assump!$G$46</definedName>
    <definedName name="aCapital_Distr_Distr">[30]assump!$G$69:$K$69</definedName>
    <definedName name="aCapital_Distr_Gath">[30]assump!$G$70:$K$70</definedName>
    <definedName name="aCapital_Distr_gen">[30]assump!$G$72:$K$72</definedName>
    <definedName name="aCapital_Distr_PL">[30]assump!$G$68:$K$68</definedName>
    <definedName name="aCapital_Distr_ungd">[30]assump!$G$71:$K$71</definedName>
    <definedName name="aCapital_PL_Distr">[30]assump!$G$80:$K$80</definedName>
    <definedName name="aCapital_PL_Gath">[30]assump!$G$81:$K$81</definedName>
    <definedName name="aCapital_PL_Gen">[30]assump!$G$83:$K$83</definedName>
    <definedName name="aCapital_PL_PL">[30]assump!$G$79:$K$79</definedName>
    <definedName name="aCapital_PL_Ungd">[30]assump!$G$82:$K$82</definedName>
    <definedName name="Account">[31]Source!#REF!</definedName>
    <definedName name="Account2">[31]Source!#REF!</definedName>
    <definedName name="AccountDescr">[31]Source!#REF!</definedName>
    <definedName name="AccountDescr2">[31]Source!#REF!</definedName>
    <definedName name="AccountSTAT">#REF!</definedName>
    <definedName name="AccountUSD">#REF!</definedName>
    <definedName name="ACCRUEDATE">#REF!</definedName>
    <definedName name="Active">[29]Fleet!$BT$4:$BT$65</definedName>
    <definedName name="Activity">[31]Source!#REF!</definedName>
    <definedName name="Activity2">[31]Source!#REF!</definedName>
    <definedName name="ActivityDescr">[31]Source!#REF!</definedName>
    <definedName name="ActivityDescr2">[31]Source!#REF!</definedName>
    <definedName name="actual">[32]summary!$G$2:$G$3577</definedName>
    <definedName name="ACwvu.ANALYSIS._.1." hidden="1">#REF!</definedName>
    <definedName name="ACwvu.ANALYSIS._.2." hidden="1">#REF!</definedName>
    <definedName name="ACwvu.grid._.lines." hidden="1">[1]JE!#REF!</definedName>
    <definedName name="ACwvu.OPERATING._.EXPENSES." hidden="1">#REF!</definedName>
    <definedName name="adaqsdasda">"VX0100"</definedName>
    <definedName name="adasd">#REF!</definedName>
    <definedName name="ADBeginning">#REF!</definedName>
    <definedName name="ADCostOfRemoval">#REF!</definedName>
    <definedName name="Additions">#REF!</definedName>
    <definedName name="ADEnding">#REF!</definedName>
    <definedName name="aDeprRate_Distr">[30]assump!$G$21</definedName>
    <definedName name="aDeprRate_Gath">[30]assump!$G$22</definedName>
    <definedName name="aDeprRate_Gen">[30]assump!$G$24</definedName>
    <definedName name="aDeprRate_PL">[30]assump!$G$20</definedName>
    <definedName name="aDeprRate_Ungd">[30]assump!$G$23</definedName>
    <definedName name="adf" localSheetId="1" hidden="1">{"Benefits Summary",#N/A,FALSE,"Benefits Info without WC Amount";"Medical and Dental Costs",#N/A,FALSE,"Benefits Info without WC Amount";"Workers' Compensation",#N/A,FALSE,"Benefits Info without WC Amount"}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GainOrLoss">#REF!</definedName>
    <definedName name="ADGroup">#REF!</definedName>
    <definedName name="adj">#REF!</definedName>
    <definedName name="adjustment1" localSheetId="5">'[33]C-2p1Depr'!$K$57</definedName>
    <definedName name="adjustment1">'[34]C-2p1Depr'!$K$57</definedName>
    <definedName name="adjustment10" localSheetId="5">[33]schc2!$F$260</definedName>
    <definedName name="adjustment10">[34]schc2!$F$260</definedName>
    <definedName name="Adjustment11" localSheetId="5">[33]schc2!$F$295</definedName>
    <definedName name="Adjustment11">[34]schc2!$F$295</definedName>
    <definedName name="adjustment12" localSheetId="5">[33]schc2!$F$328</definedName>
    <definedName name="adjustment12">[34]schc2!$F$328</definedName>
    <definedName name="adjustment13" localSheetId="5">[33]schc2!$F$363</definedName>
    <definedName name="adjustment13">[34]schc2!$F$363</definedName>
    <definedName name="adjustment3" localSheetId="5">[33]schc2!$F$23</definedName>
    <definedName name="adjustment3">[34]schc2!$F$23</definedName>
    <definedName name="adjustment4" localSheetId="5">[33]schc2!$F$55</definedName>
    <definedName name="adjustment4">[34]schc2!$F$55</definedName>
    <definedName name="adjustment5" localSheetId="5">[33]schc2!$F$85</definedName>
    <definedName name="adjustment5">[34]schc2!$F$85</definedName>
    <definedName name="adjustment6" localSheetId="5">[33]schc2!$F$121</definedName>
    <definedName name="adjustment6">[34]schc2!$F$121</definedName>
    <definedName name="adjustment7" localSheetId="5">[33]schc2!$F$158</definedName>
    <definedName name="adjustment7">[34]schc2!$F$158</definedName>
    <definedName name="adjustment8" localSheetId="5">[33]schc2!$F$193</definedName>
    <definedName name="adjustment8">[34]schc2!$F$193</definedName>
    <definedName name="adjustment9" localSheetId="5">[33]schc2!$F$227</definedName>
    <definedName name="adjustment9">[34]schc2!$F$227</definedName>
    <definedName name="ADProvision">#REF!</definedName>
    <definedName name="ADRetired">#REF!</definedName>
    <definedName name="adsadb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lvage">#REF!</definedName>
    <definedName name="ADTransfers">#REF!</definedName>
    <definedName name="ADVal">#REF!</definedName>
    <definedName name="AEL_1080">#REF!</definedName>
    <definedName name="AEL_1110">#REF!</definedName>
    <definedName name="AFD">#REF!</definedName>
    <definedName name="Affiliate">[31]Source!#REF!</definedName>
    <definedName name="Affiliate2">[31]Source!#REF!</definedName>
    <definedName name="AffiliateDescr">[31]Source!#REF!</definedName>
    <definedName name="aFITRate">[30]assump!$G$143</definedName>
    <definedName name="aGasPrice">[30]assump!$G$45</definedName>
    <definedName name="AHCESS">#REF!</definedName>
    <definedName name="ak" localSheetId="1" hidden="1">{"Benefits Summary",#N/A,FALSE,"Benefits Info without WC Amount";"Medical and Dental Costs",#N/A,FALSE,"Benefits Info without WC Amount";"Workers' Compensation",#N/A,FALSE,"Benefits Info without WC Amount"}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localSheetId="1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localSheetId="1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>#REF!</definedName>
    <definedName name="ALL_DEM">#REF!</definedName>
    <definedName name="ALLOC_02">#REF!</definedName>
    <definedName name="alloc_table">#REF!</definedName>
    <definedName name="aLUG">[30]assump!$G$43</definedName>
    <definedName name="AMI">[35]Orig.!#REF!</definedName>
    <definedName name="Amount">'[36]Ledger Balances'!$E$2:$E$2715</definedName>
    <definedName name="amounts">[4]Nonutility!$C$2:$J$24728</definedName>
    <definedName name="AMRCE">[37]Amarillo!$A$13:$Z$29</definedName>
    <definedName name="amt">'[38]Rpt 1033-Feb05-Deprec. Exp.'!$L$3:$L$1706</definedName>
    <definedName name="AMTCE">[37]AmarilloTrans!$A$13:$Z$29</definedName>
    <definedName name="ANALYSIS">#REF!</definedName>
    <definedName name="anndot">#REF!</definedName>
    <definedName name="annsebp">#REF!</definedName>
    <definedName name="ANSWER">#N/A</definedName>
    <definedName name="ant" hidden="1">[27]pwcc!#REF!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PRIL__1998">#REF!</definedName>
    <definedName name="APTCE">[39]PipelineTX!$A$13:$Z$29</definedName>
    <definedName name="aRecoverRate_Distr">[30]assump!$G$37</definedName>
    <definedName name="aRecoverRate_Gath">[30]assump!$G$38</definedName>
    <definedName name="aRecoverRate_Gen">[30]assump!$G$40</definedName>
    <definedName name="aRecoverRate_PL">[30]assump!$G$36</definedName>
    <definedName name="aRecoverRate_Ungd">[30]assump!$G$39</definedName>
    <definedName name="aRetireRate_Distr">[30]assump!$G$30</definedName>
    <definedName name="aRetireRate_Gath">[30]assump!$G$31</definedName>
    <definedName name="aRetireRate_Gen">[30]assump!$G$33</definedName>
    <definedName name="aRetireRate_PL">[30]assump!$G$29</definedName>
    <definedName name="aRetireRate_Ungd">[30]assump!$G$32</definedName>
    <definedName name="aRevenueTaxRate">[30]assump!$G$44</definedName>
    <definedName name="ARK">#REF!</definedName>
    <definedName name="AS2DocOpenMode" hidden="1">"AS2DocumentEdit"</definedName>
    <definedName name="AS400TB">#REF!</definedName>
    <definedName name="ASD">#REF!</definedName>
    <definedName name="ASDGR">#REF!</definedName>
    <definedName name="ATMOS_1080">#REF!</definedName>
    <definedName name="ATMOS_1110">#REF!</definedName>
    <definedName name="AVG_RESIDUAL_PROFORMA">'[40]DATA INPUT'!$D$43</definedName>
    <definedName name="aYear1">[30]assump!$G$52:$G$85</definedName>
    <definedName name="aYear2">[30]assump!$H$52:$H$85</definedName>
    <definedName name="aYear3">[30]assump!$I$52:$I$85</definedName>
    <definedName name="aYear4">[30]assump!$J$52:$J$85</definedName>
    <definedName name="aYear5">[30]assump!$K$52:$K$85</definedName>
    <definedName name="b" localSheetId="5">'[2]Jun 99'!#REF!</definedName>
    <definedName name="b">'[2]Jun 99'!#REF!</definedName>
    <definedName name="b2adjustment4a" localSheetId="5">'[33]B2p5 CIAC Amort'!$C$21</definedName>
    <definedName name="b2adjustment4a">'[34]B2p5 CIAC Amort'!$C$21</definedName>
    <definedName name="b2adjustment4b" localSheetId="5">'[33]B2p5 CIAC Amort'!$F$21</definedName>
    <definedName name="b2adjustment4b">'[34]B2p5 CIAC Amort'!$F$21</definedName>
    <definedName name="BALANCE">#REF!</definedName>
    <definedName name="BALANCEDATE">#REF!</definedName>
    <definedName name="BalSt">[41]EssBalS!$A$4:$H$11</definedName>
    <definedName name="BARING">#REF!</definedName>
    <definedName name="Base_Case">'[42]TXU model'!$B$3:$L$44,'[42]TXU model'!#REF!,'[42]TXU model'!$B$46:$L$100,'[42]TXU model'!$B$104:$L$113,'[42]TXU model'!$B$117:$L$169,'[42]TXU model'!$B$235:$L$252,'[42]TXU model'!$B$254:$L$300,'[42]TXU model'!$B$303:$L$341,'[42]TXU model'!$B$343:$L$381,'[42]TXU model'!$B$383:$L$409,'[42]TXU model'!$B$411:$L$443</definedName>
    <definedName name="Base_Volume">#REF!</definedName>
    <definedName name="basistab">'[43]Market Detail'!$G$7:$I$122</definedName>
    <definedName name="BB" localSheetId="5">#REF!</definedName>
    <definedName name="BB">#REF!</definedName>
    <definedName name="bbbbb" hidden="1">#REF!</definedName>
    <definedName name="BBSS">#REF!</definedName>
    <definedName name="BeginningBalance">#REF!</definedName>
    <definedName name="Benefits">#REF!</definedName>
    <definedName name="Blank" localSheetId="5" hidden="1">{"ARK_JURIS_FUEL",#N/A,FALSE,"Ark_Fuel&amp;Rev"}</definedName>
    <definedName name="Blank" localSheetId="1" hidden="1">{"ARK_JURIS_FUEL",#N/A,FALSE,"Ark_Fuel&amp;Rev"}</definedName>
    <definedName name="Blank" hidden="1">{"ARK_JURIS_FUEL",#N/A,FALSE,"Ark_Fuel&amp;Rev"}</definedName>
    <definedName name="Block_1">[30]assump!$I$92:$I$131</definedName>
    <definedName name="Block_2">[30]assump!$J$92:$J$131</definedName>
    <definedName name="Block_3">[30]assump!$K$92:$K$131</definedName>
    <definedName name="Block_4">[30]assump!$L$92:$L$131</definedName>
    <definedName name="BOB">[4]Nonutility!$EK$604</definedName>
    <definedName name="Bonds.Balances.BOD">#REF!</definedName>
    <definedName name="Bonds.Total.Balance">[44]Bonds!#REF!</definedName>
    <definedName name="BOYBalanceEmpireOnly">'[45]Rollforward - All Companies'!$AB$68</definedName>
    <definedName name="BOYBalanceGLALG">'[45]Rollforward - All Companies'!$AC$68</definedName>
    <definedName name="BS">#REF!</definedName>
    <definedName name="bu">[32]summary!$B$2:$B$3577</definedName>
    <definedName name="BudEndPer" localSheetId="5">#REF!</definedName>
    <definedName name="BudEndPer">#REF!</definedName>
    <definedName name="BudStartPer" localSheetId="5">#REF!</definedName>
    <definedName name="BudStartPer">#REF!</definedName>
    <definedName name="BUSUNIT" localSheetId="5">'[46]WP Input '!#REF!</definedName>
    <definedName name="BUSUNIT">#REF!</definedName>
    <definedName name="BUSUNIT2" localSheetId="5">#REF!</definedName>
    <definedName name="BUSUNIT2">#REF!</definedName>
    <definedName name="BUTLER" localSheetId="5">#REF!</definedName>
    <definedName name="BUTLER">#REF!</definedName>
    <definedName name="Buttress" localSheetId="1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 localSheetId="5">'[11]Schedule 4 O&amp;M'!#REF!</definedName>
    <definedName name="C_">'[11]Schedule 4 O&amp;M'!#REF!</definedName>
    <definedName name="Ca">#REF!</definedName>
    <definedName name="CADSTD">#REF!</definedName>
    <definedName name="cameter">#REF!</definedName>
    <definedName name="CapAct">[41]CapBud!$A$40:$EA$44</definedName>
    <definedName name="CapBud">[41]CapBud!$A$20:$EA$38</definedName>
    <definedName name="CAPercent">[47]Cases!$H$16</definedName>
    <definedName name="CaseModuleWidth">[47]Cases!$D$1</definedName>
    <definedName name="CaseName">[30]assump!$D$4</definedName>
    <definedName name="CaseNo.">'[48]DATA INPUT'!$C$10</definedName>
    <definedName name="CASH1">#REF!</definedName>
    <definedName name="cash2">#REF!</definedName>
    <definedName name="cashflow2">#REF!</definedName>
    <definedName name="Category_Report">#REF!</definedName>
    <definedName name="CC" localSheetId="5">#REF!</definedName>
    <definedName name="CC">#REF!</definedName>
    <definedName name="CC_Spread">'[49]Tech Serv Mgr Data Entry'!$C$53:$I$133</definedName>
    <definedName name="CE">#REF!</definedName>
    <definedName name="CEActAmar">[50]PPAct!$B$18:$P$29</definedName>
    <definedName name="CEActCO">[50]PPAct!$B$210:$O$221</definedName>
    <definedName name="CEActDalh">[50]PPAct!$B$90:$O$101</definedName>
    <definedName name="CEActGA">[50]PPAct!$B$150:$O$161</definedName>
    <definedName name="CEActIA">[50]PPAct!$B$198:$O$209</definedName>
    <definedName name="CEActIL">[50]PPAct!$B$186:$O$197</definedName>
    <definedName name="CEActIRR">[50]PPAct!$B$66:$O$77</definedName>
    <definedName name="CEActKS">[50]PPAct!$B$222:$O$233</definedName>
    <definedName name="CEActKY">[50]PPAct!$B$126:$O$137</definedName>
    <definedName name="CEActLGS">[50]PPAct!$B$114:$O$125</definedName>
    <definedName name="CEActLub">[50]PPAct!$B$42:$O$53</definedName>
    <definedName name="CEActMOCk">[50]PPAct!$B$234:$O$245</definedName>
    <definedName name="CEActMOMd">[50]PPAct!$B$174:$O$185</definedName>
    <definedName name="CEActTLA">[50]PPAct!$B$102:$O$113</definedName>
    <definedName name="CEActTN">[50]PPAct!$B$138:$O$149</definedName>
    <definedName name="CEActTri">[50]PPAct!$B$54:$O$65</definedName>
    <definedName name="CEActVA">[50]PPAct!$B$162:$O$173</definedName>
    <definedName name="CEActWtxD">[50]PPAct!$B$30:$O$41</definedName>
    <definedName name="CEActWtxO">[50]PPAct!$B$78:$O$89</definedName>
    <definedName name="CEAmar">[51]Amarillo!$A$9:$N$28</definedName>
    <definedName name="CEAPT">[52]APT!$A$9:$N$27</definedName>
    <definedName name="CEBudAmar">[50]PPBud!$B$18:$P$29</definedName>
    <definedName name="CEBudCO">[50]PPBud!$B$210:$P$221</definedName>
    <definedName name="CEBudDalh">[50]PPBud!$B$90:$P$101</definedName>
    <definedName name="CEBudGA">[50]PPBud!$B$150:$P$161</definedName>
    <definedName name="CEBudIA">[50]PPBud!$B$198:$P$209</definedName>
    <definedName name="CEBudIL">[50]PPBud!$B$186:$P$197</definedName>
    <definedName name="CEBudIRR">[50]PPBud!$B$66:$P$77</definedName>
    <definedName name="CEBudKS">[50]PPBud!$B$222:$P$233</definedName>
    <definedName name="CEBudKY">[50]PPBud!$B$126:$P$137</definedName>
    <definedName name="CEBudLGS">[50]PPBud!$B$114:$P$125</definedName>
    <definedName name="CEBudLub">[50]PPBud!$B$42:$P$53</definedName>
    <definedName name="CEBudMOCk">[50]PPBud!$B$234:$P$245</definedName>
    <definedName name="CEBudMOMd">[50]PPBud!$B$174:$P$185</definedName>
    <definedName name="CEBudTLA">[50]PPBud!$B$102:$P$113</definedName>
    <definedName name="CEBudTN">[50]PPBud!$B$138:$P$149</definedName>
    <definedName name="CEBudTri">[50]PPBud!$B$54:$P$65</definedName>
    <definedName name="CEBudVA">[50]PPBud!$B$162:$P$173</definedName>
    <definedName name="CEBudWtxD">[50]PPBud!$B$30:$P$41</definedName>
    <definedName name="CEBudWtxO">[50]PPBud!$B$78:$P$89</definedName>
    <definedName name="CECO">[53]Colorado!$B$9:$W$25</definedName>
    <definedName name="CEColorado">[54]Colorado!$A$9:$N$27</definedName>
    <definedName name="CEDalh">[51]Dalhart!$A$9:$N$27</definedName>
    <definedName name="CEGA">[55]Georgia!$A$9:$N$27</definedName>
    <definedName name="CEIA">[55]Iowa!$A$9:$N$27</definedName>
    <definedName name="CEIL">[55]Illinois!$A$9:$N$27</definedName>
    <definedName name="CEIRR">[51]Irrigation!$A$9:$N$27</definedName>
    <definedName name="CEKansas">[54]Kansas!$A$9:$N$27</definedName>
    <definedName name="CEKS">[53]Kansas!$B$9:$W$25</definedName>
    <definedName name="CEKY">[55]KY!$A$9:$N$27</definedName>
    <definedName name="CELGS">[56]LGS!$A$9:$N$27</definedName>
    <definedName name="CELub">[51]Lubbock!$A$9:$N$27</definedName>
    <definedName name="cemeter">#REF!</definedName>
    <definedName name="CEMissouriCK">'[54]Missouri-CK'!$A$9:$N$27</definedName>
    <definedName name="CEMOCk">[53]MissouriCK!$B$9:$W$25</definedName>
    <definedName name="CEMOMd">'[55]Missouri-MidS'!$A$9:$N$27</definedName>
    <definedName name="CEMSP">[57]MSP!$A$9:$N$27</definedName>
    <definedName name="CEMTX">[58]MTX!$A$9:$N$27</definedName>
    <definedName name="CENR">[59]NonReg!$A$9:$N$27</definedName>
    <definedName name="Central_Only" localSheetId="5">'[11]Alloc factors'!#REF!</definedName>
    <definedName name="Central_Only">'[11]Alloc factors'!#REF!</definedName>
    <definedName name="CESSU">[60]SSU!$A$9:$N$27</definedName>
    <definedName name="CETLA">[56]TransLA!$A$9:$N$27</definedName>
    <definedName name="CETN">[55]Tennessee!$A$9:$N$27</definedName>
    <definedName name="CETri">[51]Triangle!$A$9:$N$27</definedName>
    <definedName name="CEVA">[55]Virginia!$A$9:$N$27</definedName>
    <definedName name="CEWtxD">[51]WestTxD!$A$9:$N$27</definedName>
    <definedName name="CEWtxO">[51]Other!$A$9:$N$27</definedName>
    <definedName name="chancom">[61]Columbus04!#REF!</definedName>
    <definedName name="chanpa">[61]Columbus04!#REF!</definedName>
    <definedName name="chargeoffs">[47]DSOs!$J$5</definedName>
    <definedName name="chartdata">#REF!</definedName>
    <definedName name="CIB_Interest_Rate">[62]Assumptions!$D$21</definedName>
    <definedName name="CIF">#REF!</definedName>
    <definedName name="CK">'[63]Projection - ColKans'!$A$12:$K$47</definedName>
    <definedName name="CKCOpStat">[41]UtOpStat!$C$260:$T$273</definedName>
    <definedName name="CKVOpStat">[41]UtOpStat!$C$275:$T$282</definedName>
    <definedName name="Clarity.Template.ExpandCollapse.ColIndicator" localSheetId="5">#REF!</definedName>
    <definedName name="Clarity.Template.ExpandCollapse.ColIndicator">#REF!</definedName>
    <definedName name="Clarity.Template.ExpandCollapse.Cols.Range_0.Expanded">TRUE</definedName>
    <definedName name="Clarity.Template.ExpandCollapse.RowIndicator" localSheetId="5">#REF!</definedName>
    <definedName name="Clarity.Template.ExpandCollapse.RowIndicator">#REF!</definedName>
    <definedName name="Clarity.Template.ExpandCollapse.Rows.Range_0" localSheetId="5">#REF!</definedName>
    <definedName name="Clarity.Template.ExpandCollapse.Rows.Range_0">#REF!</definedName>
    <definedName name="Clarity.Template.ExpandCollapse.Rows.Range_0.Expanded" localSheetId="5">FALSE</definedName>
    <definedName name="Clarity.Template.ExpandCollapse.Rows.Range_0.Expanded">TRUE</definedName>
    <definedName name="Clarity.Template.ExpandCollapse.Rows.Range_1" localSheetId="5">#REF!</definedName>
    <definedName name="Clarity.Template.ExpandCollapse.Rows.Range_1">#REF!</definedName>
    <definedName name="Clarity.Template.ExpandCollapse.Rows.Range_1.Expanded">TRUE</definedName>
    <definedName name="Clarity.Template.ExpandCollapse.Rows.Range_10">#REF!</definedName>
    <definedName name="Clarity.Template.ExpandCollapse.Rows.Range_10.Expanded">TRUE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5">#REF!</definedName>
    <definedName name="Clarity.Template.ExpandCollapse.Rows.Range_2">#REF!</definedName>
    <definedName name="Clarity.Template.ExpandCollapse.Rows.Range_2.Expanded">TRUE</definedName>
    <definedName name="Clarity.Template.ExpandCollapse.Rows.Range_20">#REF!</definedName>
    <definedName name="Clarity.Template.ExpandCollapse.Rows.Range_20.Expanded">TRUE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5">#REF!</definedName>
    <definedName name="Clarity.Template.ExpandCollapse.Rows.Range_3">#REF!</definedName>
    <definedName name="Clarity.Template.ExpandCollapse.Rows.Range_3.Expanded">TRUE</definedName>
    <definedName name="Clarity.Template.ExpandCollapse.Rows.Range_30">#REF!</definedName>
    <definedName name="Clarity.Template.ExpandCollapse.Rows.Range_30.Expanded">TRUE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loseDate">[64]Input!$E$5</definedName>
    <definedName name="Closing">[65]Control!$D$6</definedName>
    <definedName name="ClosingDate">[47]Cases!$I$10</definedName>
    <definedName name="CO">#REF!</definedName>
    <definedName name="CO_KS_SSRESIDUAL" localSheetId="5">#REF!</definedName>
    <definedName name="CO_KS_SSRESIDUAL">#REF!</definedName>
    <definedName name="CODE">#REF!</definedName>
    <definedName name="COdogno" localSheetId="1" hidden="1">{#N/A,#N/A,FALSE,"Ix";#N/A,#N/A,FALSE,"BS";#N/A,#N/A,FALSE,"IS";#N/A,#N/A,FALSE,"IS_YTD";#N/A,#N/A,FALSE,"Nt1";#N/A,#N/A,FALSE,"Nt 2";#N/A,#N/A,FALSE,"Nt 3";#N/A,#N/A,FALSE,"Nt 4";#N/A,#N/A,FALSE,"Nt 4 summary"}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 localSheetId="5">#REF!</definedName>
    <definedName name="COKS_DIV30_EXP">#REF!</definedName>
    <definedName name="COKS_SSRESIDUAL" localSheetId="5">#REF!</definedName>
    <definedName name="COKS_SSRESIDUAL">#REF!</definedName>
    <definedName name="ColoradoCE">[66]Colorado!$A$13:$Z$29</definedName>
    <definedName name="ColumnRanges.ColActual" localSheetId="5">#REF!</definedName>
    <definedName name="ColumnRanges.ColActual">#REF!</definedName>
    <definedName name="ColumnRanges.ColBudget" localSheetId="5">#REF!</definedName>
    <definedName name="ColumnRanges.ColBudget">#REF!</definedName>
    <definedName name="ColumnRanges.Column_Actual" localSheetId="5">#REF!</definedName>
    <definedName name="ColumnRanges.Column_Actual">#REF!</definedName>
    <definedName name="ColumnRanges.Column_BegBal">#REF!</definedName>
    <definedName name="ColumnRanges.Column_CurYrActual">#REF!</definedName>
    <definedName name="ColumnRanges.Column_CurYrActualYTD">#REF!</definedName>
    <definedName name="ColumnRanges.Column_CurYrBudget">#REF!</definedName>
    <definedName name="ColumnRanges.Column_CurYrBudgetYTD">#REF!</definedName>
    <definedName name="ColumnRanges.Column_PrYr">#REF!</definedName>
    <definedName name="ColumnRanges.Column_PrYrYTD">#REF!</definedName>
    <definedName name="ColumnRanges.Column2012_Act">#REF!</definedName>
    <definedName name="ColumnRanges.Column2013_For">#REF!</definedName>
    <definedName name="ColumnRanges.Column2014_Bud">#REF!</definedName>
    <definedName name="ColumnRanges.Column2014_LTM">#REF!</definedName>
    <definedName name="ColumnRanges.ColumnColBegBal" localSheetId="5">#REF!</definedName>
    <definedName name="ColumnRanges.ColumnColBegBal">#REF!</definedName>
    <definedName name="ColumnRanges.ColumnMeta" localSheetId="5">#REF!</definedName>
    <definedName name="ColumnRanges.ColumnMeta">#REF!</definedName>
    <definedName name="ColumnRanges.ColumnPageFilter" localSheetId="5">#REF!</definedName>
    <definedName name="ColumnRanges.ColumnPageFilter">#REF!</definedName>
    <definedName name="ColumnRanges.ColumnRange1">#REF!</definedName>
    <definedName name="ColumnRanges.ColumnRange2">#REF!</definedName>
    <definedName name="comment">#REF!</definedName>
    <definedName name="COMMENTSPM">#REF!</definedName>
    <definedName name="COMPANY" localSheetId="5">'[46]Schedule COS-1'!$A$2</definedName>
    <definedName name="COMPANY">#REF!</definedName>
    <definedName name="COMPANY_NAME_TO_PRINT_ON_CHECK">'[67]Drop Down Lists'!$A$2:$A$23</definedName>
    <definedName name="COMPARISON">#REF!</definedName>
    <definedName name="Completed">#REF!</definedName>
    <definedName name="CompositTaxRate" localSheetId="5">#REF!</definedName>
    <definedName name="CompositTaxRate">#REF!</definedName>
    <definedName name="CONAMEDATE">#REF!</definedName>
    <definedName name="CONAMEDATE2">#REF!</definedName>
    <definedName name="CONAMEDATE3">#REF!</definedName>
    <definedName name="CONAMEDATE4">#REF!</definedName>
    <definedName name="CONAMEDATE5">#REF!</definedName>
    <definedName name="CONAMEDATE6">#REF!</definedName>
    <definedName name="CONAMEDATE7">#REF!</definedName>
    <definedName name="Conversion">[64]Input!$K$20</definedName>
    <definedName name="COPYFROM">'[68]CASH FLOW &amp; INTEREST'!$190:$190</definedName>
    <definedName name="copyfrom2">'[68]CASH FLOW &amp; INTEREST'!$22:$22</definedName>
    <definedName name="COPYFROM3">'[68]CASH FLOW &amp; INTEREST'!$34:$34</definedName>
    <definedName name="COPYFROM4">'[68]CASH FLOW &amp; INTEREST'!$38:$38</definedName>
    <definedName name="copyfrom5">'[69]2010 IN MODEL'!#REF!</definedName>
    <definedName name="COPYTO">'[68]CASH FLOW &amp; INTEREST'!$192:$192</definedName>
    <definedName name="copyto2">'[68]CASH FLOW &amp; INTEREST'!$23:$23</definedName>
    <definedName name="COPYTO3">'[68]CASH FLOW &amp; INTEREST'!$37:$37</definedName>
    <definedName name="COPYTO4">'[68]CASH FLOW &amp; INTEREST'!$39:$39</definedName>
    <definedName name="COPYTO5">'[69]2010 IN MODEL'!#REF!</definedName>
    <definedName name="Cortez" localSheetId="5">'[11]Alloc factors'!#REF!</definedName>
    <definedName name="Cortez">'[11]Alloc factors'!#REF!</definedName>
    <definedName name="CostAdditions">#REF!</definedName>
    <definedName name="CostBeginning">#REF!</definedName>
    <definedName name="costcenters">'[70]Cost Centers'!$D$3:$D$26</definedName>
    <definedName name="CostEnding">#REF!</definedName>
    <definedName name="CostGroup">#REF!</definedName>
    <definedName name="CostRetired">#REF!</definedName>
    <definedName name="CostTransfersIn">#REF!</definedName>
    <definedName name="CostTransfersOut">#REF!</definedName>
    <definedName name="COVER">#REF!</definedName>
    <definedName name="COVERDATE">#REF!</definedName>
    <definedName name="COVERPM">#REF!</definedName>
    <definedName name="CredDat">'[71]Credit Elec'!$A$1</definedName>
    <definedName name="crit_GlBalances">#REF!</definedName>
    <definedName name="Crit_Injections">[72]Database!$A$9:$J$10</definedName>
    <definedName name="Crit_Inventory">[72]Database!$A$18:$J$19</definedName>
    <definedName name="Crit_Withdrawals">[72]Database!$A$13:$J$14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'[73]PlanIt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'[73]PlanIt Live'!$A$3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">[30]assump!$G$92:$G$131</definedName>
    <definedName name="Customer_Charge">#REF!</definedName>
    <definedName name="Customer_JurOne">#REF!</definedName>
    <definedName name="Customer_One">#REF!</definedName>
    <definedName name="CustomerData_JurEight">'[74]Customer Data'!#REF!</definedName>
    <definedName name="CustomerData_JurEleven">'[74]Customer Data'!#REF!</definedName>
    <definedName name="CustomerData_JurFive">#REF!</definedName>
    <definedName name="CustomerData_JurFour">#REF!</definedName>
    <definedName name="CustomerData_JurFourteen">'[74]Customer Data'!#REF!</definedName>
    <definedName name="CustomerData_JurNine">'[74]Customer Data'!#REF!</definedName>
    <definedName name="CustomerData_JurOne">#REF!</definedName>
    <definedName name="CustomerData_JurSeven">#REF!</definedName>
    <definedName name="CustomerData_JurSix">#REF!</definedName>
    <definedName name="CustomerData_JurTen">'[74]Customer Data'!#REF!</definedName>
    <definedName name="CustomerData_JurThirteen">'[74]Customer Data'!#REF!</definedName>
    <definedName name="CustomerData_JurThree">#REF!</definedName>
    <definedName name="CustomerData_JurTwelve">'[74]Customer Data'!#REF!</definedName>
    <definedName name="CustomerData_JurTwo">#REF!</definedName>
    <definedName name="customerinput" localSheetId="5">#REF!</definedName>
    <definedName name="customerinput">#REF!</definedName>
    <definedName name="custvol">#REF!</definedName>
    <definedName name="CWCRequirement">'[75]Schedule E'!$I$38</definedName>
    <definedName name="CWIPBestEstimate">#REF!</definedName>
    <definedName name="CWIPEstCompletionDate">#REF!</definedName>
    <definedName name="CWIPFERCFunction">#REF!</definedName>
    <definedName name="CWIPMonthInService">#REF!</definedName>
    <definedName name="CWIPSpecialCategory">#REF!</definedName>
    <definedName name="cy_act">[4]Nonutility!$F$2:$F$39998</definedName>
    <definedName name="cy_bud">[4]Nonutility!$H$2:$H$39998</definedName>
    <definedName name="cy_v_bud">[4]Nonutility!$J$2:$J$39998</definedName>
    <definedName name="cy_v_py">[4]Nonutility!$I$2:$I$39998</definedName>
    <definedName name="cyact">[76]Graph!#REF!</definedName>
    <definedName name="cybud">[76]Graph!#REF!</definedName>
    <definedName name="CYDITRate">[77]TBBS!$N$5</definedName>
    <definedName name="D" localSheetId="5">'[2]Jun 99'!#REF!</definedName>
    <definedName name="D">'[2]Jun 99'!#REF!</definedName>
    <definedName name="DACQ">#REF!</definedName>
    <definedName name="DActMC">[78]EssDActMC!$A$8:$P$189</definedName>
    <definedName name="daily">#REF!</definedName>
    <definedName name="DalhCE">[37]Dalhart!$A$13:$Z$29</definedName>
    <definedName name="Data">#REF!</definedName>
    <definedName name="DATA_SHEET">#REF!</definedName>
    <definedName name="Data2">[79]Data!$A$1:$H$74</definedName>
    <definedName name="data3">[79]Sheet3!$A$1:$AY$8</definedName>
    <definedName name="_xlnm.Database">#REF!</definedName>
    <definedName name="DatabaseBalances">#REF!</definedName>
    <definedName name="DatabaseGL">#REF!</definedName>
    <definedName name="DATE">#REF!</definedName>
    <definedName name="Date_Range">#REF!</definedName>
    <definedName name="Date1">#REF!</definedName>
    <definedName name="DateQ1">'[80]3-31-18'!$B$2</definedName>
    <definedName name="DBudMC">[81]EssDBudMC!$A$8:$GN$189</definedName>
    <definedName name="DD" localSheetId="5">'[11]Alloc factors'!#REF!</definedName>
    <definedName name="DD">'[11]Alloc factors'!#REF!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DAYS">#REF!</definedName>
    <definedName name="Deal_Start">[82]Control!$D$7</definedName>
    <definedName name="DebtFreq">[65]Control!$D$9</definedName>
    <definedName name="DECEMBER__1997">#REF!</definedName>
    <definedName name="Demand">[30]assump!$H$92:$H$131</definedName>
    <definedName name="DEPOSIT">#REF!</definedName>
    <definedName name="DEPOSITS">#REF!</definedName>
    <definedName name="DEPR">#REF!</definedName>
    <definedName name="DEPRECIATION" localSheetId="5">'[2]Jun 99'!#REF!</definedName>
    <definedName name="DEPRECIATION">'[2]Jun 99'!#REF!</definedName>
    <definedName name="DEPRECIATION_EXPENSE">'[26]COST OF SERVICE'!$B$624</definedName>
    <definedName name="DeptDescr">[31]Source!#REF!</definedName>
    <definedName name="DeptDescr2">[31]Source!#REF!</definedName>
    <definedName name="DeptID">[31]Source!#REF!</definedName>
    <definedName name="DeptID2">[31]Source!#REF!</definedName>
    <definedName name="Description">#REF!</definedName>
    <definedName name="DESIGN_A">#REF!</definedName>
    <definedName name="DESIGN_B">#REF!</definedName>
    <definedName name="Detail_Report">#REF!</definedName>
    <definedName name="DetAvgLifeRow">[47]BaseDetail!$BA$14</definedName>
    <definedName name="DetClassName">[47]BaseDetail!$J$4</definedName>
    <definedName name="DetCouponRow">[47]BaseDetail!$AY$15</definedName>
    <definedName name="DetFinalMatRow">[47]BaseDetail!$BA$15</definedName>
    <definedName name="DetModuleWidth">[47]BaseDetail!$J$1</definedName>
    <definedName name="DetPmtWindowRow">[47]BaseDetail!$BA$16</definedName>
    <definedName name="DetSizeRow">[47]BaseDetail!$AX$16</definedName>
    <definedName name="DFSD" localSheetId="1" hidden="1">{#N/A,#N/A,FALSE,"Summary";#N/A,#N/A,FALSE,"Cust Sales Purchase Volumes";#N/A,#N/A,FALSE,"Gas Sales Rev";#N/A,#N/A,FALSE,"Rev-Rel Taxes";#N/A,#N/A,FALSE,"LUG";#N/A,#N/A,FALSE,"Gas Purch Expense"}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sposal">[29]Fleet!$BN$4:$BN$65</definedName>
    <definedName name="Disposal1">[82]Fleet!$AU$4:$AU$39</definedName>
    <definedName name="Dispositions">#REF!</definedName>
    <definedName name="DITRollAmounts">'[83]2018-0 - DTL Activity in 2018'!$C$4:$C$51</definedName>
    <definedName name="DITRollAmountsEmpire">'[83]2018-0 - DTL Activity in 2018'!$C$4:$C$33</definedName>
    <definedName name="DITRollGroupings">'[83]2018-0 - DTL Activity in 2018'!$B$4:$B$51</definedName>
    <definedName name="DITRollGroupingsEmpire">'[83]2018-0 - DTL Activity in 2018'!$B$4:$B$33</definedName>
    <definedName name="Div_012">[84]Allocations!$C$9</definedName>
    <definedName name="Div02_Butler_Exp" localSheetId="5">'[46]WP Input '!#REF!</definedName>
    <definedName name="Div02_Butler_Exp">#REF!</definedName>
    <definedName name="Div02_Butler_Plant" localSheetId="5">#REF!</definedName>
    <definedName name="Div02_Butler_Plant">#REF!</definedName>
    <definedName name="Div02_Kirk_Exp" localSheetId="5">'[46]WP Input '!#REF!</definedName>
    <definedName name="Div02_Kirk_Exp">#REF!</definedName>
    <definedName name="Div02_Kirk_Plant" localSheetId="5">#REF!</definedName>
    <definedName name="Div02_Kirk_Plant">#REF!</definedName>
    <definedName name="Div02_MO_Exp" localSheetId="5">'[46]WP Input '!#REF!</definedName>
    <definedName name="Div02_MO_Exp">#REF!</definedName>
    <definedName name="Div02_MO_Plant" localSheetId="5">#REF!</definedName>
    <definedName name="Div02_MO_Plant">#REF!</definedName>
    <definedName name="Div02_MS_Exp" localSheetId="5">'[46]WP Input '!#REF!</definedName>
    <definedName name="Div02_MS_Exp">#REF!</definedName>
    <definedName name="Div02_MS_Plant" localSheetId="5">#REF!</definedName>
    <definedName name="Div02_MS_Plant">#REF!</definedName>
    <definedName name="Div02_SEMO_Exp" localSheetId="5">'[46]WP Input '!#REF!</definedName>
    <definedName name="Div02_SEMO_Exp">#REF!</definedName>
    <definedName name="Div02_SEMO_Plant" localSheetId="5">#REF!</definedName>
    <definedName name="Div02_SEMO_Plant">#REF!</definedName>
    <definedName name="Div88_Butler_Exp" localSheetId="5">'[46]WP Input '!#REF!</definedName>
    <definedName name="Div88_Butler_Exp">#REF!</definedName>
    <definedName name="Div88_Butler_Plant" localSheetId="5">'[46]WP Input '!#REF!</definedName>
    <definedName name="Div88_Butler_Plant">#REF!</definedName>
    <definedName name="Div88_Kirk_Exp" localSheetId="5">'[46]WP Input '!#REF!</definedName>
    <definedName name="Div88_Kirk_Exp">#REF!</definedName>
    <definedName name="Div88_Kirk_Plant" localSheetId="5">'[46]WP Input '!#REF!</definedName>
    <definedName name="Div88_Kirk_Plant">#REF!</definedName>
    <definedName name="Div88_MS_Exp" localSheetId="5">'[46]WP Input '!#REF!</definedName>
    <definedName name="Div88_MS_Exp">#REF!</definedName>
    <definedName name="Div88_MS_Plant" localSheetId="5">'[46]WP Input '!#REF!</definedName>
    <definedName name="Div88_MS_Plant">#REF!</definedName>
    <definedName name="Div88_SEMO_Exp" localSheetId="5">'[46]WP Input '!#REF!</definedName>
    <definedName name="Div88_SEMO_Exp">#REF!</definedName>
    <definedName name="Div88_SEMO_Plant" localSheetId="5">'[46]WP Input '!#REF!</definedName>
    <definedName name="Div88_SEMO_Plant">#REF!</definedName>
    <definedName name="Div91_Butler_Exp" localSheetId="5">'[46]WP Input '!#REF!</definedName>
    <definedName name="Div91_Butler_Exp">#REF!</definedName>
    <definedName name="Div91_Butler_Plant" localSheetId="5">'[46]WP Input '!#REF!</definedName>
    <definedName name="Div91_Butler_Plant">#REF!</definedName>
    <definedName name="Div91_Kirk_Exp" localSheetId="5">#REF!</definedName>
    <definedName name="Div91_Kirk_Exp">#REF!</definedName>
    <definedName name="Div91_Kirk_Plant" localSheetId="5">#REF!</definedName>
    <definedName name="Div91_Kirk_Plant">#REF!</definedName>
    <definedName name="Div91_MO_Exp" localSheetId="5">#REF!</definedName>
    <definedName name="Div91_MO_Exp">#REF!</definedName>
    <definedName name="Div91_MO_Plant" localSheetId="5">#REF!</definedName>
    <definedName name="Div91_MO_Plant">#REF!</definedName>
    <definedName name="Div91_MS_Exp" localSheetId="5">#REF!</definedName>
    <definedName name="Div91_MS_Exp">#REF!</definedName>
    <definedName name="Div91_MS_Plant" localSheetId="5">#REF!</definedName>
    <definedName name="Div91_MS_Plant">#REF!</definedName>
    <definedName name="Div91_SEMO_Exp" localSheetId="5">#REF!</definedName>
    <definedName name="Div91_SEMO_Exp">#REF!</definedName>
    <definedName name="Div91_SEMO_Plant" localSheetId="5">#REF!</definedName>
    <definedName name="Div91_SEMO_Plant">#REF!</definedName>
    <definedName name="dsafasdfdasf">'[85]Jurisdiction Input'!$B$7</definedName>
    <definedName name="DSD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 localSheetId="5">'[11]Alloc factors'!#REF!</definedName>
    <definedName name="Durango">'[11]Alloc factors'!#REF!</definedName>
    <definedName name="E" localSheetId="5" hidden="1">[15]pwcc!#REF!</definedName>
    <definedName name="E" hidden="1">[15]pwcc!#REF!</definedName>
    <definedName name="eameter">#REF!</definedName>
    <definedName name="EC">[31]Source!#REF!</definedName>
    <definedName name="ECDescr">[31]Source!#REF!</definedName>
    <definedName name="ECDescr2">[31]Source!#REF!</definedName>
    <definedName name="ECID">[31]Source!#REF!</definedName>
    <definedName name="EE" localSheetId="5">'[11]Alloc factors'!#REF!</definedName>
    <definedName name="EE">'[11]Alloc factors'!#REF!</definedName>
    <definedName name="Eight">'[28]Jurisdiction Input'!#REF!</definedName>
    <definedName name="Elapsed">#REF!</definedName>
    <definedName name="ELECTRIC_PLANT_IN_SERVICE" localSheetId="5">#REF!</definedName>
    <definedName name="ELECTRIC_PLANT_IN_SERVICE">#REF!</definedName>
    <definedName name="Eleven">'[28]Jurisdiction Input'!#REF!</definedName>
    <definedName name="Employer_Match_Table">'[86]401K Table'!$A$9:$L$696</definedName>
    <definedName name="EndingBalance">#REF!</definedName>
    <definedName name="ENERGAS_1080">#REF!</definedName>
    <definedName name="ENERGAS_1110">#REF!</definedName>
    <definedName name="EnergyValue">'[87]Resource Monthly'!$AG:$AG</definedName>
    <definedName name="EPSData">[88]EssEPS!$A$8:$CJ$45</definedName>
    <definedName name="EquityAFUDCAmount">#REF!</definedName>
    <definedName name="EquityAFUDCYear">#REF!</definedName>
    <definedName name="erewqr">'[89]PT Postings thru Sept'!$N$3:$N$154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EXH1A" localSheetId="5">#REF!</definedName>
    <definedName name="EXH1A">#REF!</definedName>
    <definedName name="EXPENDITURE_TYPE_LIST">'[67]Drop Down Lists'!$G$3:$G$13</definedName>
    <definedName name="expense_allocator">[90]Scenarios!$H$31</definedName>
    <definedName name="EXPENSES">#REF!</definedName>
    <definedName name="EYBegB2TDiffAccount">#REF!</definedName>
    <definedName name="EYBegB2TDiffAmount">#REF!</definedName>
    <definedName name="F" localSheetId="5">#REF!</definedName>
    <definedName name="F">#REF!</definedName>
    <definedName name="FACTOR">[91]Data!$C$12</definedName>
    <definedName name="fadfas" localSheetId="1" hidden="1">{"Benefits Summary",#N/A,FALSE,"Benefits Info without WC Amount";"Medical and Dental Costs",#N/A,FALSE,"Benefits Info without WC Amount";"Workers' Compensation",#N/A,FALSE,"Benefits Info without WC Amount"}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'[92]-18-'!#REF!</definedName>
    <definedName name="FCTCcalcN">"optbox_FCcalcN"</definedName>
    <definedName name="FCTCcalcY">"optbox_FccalcY"</definedName>
    <definedName name="FEBRUARY__1998">#REF!</definedName>
    <definedName name="FEDTAX" localSheetId="5">#REF!</definedName>
    <definedName name="FEDTAX">#REF!</definedName>
    <definedName name="Fedtaxrate">'[93]WP B9-1'!#REF!</definedName>
    <definedName name="fee">#REF!</definedName>
    <definedName name="FeeStart">#REF!</definedName>
    <definedName name="FERC">#REF!</definedName>
    <definedName name="FF" localSheetId="5">#REF!</definedName>
    <definedName name="FF">#REF!</definedName>
    <definedName name="FFACTOR">[94]Factors!$Y$14:$AG$189</definedName>
    <definedName name="FIND">[4]Nonutility!$R$189</definedName>
    <definedName name="FIRST_SEMETRE">#REF!</definedName>
    <definedName name="firstCalcDate">[65]Control!$D$15</definedName>
    <definedName name="firstEffDate">[65]Control!$D$16</definedName>
    <definedName name="FirstPaymentDate">[47]Cases!$I$11</definedName>
    <definedName name="firstPmtDate">[65]Control!$D$7</definedName>
    <definedName name="FirstTrueUp">[64]Input!$K$5</definedName>
    <definedName name="FiscalYear">[95]Control!$B$6</definedName>
    <definedName name="FIT_RATE">[4]Nonutility!$EB$597</definedName>
    <definedName name="Five">'[85]Jurisdiction Input'!$B$9</definedName>
    <definedName name="Four">'[85]Jurisdiction Input'!$B$8</definedName>
    <definedName name="Fourteen">'[28]Jurisdiction Input'!#REF!</definedName>
    <definedName name="Fremont" localSheetId="5">'[11]Alloc factors'!#REF!</definedName>
    <definedName name="Fremont">'[11]Alloc factors'!#REF!</definedName>
    <definedName name="frfr">#REF!</definedName>
    <definedName name="FrSaCE">[37]FritzSand!$A$13:$Z$29</definedName>
    <definedName name="fuck">[96]Sheet1!$B$9</definedName>
    <definedName name="Fuel">'[87]Resource Monthly Fuel'!$I:$I</definedName>
    <definedName name="FuelConsumption">'[87]Resource Monthly Fuel'!$K:$K</definedName>
    <definedName name="FuelCost">'[87]Resource Monthly Fuel'!$M:$M</definedName>
    <definedName name="FuelMonth">'[87]Resource Monthly Fuel'!$H:$H</definedName>
    <definedName name="FuelResource">'[87]Resource Monthly Fuel'!$F:$F</definedName>
    <definedName name="FuelYear">'[87]Resource Monthly Fuel'!$G:$G</definedName>
    <definedName name="functall">'[97]Schedule H-1'!$K$9:$N$23</definedName>
    <definedName name="FY">#REF!</definedName>
    <definedName name="G" localSheetId="5">'[11]Schedule 4 O&amp;M'!#REF!</definedName>
    <definedName name="G">'[11]Schedule 4 O&amp;M'!#REF!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ECE">[98]Georgia!$A$13:$Z$29</definedName>
    <definedName name="Generation">'[87]Resource Monthly'!$M:$M</definedName>
    <definedName name="GG" localSheetId="5">#REF!</definedName>
    <definedName name="GG">#REF!</definedName>
    <definedName name="GGC_DIV24_METER" localSheetId="5">#REF!</definedName>
    <definedName name="GGC_DIV24_METER">#REF!</definedName>
    <definedName name="GGC_DIV30_EXP" localSheetId="5">#REF!</definedName>
    <definedName name="GGC_DIV30_EXP">#REF!</definedName>
    <definedName name="GGC_DIV30_PLANT" localSheetId="5">#REF!</definedName>
    <definedName name="GGC_DIV30_PLANT">#REF!</definedName>
    <definedName name="GGC_SSEXP" localSheetId="5">#REF!</definedName>
    <definedName name="GGC_SSEXP">#REF!</definedName>
    <definedName name="GGC_SSPLANT" localSheetId="5">#REF!</definedName>
    <definedName name="GGC_SSPLANT">#REF!</definedName>
    <definedName name="GGC_SSRESIDUAL" localSheetId="5">#REF!</definedName>
    <definedName name="GGC_SSRESIDUAL">#REF!</definedName>
    <definedName name="GOEXP" localSheetId="5">'[46]WP Input '!#REF!</definedName>
    <definedName name="GOEXP">#REF!</definedName>
    <definedName name="GOEXP_MVG">[99]Input!$D$51</definedName>
    <definedName name="GOEXP_PROFORMA">'[40]DATA INPUT'!$D$53</definedName>
    <definedName name="GOPLANT" localSheetId="5">'[46]WP Input '!#REF!</definedName>
    <definedName name="GOPLANT">#REF!</definedName>
    <definedName name="GOPLANT_PROFORMA">'[40]DATA INPUT'!$D$57</definedName>
    <definedName name="GOTOMENU">#REF!</definedName>
    <definedName name="gPct_Bulk_Capacity">[30]assump!$G$62:$K$62</definedName>
    <definedName name="gPct_Bulk_Count">[30]assump!$G$58:$K$58</definedName>
    <definedName name="gPct_Bulk_Volume">[30]assump!$G$60:$K$60</definedName>
    <definedName name="gPct_Com_Count">[30]assump!$G$53:$K$53</definedName>
    <definedName name="gPct_Com_Volume">[30]assump!$G$56:$K$56</definedName>
    <definedName name="gPct_Ind_Count">[30]assump!$G$54:$K$54</definedName>
    <definedName name="gPct_Ind_Volume">[30]assump!$G$57:$K$57</definedName>
    <definedName name="gPct_Network_Capacity">[30]assump!$G$63:$K$63</definedName>
    <definedName name="gPct_Network_Count">[30]assump!$G$59:$K$59</definedName>
    <definedName name="gPct_Network_Volume">[30]assump!$G$61:$K$61</definedName>
    <definedName name="gPct_Res_Count">[30]assump!$G$52:$K$52</definedName>
    <definedName name="gPct_Res_Volume">[30]assump!$G$55:$K$55</definedName>
    <definedName name="GREELEY_1080">#REF!</definedName>
    <definedName name="GREELEY_1110">#REF!</definedName>
    <definedName name="Group">'[36]Ledger Balances'!$F$2:$F$2715</definedName>
    <definedName name="GroupingTable">#REF!</definedName>
    <definedName name="GroupingYear">#REF!</definedName>
    <definedName name="GRSPLT_">#REF!</definedName>
    <definedName name="GS_CIQ_6_4_UPGRADED">"GS_CIQ_6_4_UPGRADED"</definedName>
    <definedName name="gsgd2">#REF!</definedName>
    <definedName name="H" localSheetId="5">'[11]Alloc factors'!#REF!</definedName>
    <definedName name="H">'[11]Alloc factors'!#REF!</definedName>
    <definedName name="haha" localSheetId="5" hidden="1">{"OMPA_FAC",#N/A,FALSE,"OMPA FAC"}</definedName>
    <definedName name="haha" localSheetId="1" hidden="1">{"OMPA_FAC",#N/A,FALSE,"OMPA FAC"}</definedName>
    <definedName name="haha" hidden="1">{"OMPA_FAC",#N/A,FALSE,"OMPA FAC"}</definedName>
    <definedName name="HDDdiff">#REF!</definedName>
    <definedName name="HDDVarM">[100]EssBalS!$A$97:$B$105</definedName>
    <definedName name="HDDVarY">[100]EssBalS!$D$97:$E$105</definedName>
    <definedName name="HeatRate">'[87]Resource Monthly'!$T:$T</definedName>
    <definedName name="HERE">#REF!</definedName>
    <definedName name="HERE1">#REF!</definedName>
    <definedName name="HERE2">[6]Yield!#REF!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H" localSheetId="5">'[11]Alloc factors'!#REF!</definedName>
    <definedName name="HH">'[11]Alloc factors'!#REF!</definedName>
    <definedName name="HTML_CodePage" hidden="1">1252</definedName>
    <definedName name="HTML_Control" localSheetId="1" hidden="1">{"'Worksheet'!$A$3:$R$184"}</definedName>
    <definedName name="HTML_Control" localSheetId="6" hidden="1">{"'Worksheet'!$A$3:$R$184"}</definedName>
    <definedName name="HTML_Control" hidden="1">{"'Worksheet'!$A$3:$R$184"}</definedName>
    <definedName name="HTML_Description" hidden="1">""</definedName>
    <definedName name="HTML_Email" hidden="1">""</definedName>
    <definedName name="HTML_Header" hidden="1">"Worksheet"</definedName>
    <definedName name="HTML_LastUpdate" hidden="1">"3/19/1999"</definedName>
    <definedName name="HTML_LineAfter" hidden="1">FALSE</definedName>
    <definedName name="HTML_LineBefore" hidden="1">FALSE</definedName>
    <definedName name="HTML_Name" hidden="1">"Al Kinne"</definedName>
    <definedName name="HTML_OBDlg2" hidden="1">TRUE</definedName>
    <definedName name="HTML_OBDlg4" hidden="1">TRUE</definedName>
    <definedName name="HTML_OS" hidden="1">0</definedName>
    <definedName name="HTML_PathFile" hidden="1">"N:\excel\work\MyHTML.htm"</definedName>
    <definedName name="HTML_Title" hidden="1">"Interconnection Rev's &amp; Purch's for 1999"</definedName>
    <definedName name="I" localSheetId="5">'[11]Alloc factors'!#REF!</definedName>
    <definedName name="I">'[11]Alloc factors'!#REF!</definedName>
    <definedName name="IACE">[98]Iowa!$A$13:$Z$29</definedName>
    <definedName name="IAF">'[101]OVAL&amp;S.WK1'!#REF!</definedName>
    <definedName name="IBNRSLOSS">#REF!</definedName>
    <definedName name="II" localSheetId="5">'[2]Jun 99'!#REF!</definedName>
    <definedName name="II">'[2]Jun 99'!#REF!</definedName>
    <definedName name="IIC">[4]Nonutility!$AI$351</definedName>
    <definedName name="III">[4]Nonutility!$BI$420</definedName>
    <definedName name="IIIA_BORD">[4]Nonutility!$BQ$437</definedName>
    <definedName name="IIIPAGE_1">[4]Nonutility!$BI$427:$BO$464</definedName>
    <definedName name="IIIPAGE_2">[4]Nonutility!$BI$467:$BO$501</definedName>
    <definedName name="IIIPAGE_2A">[4]Nonutility!$BI$503:$BO$525</definedName>
    <definedName name="IIIPAGE_3">[4]Nonutility!$BR$427:$BW$467</definedName>
    <definedName name="IIIPAGE_3A">[4]Nonutility!$BR$471:$BV$508</definedName>
    <definedName name="IIIPAGE_4">[4]Nonutility!$BY$427:$CD$467</definedName>
    <definedName name="IIIPAGE_4A">[4]Nonutility!$BY$471:$CC$508</definedName>
    <definedName name="IIIPAGE_5">[4]Nonutility!$CF$427:$CK$467</definedName>
    <definedName name="IIIPAGE_5A">[4]Nonutility!$CF$471:$CJ$508</definedName>
    <definedName name="IIIPAGE_6">[4]Nonutility!$CM$427:$CR$467</definedName>
    <definedName name="IIIPAGE_6A">[4]Nonutility!$CM$471:$CQ$508</definedName>
    <definedName name="IIPAGE_1">[4]Nonutility!$AC$253:$AH$299</definedName>
    <definedName name="IIPAGE_1A">[4]Nonutility!$AC$302:$AJ$349</definedName>
    <definedName name="IIPAGE_2">[4]Nonutility!$AC$352:$AH$387</definedName>
    <definedName name="IIPAGE_2A">[4]Nonutility!$AC$393:$AH$420</definedName>
    <definedName name="IIPAGEENG">[4]Nonutility!$AI$352:$AN$391</definedName>
    <definedName name="IIPAGEGGC">[4]Nonutility!$AO$352:$AT$391</definedName>
    <definedName name="IIPAGETLA">[4]Nonutility!$AU$352:$AZ$391</definedName>
    <definedName name="IIPAGEWKG">[4]Nonutility!$BA$352:$BF$391</definedName>
    <definedName name="ILCE">[98]Illinois!$A$13:$Z$29</definedName>
    <definedName name="ImportedData">'[102]080 - April 1080 activity'!#REF!</definedName>
    <definedName name="INCOME">#REF!</definedName>
    <definedName name="INCOMEDATE">#REF!</definedName>
    <definedName name="IncStatData">#REF!</definedName>
    <definedName name="INDEX">#REF!</definedName>
    <definedName name="infl05">#REF!</definedName>
    <definedName name="infl06">#REF!</definedName>
    <definedName name="INFO">#REF!</definedName>
    <definedName name="InjectionCost">#REF!</definedName>
    <definedName name="InjectionMcf">#REF!</definedName>
    <definedName name="InjectionUnits">#REF!</definedName>
    <definedName name="inpDSO">[47]DSOs!#REF!</definedName>
    <definedName name="inpWriteOff">[47]DSOs!#REF!</definedName>
    <definedName name="inrease_vols">#REF!,#REF!,#REF!,#REF!,#REF!,#REF!,#REF!</definedName>
    <definedName name="INTER_DEM">#REF!</definedName>
    <definedName name="interestp1">'[92]-18-'!#REF!</definedName>
    <definedName name="interestp2">#REF!</definedName>
    <definedName name="InventoryCost">#REF!</definedName>
    <definedName name="InventoryUnits">#REF!</definedName>
    <definedName name="INVEST">#REF!</definedName>
    <definedName name="IPAGE_1">[4]Nonutility!$B$1:$F$49</definedName>
    <definedName name="IPAGE_1A">[4]Nonutility!$B$51:$F$93</definedName>
    <definedName name="IPAGE_1B">[4]Nonutility!$B$95:$F$146</definedName>
    <definedName name="IPAGE_2">[4]Nonutility!$H$1:$N$49</definedName>
    <definedName name="IPAGE_3">[4]Nonutility!$O$1:$S$49</definedName>
    <definedName name="IPAGE_4">[4]Nonutility!$T$1:$X$49</definedName>
    <definedName name="IPAGE_5">[4]Nonutility!$B$152:$F$199</definedName>
    <definedName name="IPAGE_5A">[4]Nonutility!$B$203:$F$239</definedName>
    <definedName name="IPAGE_6">[4]Nonutility!$H$152:$M$199</definedName>
    <definedName name="IPAGE_7">[4]Nonutility!$N$152:$S$199</definedName>
    <definedName name="IPAGE_8">[4]Nonutility!$T$152:$X$199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42135.3947106482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[37]Irrigation!$A$13:$Z$29</definedName>
    <definedName name="ISMtd">'[103]IncStmt-MTD'!$A$14:$L$44</definedName>
    <definedName name="ISYtd">'[103]IncStmt-YTD'!$A$14:$L$44</definedName>
    <definedName name="IV">[4]Nonutility!$CT$539</definedName>
    <definedName name="IVPAGE_1">[4]Nonutility!$CT$543:$CY$571</definedName>
    <definedName name="J" localSheetId="5">'[2]Jun 99'!#REF!</definedName>
    <definedName name="J">'[2]Jun 99'!#REF!</definedName>
    <definedName name="JANUARY__1998">#REF!</definedName>
    <definedName name="JJ" localSheetId="5">#REF!</definedName>
    <definedName name="JJ">#REF!</definedName>
    <definedName name="JOURNAL">#REF!</definedName>
    <definedName name="JURISDICTION" localSheetId="5">#REF!</definedName>
    <definedName name="JURISDICTION">#REF!</definedName>
    <definedName name="k">'[9]WP Input '!$F$29</definedName>
    <definedName name="KansasCE">[66]Kansas!$A$13:$Z$29</definedName>
    <definedName name="KAPA">'[104]DIV 81 PA'!$E$241:$AE$252</definedName>
    <definedName name="KAPA08">#REF!</definedName>
    <definedName name="KAPACOUNT">#REF!</definedName>
    <definedName name="KAPASW">'[104]DIV 86 PA'!$E$241:$AE$252</definedName>
    <definedName name="KAPASW08">#REF!</definedName>
    <definedName name="KAPASWCOUNT">#REF!</definedName>
    <definedName name="KeyControlFigure">#REF!</definedName>
    <definedName name="KIRK" localSheetId="5">#REF!</definedName>
    <definedName name="KIRK">#REF!</definedName>
    <definedName name="Kirk_Plant" localSheetId="5">#REF!</definedName>
    <definedName name="Kirk_Plant">#REF!</definedName>
    <definedName name="KK" localSheetId="5">'[2]Jun 99'!#REF!</definedName>
    <definedName name="KK">'[2]Jun 99'!#REF!</definedName>
    <definedName name="KS">#N/A</definedName>
    <definedName name="ksmeter">#REF!</definedName>
    <definedName name="ksmeters">'[105]Section 12'!$O$92</definedName>
    <definedName name="KV">#REF!</definedName>
    <definedName name="kvmeter">#REF!</definedName>
    <definedName name="KY">'[106]Projection - Kentucky'!$A$12:$K$47</definedName>
    <definedName name="KYCE">[98]Kentucky!$A$13:$Z$29</definedName>
    <definedName name="KYCOpStat">[41]UtOpStat!$C$174:$T$187</definedName>
    <definedName name="KYVOpStat">[41]UtOpStat!$C$189:$T$196</definedName>
    <definedName name="L" localSheetId="5">#REF!</definedName>
    <definedName name="L">#REF!</definedName>
    <definedName name="LA">'[107]Projection - Louisiana'!$A$12:$K$47</definedName>
    <definedName name="labor05">#REF!</definedName>
    <definedName name="labor06">#REF!</definedName>
    <definedName name="LCFPD">#REF!</definedName>
    <definedName name="Ledger">'[89]Ledger Balances 9-30-19'!$A$3:$A$2673</definedName>
    <definedName name="LedgerAccount">#REF!</definedName>
    <definedName name="LedgerAmount">#REF!</definedName>
    <definedName name="LedgerTableLookUp">'[36]Ledger Balances'!$C$2:$G$2715</definedName>
    <definedName name="LedgerUnit">#REF!</definedName>
    <definedName name="LegalFinal">[65]Control!$D$10</definedName>
    <definedName name="LGCOpStat">[41]UtOpStat!$C$52:$T$58</definedName>
    <definedName name="LGSCE">[108]LGS!$A$13:$Z$29</definedName>
    <definedName name="LGVOpStat">[41]UtOpStat!$C$60:$T$67</definedName>
    <definedName name="LIFECESS">#REF!</definedName>
    <definedName name="LIFEDAC">#REF!</definedName>
    <definedName name="list_JeMonths">#REF!</definedName>
    <definedName name="LL" localSheetId="5">#REF!</definedName>
    <definedName name="LL">#REF!</definedName>
    <definedName name="LOAD_">#REF!</definedName>
    <definedName name="LoadEnergy">'[87]Company Monthly'!$J:$J</definedName>
    <definedName name="LoadMonth">'[87]Company Monthly'!$E:$E</definedName>
    <definedName name="LoadPurchaseCost">'[87]Company Monthly'!$X:$X</definedName>
    <definedName name="LoadYear">'[87]Company Monthly'!$D:$D</definedName>
    <definedName name="Location">[31]Source!#REF!</definedName>
    <definedName name="Location2">[31]Source!#REF!</definedName>
    <definedName name="LocationDescr">[31]Source!#REF!</definedName>
    <definedName name="LocationDescr2">[31]Source!#REF!</definedName>
    <definedName name="LOSSES">#REF!</definedName>
    <definedName name="LSGD">#REF!</definedName>
    <definedName name="LTAmount">'[83]TR-19a - SRT 228314'!$G$19:$G$36</definedName>
    <definedName name="LTD_Rate" localSheetId="5">#REF!</definedName>
    <definedName name="LTD_Rate">#REF!</definedName>
    <definedName name="LTDcostrate" localSheetId="5">#REF!</definedName>
    <definedName name="LTDcostrate">#REF!</definedName>
    <definedName name="LTPeriod">'[83]TR-19a - SRT 228314'!$I$19:$I$36</definedName>
    <definedName name="LTProject">'[83]TR-19a - SRT 228314'!$E$19:$E$36</definedName>
    <definedName name="lu">'[38]Rpt 1033-Feb05-Deprec. Exp.'!$J$3:$J$1706</definedName>
    <definedName name="lu_bu">[4]Nonutility!$C$2:$C$39998</definedName>
    <definedName name="LubCE">[37]Lubbock!$A$13:$Z$29</definedName>
    <definedName name="lut">'[16]adjustment 3'!$M$4:$M$371</definedName>
    <definedName name="LVS">#REF!</definedName>
    <definedName name="LVS_NC_FIRM">#REF!</definedName>
    <definedName name="LVS_NC_INTER">#REF!</definedName>
    <definedName name="LVS_WACOG">#REF!</definedName>
    <definedName name="LVSCE">[37]LVS!$A$13:$Z$29</definedName>
    <definedName name="LYN">#REF!</definedName>
    <definedName name="lyne">#REF!</definedName>
    <definedName name="M" localSheetId="5">#REF!</definedName>
    <definedName name="M">#REF!</definedName>
    <definedName name="MACROS">[4]Nonutility!$FB$692</definedName>
    <definedName name="MACRSRateTable">'[109]Tax Tables'!$B$3:$E$59</definedName>
    <definedName name="Main_menu">#REF!</definedName>
    <definedName name="MAINMENU">[6]Yield!#REF!</definedName>
    <definedName name="MAINS">#REF!</definedName>
    <definedName name="Maps.OlapDataMap.OlapDataMap1.Columns.0.Caption" localSheetId="5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 localSheetId="5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 localSheetId="5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 localSheetId="5">"Measures"</definedName>
    <definedName name="Maps.OlapDataMap.OlapDataMap1.Pages.5.Dimension">"UtilityType"</definedName>
    <definedName name="Maps.OlapDataMap.OlapDataMap1.Pages.5.Key" localSheetId="5">#REF!</definedName>
    <definedName name="Maps.OlapDataMap.OlapDataMap1.Pages.5.Key">#REF!</definedName>
    <definedName name="Maps.OlapDataMap.OlapDataMap1.Pages.6.Dimension" localSheetId="5">"UtilityType"</definedName>
    <definedName name="Maps.OlapDataMap.OlapDataMap1.Pages.6.Dimension">"Measures"</definedName>
    <definedName name="Maps.OlapDataMap.OlapDataMap1.Pages.6.Key" localSheetId="5">#REF!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 localSheetId="5">#REF!</definedName>
    <definedName name="Maps.OlapDataMap.OlapDataMap1.Rows.0.Caption">#REF!</definedName>
    <definedName name="Maps.OlapDataMap.OlapDataMap1.Rows.0.Dimension" localSheetId="5">"Account"</definedName>
    <definedName name="Maps.OlapDataMap.OlapDataMap1.Rows.0.Dimension">"RevenueType"</definedName>
    <definedName name="Maps.OlapDataMap.OlapDataMap1.Rows.0.GenerationNumber" localSheetId="5">#REF!</definedName>
    <definedName name="Maps.OlapDataMap.OlapDataMap1.Rows.0.GenerationNumber">#REF!</definedName>
    <definedName name="Maps.OlapDataMap.OlapDataMap1.Rows.0.Key" localSheetId="5">#REF!</definedName>
    <definedName name="Maps.OlapDataMap.OlapDataMap1.Rows.0.Key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>#REF!</definedName>
    <definedName name="MARGIN">#REF!</definedName>
    <definedName name="Margin_Rates">#REF!</definedName>
    <definedName name="markettab">'[43]Market Detail'!$B$2:$C$122</definedName>
    <definedName name="MaterialsSupplies13monthAverage">#REF!</definedName>
    <definedName name="MaterialsSuppliesDec31">'[110]Schedule E-2'!$F$23</definedName>
    <definedName name="MClose">#REF!</definedName>
    <definedName name="MD">'[111]Projection - MidStates'!$A$12:$K$47</definedName>
    <definedName name="MDCOpStat">[41]UtOpStat!$C$224:$T$230</definedName>
    <definedName name="MDVOpStat">[41]UtOpStat!$C$232:$T$239</definedName>
    <definedName name="medinfl05">#REF!</definedName>
    <definedName name="medinfl06">#REF!</definedName>
    <definedName name="MENU">#N/A</definedName>
    <definedName name="MenuItem.Caption" localSheetId="5">"BS by Month - Act + Bud (Region) with GL Details"</definedName>
    <definedName name="MenuItem.Caption">"PL Trend Month by Region (GL Details)"</definedName>
    <definedName name="METERS">#REF!</definedName>
    <definedName name="MGActMC">[112]MGActMC!$A$9:$P$200</definedName>
    <definedName name="MGBudMC">[112]MGBudMC!$A$9:$GN$200</definedName>
    <definedName name="misc">#REF!</definedName>
    <definedName name="MM" localSheetId="5">#REF!</definedName>
    <definedName name="MM">#REF!</definedName>
    <definedName name="mo">[32]summary!$A$2:$A$3577</definedName>
    <definedName name="Model_Start">[82]Control!$D$5</definedName>
    <definedName name="MOMDCE">[98]MDMO!$A$13:$Z$29</definedName>
    <definedName name="Month">#REF!</definedName>
    <definedName name="Month1">[113]Menu!$B$4</definedName>
    <definedName name="Month10">[113]Menu!$B$13</definedName>
    <definedName name="Month11">[113]Menu!$B$14</definedName>
    <definedName name="Month2">[113]Menu!$B$5</definedName>
    <definedName name="Month3">[113]Menu!$B$6</definedName>
    <definedName name="Month3a">#REF!</definedName>
    <definedName name="Month4">[113]Menu!$B$7</definedName>
    <definedName name="Month5">[113]Menu!$B$8</definedName>
    <definedName name="Month6">[113]Menu!$B$9</definedName>
    <definedName name="Month7">[113]Menu!$B$10</definedName>
    <definedName name="Month8">[113]Menu!$B$11</definedName>
    <definedName name="Month9">[113]Menu!$B$12</definedName>
    <definedName name="MONTHNUM">#N/A</definedName>
    <definedName name="MonthsBetweenPmts">[47]Cases!$I$5</definedName>
    <definedName name="movelines">"movelines"</definedName>
    <definedName name="MRCESS">#REF!</definedName>
    <definedName name="MS" localSheetId="5">#REF!</definedName>
    <definedName name="MS">#REF!</definedName>
    <definedName name="MS_Plant" localSheetId="5">#REF!</definedName>
    <definedName name="MS_Plant">#REF!</definedName>
    <definedName name="MSCOpStat">[41]UtOpStat!$C$310:$T$316</definedName>
    <definedName name="MSPCE">[114]Mississippi!$A$13:$Z$29</definedName>
    <definedName name="MSVOpStat">[41]UtOpStat!$C$318:$T$325</definedName>
    <definedName name="MTCOpStat">[41]UtOpStat!$C$350:$T$359</definedName>
    <definedName name="MTVOpStat">[41]UtOpStat!$C$361:$T$368</definedName>
    <definedName name="MTX">'[115]Projection - MTX'!$A$12:$K$47</definedName>
    <definedName name="MTXCE">'[116]Mid-Tex'!$A$13:$Z$29</definedName>
    <definedName name="N" localSheetId="5">#REF!</definedName>
    <definedName name="N">#REF!</definedName>
    <definedName name="NA" localSheetId="5">'[2]Jun 99'!#REF!</definedName>
    <definedName name="NA">'[2]Jun 99'!#REF!</definedName>
    <definedName name="NBHDD_J1">#REF!</definedName>
    <definedName name="NBHDD_J2">'[28]Normal Billed HDD Data'!#REF!</definedName>
    <definedName name="NBHDD_J3">'[28]Normal Billed HDD Data'!#REF!</definedName>
    <definedName name="NBHDD_J4">'[28]Normal Billed HDD Data'!#REF!</definedName>
    <definedName name="NBHDD_J5">'[28]Normal Billed HDD Data'!#REF!</definedName>
    <definedName name="NBHDD_J6">'[28]Normal Billed HDD Data'!#REF!</definedName>
    <definedName name="NBHDD_J7">'[28]Normal Billed HDD Data'!#REF!</definedName>
    <definedName name="nBulk_Trans">[30]assump!$G$130:$L$130</definedName>
    <definedName name="NC_FIRM">#REF!</definedName>
    <definedName name="NC_INTER">#REF!</definedName>
    <definedName name="NC_T3">#REF!</definedName>
    <definedName name="nCommercial">[30]assump!$G$115:$L$115</definedName>
    <definedName name="nConnect">[30]assump!$G$117:$L$117</definedName>
    <definedName name="NEadit" localSheetId="5">#REF!</definedName>
    <definedName name="NEadit">#REF!</definedName>
    <definedName name="NEadv" localSheetId="5">#REF!</definedName>
    <definedName name="NEadv">#REF!</definedName>
    <definedName name="NEcash" localSheetId="5">#REF!</definedName>
    <definedName name="NEcash">#REF!</definedName>
    <definedName name="NEcwip" localSheetId="5">#REF!</definedName>
    <definedName name="NEcwip">#REF!</definedName>
    <definedName name="NEdep" localSheetId="5">#REF!</definedName>
    <definedName name="NEdep">#REF!</definedName>
    <definedName name="NEmatsup" localSheetId="5">#REF!</definedName>
    <definedName name="NEmatsup">#REF!</definedName>
    <definedName name="NEplant" localSheetId="5">#REF!</definedName>
    <definedName name="NEplant">#REF!</definedName>
    <definedName name="NEpp" localSheetId="5">#REF!</definedName>
    <definedName name="NEpp">#REF!</definedName>
    <definedName name="neratebase">#REF!</definedName>
    <definedName name="NEstorg" localSheetId="5">#REF!</definedName>
    <definedName name="NEstorg">#REF!</definedName>
    <definedName name="new" hidden="1">[27]pwcc!#REF!</definedName>
    <definedName name="NewDITRate">'[117]Excess Deferred Income Taxes'!$O$4</definedName>
    <definedName name="newfive">#REF!</definedName>
    <definedName name="newfour">#REF!</definedName>
    <definedName name="newthree">#REF!</definedName>
    <definedName name="newtwo" hidden="1">[27]pwcc!#REF!</definedName>
    <definedName name="nIndustrial">[30]assump!$G$116:$L$116</definedName>
    <definedName name="nIndustrial_PL">[30]assump!$G$129:$L$129</definedName>
    <definedName name="Nine">'[28]Jurisdiction Input'!#REF!</definedName>
    <definedName name="njref">'[28]Normal Calendar HDD Data'!#REF!</definedName>
    <definedName name="NN" localSheetId="5">'[11]Alloc factors'!#REF!</definedName>
    <definedName name="NN">'[11]Alloc factors'!#REF!</definedName>
    <definedName name="nNetwork_Trans">[30]assump!$G$131:$L$131</definedName>
    <definedName name="nonfor_sec">'[118]Input - Drivers &amp; Sensitivity'!$E$29</definedName>
    <definedName name="NonregCE">[119]Nonreg!$A$13:$Z$29</definedName>
    <definedName name="nonsw">'[19]Section 12'!$L$82</definedName>
    <definedName name="nonsw80">'[19]Section 12'!$L$55</definedName>
    <definedName name="Normal_Degree_Days">#REF!</definedName>
    <definedName name="NORMdiffs">#REF!</definedName>
    <definedName name="NOTES1">#REF!</definedName>
    <definedName name="NOTES2">#REF!</definedName>
    <definedName name="NOTES3">#REF!</definedName>
    <definedName name="NOVEMBER__1997">#REF!</definedName>
    <definedName name="nReadMeter">[30]assump!$G$120:$L$120</definedName>
    <definedName name="nResidential">[30]assump!$G$114:$L$114</definedName>
    <definedName name="nReturnCheck">[30]assump!$G$119:$L$119</definedName>
    <definedName name="nServiceCall">[30]assump!$G$118:$L$118</definedName>
    <definedName name="nswmeters">'[19]Section 12'!$L$91</definedName>
    <definedName name="nTampering">[30]assump!$G$121:$L$121</definedName>
    <definedName name="Num_Aircraft">COUNT([29]Fleet!$B:$B)</definedName>
    <definedName name="NvsASD">"V2017-12-31"</definedName>
    <definedName name="NvsAutoDrillOk">"VN"</definedName>
    <definedName name="NvsElapsedTime">0.0000578703693463467</definedName>
    <definedName name="NvsEndTime">43167.569375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[120]Sheet1!$T$303</definedName>
    <definedName name="NvsReqBU">"VGL001"</definedName>
    <definedName name="NvsReqBUOnly">"VN"</definedName>
    <definedName name="NvsTransLed">"VN"</definedName>
    <definedName name="NvsTreeASD">"V2017-12-31"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 localSheetId="5">'[11]Alloc factors'!#REF!</definedName>
    <definedName name="NW_Only">'[11]Alloc factors'!#REF!</definedName>
    <definedName name="NWadit" localSheetId="5">#REF!</definedName>
    <definedName name="NWadit">#REF!</definedName>
    <definedName name="NWadv" localSheetId="5">#REF!</definedName>
    <definedName name="NWadv">#REF!</definedName>
    <definedName name="NWcash" localSheetId="5">#REF!</definedName>
    <definedName name="NWcash">#REF!</definedName>
    <definedName name="NWcwip" localSheetId="5">#REF!</definedName>
    <definedName name="NWcwip">#REF!</definedName>
    <definedName name="NWdep" localSheetId="5">#REF!</definedName>
    <definedName name="NWdep">#REF!</definedName>
    <definedName name="NWmatsup" localSheetId="5">#REF!</definedName>
    <definedName name="NWmatsup">#REF!</definedName>
    <definedName name="NWplant" localSheetId="5">#REF!</definedName>
    <definedName name="NWplant">#REF!</definedName>
    <definedName name="NWpp" localSheetId="5">#REF!</definedName>
    <definedName name="NWpp">#REF!</definedName>
    <definedName name="nwratebase">#REF!</definedName>
    <definedName name="NWstorg" localSheetId="5">#REF!</definedName>
    <definedName name="NWstorg">#REF!</definedName>
    <definedName name="O" localSheetId="5">#REF!</definedName>
    <definedName name="O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CPercent">[47]Cases!$H$15</definedName>
    <definedName name="OK">#REF!</definedName>
    <definedName name="OMActMC">[112]OMActMC!$A$42:$P$90</definedName>
    <definedName name="OMBudDiMC_CO">[121]OMBudMC!$DX$7:$EJ$27</definedName>
    <definedName name="OMBudDiMC_KS">[121]OMBudMC!$EL$7:$EX$27</definedName>
    <definedName name="OMBudDiMC_MOCK">[121]OMBudMC!$EZ$7:$FL$27</definedName>
    <definedName name="OMBudDiMC_UnAllocCK">[121]OMBudMC!$FN$7:$FZ$27</definedName>
    <definedName name="OMData">[103]Essbase!$A$28:$BD$48</definedName>
    <definedName name="OMLGSBud">#REF!</definedName>
    <definedName name="OMSSDiActMC">[112]OMActMC!$A$9:$P$30</definedName>
    <definedName name="OMTLABud">#REF!</definedName>
    <definedName name="One">'[85]Jurisdiction Input'!$B$5</definedName>
    <definedName name="OO" localSheetId="5">#REF!</definedName>
    <definedName name="OO">#REF!</definedName>
    <definedName name="OpCo_Factor">[90]Scenarios!#REF!</definedName>
    <definedName name="OPEB05">#REF!</definedName>
    <definedName name="OPEB06">#REF!</definedName>
    <definedName name="OSLRYR">#REF!</definedName>
    <definedName name="OtherAdjAmount">'[83]2018-0 - DTL Activity in 2018'!$G$3:$G$32</definedName>
    <definedName name="OtherAdjDITAccount">'[83]2018-0 - DTL Activity in 2018'!$I$3:$I$32</definedName>
    <definedName name="OtherAdjRegAccount">'[83]2018-0 - DTL Activity in 2018'!$J$3:$J$32</definedName>
    <definedName name="OUT_C1_R1_0__5Y">#REF!</definedName>
    <definedName name="OVER">#REF!</definedName>
    <definedName name="P" localSheetId="5">#REF!</definedName>
    <definedName name="P">#REF!</definedName>
    <definedName name="P2ABalanceSheetAccount">'[89]2018 Provision to Actual Adj'!$I$4:$I$62</definedName>
    <definedName name="P2AElectric">'[89]2018 Provision to Actual Adj'!$C$4:$C$62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#N/A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#N/A</definedName>
    <definedName name="PAGE_4">#N/A</definedName>
    <definedName name="PAGE_5">#N/A</definedName>
    <definedName name="PAGE_5_1">[122]P05ratebase3!#REF!</definedName>
    <definedName name="PAGE_6">#N/A</definedName>
    <definedName name="PAGE_6_1">[122]P06gascost!#REF!</definedName>
    <definedName name="PAGE_7">#N/A</definedName>
    <definedName name="PAGE_7_1">[122]P07gascost2!#REF!</definedName>
    <definedName name="PAGE_8">#N/A</definedName>
    <definedName name="PAGE_8_1">[122]P08storage!#REF!</definedName>
    <definedName name="PAGE_9">#N/A</definedName>
    <definedName name="PAGE_9_1">[122]P09storage2!#REF!</definedName>
    <definedName name="PAGE1">#REF!</definedName>
    <definedName name="PAGE6">[123]SCH1UW!#REF!</definedName>
    <definedName name="PAGE6A">[123]SCH1UW!#REF!</definedName>
    <definedName name="PAGE6B">[123]SCH1UW!#REF!</definedName>
    <definedName name="PageOptions.PageCompany.Caption" localSheetId="5">"LU Mid-States - Missouri"</definedName>
    <definedName name="PageOptions.PageCompany.Caption">"LU Mid-States (Gas)"</definedName>
    <definedName name="PageOptions.PageCompany.Caption.1" localSheetId="5">"LU Mid-States - Missouri"</definedName>
    <definedName name="PageOptions.PageCompany.Caption.1">"LU Mid-States (Gas)"</definedName>
    <definedName name="PageOptions.PageCompany.Caption.Count">1</definedName>
    <definedName name="PageOptions.PageCompany.Caption.Display" localSheetId="5">"LU Mid-States - Missouri"</definedName>
    <definedName name="PageOptions.PageCompany.Caption.Display">"LU Mid-States (Gas)"</definedName>
    <definedName name="PageOptions.PageCompany.Key" localSheetId="5">"[Company].[Atmos - Missouri Consol]"</definedName>
    <definedName name="PageOptions.PageCompany.Key">"[Company].[LU Central]"</definedName>
    <definedName name="PageOptions.PageCompany.Key.1" localSheetId="5">"[Company].[Atmos - Missouri Consol]"</definedName>
    <definedName name="PageOptions.PageCompany.Key.1">"[Company].[LU Central]"</definedName>
    <definedName name="PageOptions.PageCompany.Key.Count">1</definedName>
    <definedName name="PageOptions.PageCompany.Key.Display" localSheetId="5">"[Company].[Atmos - Missouri Consol]"</definedName>
    <definedName name="PageOptions.PageCompany.Key.Display">"[Company].[LU Central]"</definedName>
    <definedName name="PageOptions.PageCompany.Name" localSheetId="5">"Atmos - Missouri Consol"</definedName>
    <definedName name="PageOptions.PageCompany.Name">"LU Central"</definedName>
    <definedName name="PageOptions.PageCompany.Name.1" localSheetId="5">"Atmos - Missouri Consol"</definedName>
    <definedName name="PageOptions.PageCompany.Name.1">"LU Central"</definedName>
    <definedName name="PageOptions.PageCompany.Name.Count">1</definedName>
    <definedName name="PageOptions.PageCompany.Name.Display" localSheetId="5">"Atmos - Missouri Consol"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 localSheetId="5">"USD"</definedName>
    <definedName name="PageOptions.PageRepCurr.Caption">"Local"</definedName>
    <definedName name="PageOptions.PageRepCurr.Caption.1" localSheetId="5">"USD"</definedName>
    <definedName name="PageOptions.PageRepCurr.Caption.1">"Local"</definedName>
    <definedName name="PageOptions.PageRepCurr.Caption.Count">1</definedName>
    <definedName name="PageOptions.PageRepCurr.Caption.Display" localSheetId="5">"USD"</definedName>
    <definedName name="PageOptions.PageRepCurr.Caption.Display">"Local"</definedName>
    <definedName name="PageOptions.PageRepCurr.Key" localSheetId="5">"[Reporting Currency].[USD]"</definedName>
    <definedName name="PageOptions.PageRepCurr.Key">"[Reporting Currency].[Local]"</definedName>
    <definedName name="PageOptions.PageRepCurr.Key.1" localSheetId="5">"[Reporting Currency].[USD]"</definedName>
    <definedName name="PageOptions.PageRepCurr.Key.1">"[Reporting Currency].[Local]"</definedName>
    <definedName name="PageOptions.PageRepCurr.Key.Count">1</definedName>
    <definedName name="PageOptions.PageRepCurr.Key.Display" localSheetId="5">"[Reporting Currency].[USD]"</definedName>
    <definedName name="PageOptions.PageRepCurr.Key.Display">"[Reporting Currency].[Local]"</definedName>
    <definedName name="PageOptions.PageRepCurr.Name" localSheetId="5">"USD"</definedName>
    <definedName name="PageOptions.PageRepCurr.Name">"Local"</definedName>
    <definedName name="PageOptions.PageRepCurr.Name.1" localSheetId="5">"USD"</definedName>
    <definedName name="PageOptions.PageRepCurr.Name.1">"Local"</definedName>
    <definedName name="PageOptions.PageRepCurr.Name.Count">1</definedName>
    <definedName name="PageOptions.PageRepCurr.Name.Display" localSheetId="5">"USD"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>#REF!</definedName>
    <definedName name="PD">#REF!</definedName>
    <definedName name="PDB">#REF!</definedName>
    <definedName name="PDR">#REF!</definedName>
    <definedName name="PDW">#REF!</definedName>
    <definedName name="Peak">'[87]Company Monthly'!$F:$F</definedName>
    <definedName name="PED">#REF!</definedName>
    <definedName name="PensionAccounts">'[83]TR-19 Pension &amp; OPEB'!$B$3:$B$28</definedName>
    <definedName name="PensionTransfers">'[83]TR-19 Pension &amp; OPEB'!$L$3:$L$28</definedName>
    <definedName name="PercTab">#REF!</definedName>
    <definedName name="Period">#REF!</definedName>
    <definedName name="PL">#REF!</definedName>
    <definedName name="Planit_Data_Entry">#REF!</definedName>
    <definedName name="PORTFOLIO">#REF!</definedName>
    <definedName name="PORTFOLIODATE">#REF!</definedName>
    <definedName name="PP" localSheetId="5">#REF!</definedName>
    <definedName name="PP">#REF!</definedName>
    <definedName name="ppdoo" localSheetId="1" hidden="1">{#N/A,#N/A,FALSE,"COVER.XLS";#N/A,#N/A,FALSE,"STDBS.XLS";#N/A,#N/A,FALSE,"STDPL.XLS";#N/A,#N/A,FALSE,"NOTES.XLS"}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>#REF!</definedName>
    <definedName name="PrepaymentsDec31">#REF!</definedName>
    <definedName name="PresNoAMIGIS">[35]Orig.!#REF!</definedName>
    <definedName name="PRIME">#REF!</definedName>
    <definedName name="PRINT">#REF!</definedName>
    <definedName name="_xlnm.Print_Area" localSheetId="0">' Bond Financing Costs'!$A$1:$D$49</definedName>
    <definedName name="_xlnm.Print_Area" localSheetId="13">'MO 95% Int Calc Jan23-Dec23)'!$A$1:$M$24</definedName>
    <definedName name="_xlnm.Print_Area" localSheetId="11">'MO 95% Int Calc Mar22-Aug22'!$A$1:$G$35</definedName>
    <definedName name="_xlnm.Print_Area" localSheetId="10">'MO 95% Int Calc Sep21-Feb22'!$A$1:$G$35</definedName>
    <definedName name="_xlnm.Print_Area" localSheetId="12">'MO 95% Int Calc Sept22-Dec22'!$A$1:$E$35</definedName>
    <definedName name="_xlnm.Print_Area">#REF!</definedName>
    <definedName name="Print_Area_MI" localSheetId="5">'[2]Jun 99'!#REF!</definedName>
    <definedName name="Print_Area_MI">'[2]Jun 99'!#REF!</definedName>
    <definedName name="Print_Area_MIa">'[124]Short Summary'!$A$7:$E$64</definedName>
    <definedName name="_xlnm.Print_Titles">#N/A</definedName>
    <definedName name="Print_Titles_MI">#REF!</definedName>
    <definedName name="PRINT_TRAN">#N/A</definedName>
    <definedName name="print1">#REF!</definedName>
    <definedName name="PRINT2">[1]SCHED!#REF!</definedName>
    <definedName name="PRINTALL">#REF!</definedName>
    <definedName name="PRINTMENU">#REF!</definedName>
    <definedName name="Proj_LTDrate" localSheetId="5">#REF!</definedName>
    <definedName name="Proj_LTDrate">#REF!</definedName>
    <definedName name="Proj_STDrate" localSheetId="5">'[46]WP Input '!#REF!</definedName>
    <definedName name="Proj_STDrate">#REF!</definedName>
    <definedName name="ProjTDAccount">#REF!</definedName>
    <definedName name="ProjTDAmount">#REF!</definedName>
    <definedName name="prop">#REF!</definedName>
    <definedName name="PROPERTY" localSheetId="5">'[2]Jun 99'!#REF!</definedName>
    <definedName name="PROPERTY">'[2]Jun 99'!#REF!</definedName>
    <definedName name="PTAccount">#REF!</definedName>
    <definedName name="PTAmountThruMarch">#REF!</definedName>
    <definedName name="PTGroup">#REF!</definedName>
    <definedName name="PTUnit">#REF!</definedName>
    <definedName name="py_act">[4]Nonutility!$G$2:$G$39998</definedName>
    <definedName name="PY_DATE">[91]Data!$C$7</definedName>
    <definedName name="pyact">[76]Graph!#REF!</definedName>
    <definedName name="PYLedgerAccount">'[83]Import PY GL Balances'!$C$3:$C$2349</definedName>
    <definedName name="PYLedgerAmount">'[83]Import PY GL Balances'!$L$3:$L$2349</definedName>
    <definedName name="PYLedgerUnit">'[83]Import PY GL Balances'!$A$3:$A$2349</definedName>
    <definedName name="PymtFre">[64]Input!$E$8</definedName>
    <definedName name="PYSegmentAdditions">#REF!</definedName>
    <definedName name="PYSegmentBeginning">#REF!</definedName>
    <definedName name="PYSegmentCaption">#REF!</definedName>
    <definedName name="PYSegmentDispositions">#REF!</definedName>
    <definedName name="PYSegmentEnding">#REF!</definedName>
    <definedName name="PYSegmentSegment">#REF!</definedName>
    <definedName name="PYSegmentYear">#REF!</definedName>
    <definedName name="Q" localSheetId="5">'[7]WP 1-2'!#REF!</definedName>
    <definedName name="Q">'[7]WP 1-2'!#REF!</definedName>
    <definedName name="Q4Switch">'[83]CO - Carryforwards'!$B$1</definedName>
    <definedName name="Qq" localSheetId="5">#REF!</definedName>
    <definedName name="Qq">#REF!</definedName>
    <definedName name="qqewwe">0.0127199074049713</definedName>
    <definedName name="Quarter">[95]Control!$B$13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>#REF!</definedName>
    <definedName name="RATECLASSES">#REF!</definedName>
    <definedName name="RATECOMP">#REF!</definedName>
    <definedName name="Rates">'[92]-18-'!#REF!</definedName>
    <definedName name="RATIOS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CON">#REF!</definedName>
    <definedName name="RefVar2PriorYear" localSheetId="5">#REF!</definedName>
    <definedName name="RefVar2PriorYear">#REF!</definedName>
    <definedName name="RefVarCapexAccount">[35]Orig.!#REF!</definedName>
    <definedName name="RefVarPriorYear" localSheetId="5">#REF!</definedName>
    <definedName name="RefVarPriorYear">#REF!</definedName>
    <definedName name="REGION">[125]Input!$C$3</definedName>
    <definedName name="REGRESSION">#REF!</definedName>
    <definedName name="REPORTDATE">#REF!</definedName>
    <definedName name="rescom">'[104]RES &amp; COM'!$E$241:$AX$252</definedName>
    <definedName name="rescom08">#REF!</definedName>
    <definedName name="rescomcount">#REF!</definedName>
    <definedName name="Resource">'[87]Resource Monthly'!$F:$F</definedName>
    <definedName name="resSize_M">[126]Summary!#REF!</definedName>
    <definedName name="resSize_S">[65]Control!$I$23</definedName>
    <definedName name="rFuncNum">[94]Functions!$C$1:$C$65536</definedName>
    <definedName name="rFuncTitle">[94]Functions!$B$1:$B$65536</definedName>
    <definedName name="RID">#REF!</definedName>
    <definedName name="RJ">#REF!</definedName>
    <definedName name="ROEXP" localSheetId="5">'[46]WP Input '!#REF!</definedName>
    <definedName name="ROEXP">#REF!</definedName>
    <definedName name="ROPLANT" localSheetId="5">'[46]WP Input '!#REF!</definedName>
    <definedName name="ROPLANT">#REF!</definedName>
    <definedName name="ROR">[24]alloc!$E$22</definedName>
    <definedName name="ROR_Rate" localSheetId="5">#REF!</definedName>
    <definedName name="ROR_Rate">#REF!</definedName>
    <definedName name="RoundingFactor">[45]Tables!$B$4</definedName>
    <definedName name="RoundingFactorsZeros">[45]Tables!$C$4</definedName>
    <definedName name="RowRanges.Assets" localSheetId="5">#REF!</definedName>
    <definedName name="RowRanges.Assets">#REF!</definedName>
    <definedName name="RowRanges.CA" localSheetId="5">#REF!</definedName>
    <definedName name="RowRanges.CA">#REF!</definedName>
    <definedName name="RowRanges.CA_SubTotal" localSheetId="5">#REF!</definedName>
    <definedName name="RowRanges.CA_SubTotal">#REF!</definedName>
    <definedName name="RowRanges.CL" localSheetId="5">#REF!</definedName>
    <definedName name="RowRanges.CL">#REF!</definedName>
    <definedName name="RowRanges.CL_SubTotal" localSheetId="5">#REF!</definedName>
    <definedName name="RowRanges.CL_SubTotal">#REF!</definedName>
    <definedName name="RowRanges.Earnings" localSheetId="5">#REF!</definedName>
    <definedName name="RowRanges.Earnings">#REF!</definedName>
    <definedName name="RowRanges.EquityBudget" localSheetId="5">#REF!</definedName>
    <definedName name="RowRanges.EquityBudget">#REF!</definedName>
    <definedName name="RowRanges.EquityExcl.RetEarnings" localSheetId="5">#REF!</definedName>
    <definedName name="RowRanges.EquityExcl.RetEarnings">#REF!</definedName>
    <definedName name="RowRanges.Liabilities" localSheetId="5">#REF!</definedName>
    <definedName name="RowRanges.Liabilities">#REF!</definedName>
    <definedName name="RowRanges.NetPPE" localSheetId="5">#REF!</definedName>
    <definedName name="RowRanges.NetPPE">#REF!</definedName>
    <definedName name="RowRanges.NetPPE_SubTotal" localSheetId="5">#REF!</definedName>
    <definedName name="RowRanges.NetPPE_SubTotal">#REF!</definedName>
    <definedName name="RowRanges.OtherNonCA" localSheetId="5">#REF!</definedName>
    <definedName name="RowRanges.OtherNonCA">#REF!</definedName>
    <definedName name="RowRanges.OtherNonCL" localSheetId="5">#REF!</definedName>
    <definedName name="RowRanges.OtherNonCL">#REF!</definedName>
    <definedName name="RowRanges.RE" localSheetId="5">#REF!</definedName>
    <definedName name="RowRanges.RE">#REF!</definedName>
    <definedName name="RowRanges.RowAcquisitionCosts">#REF!</definedName>
    <definedName name="RowRanges.RowAFUDC">#REF!</definedName>
    <definedName name="RowRanges.RowAllocationDetail" localSheetId="5">#REF!</definedName>
    <definedName name="RowRanges.RowAllocationDetail">#REF!</definedName>
    <definedName name="RowRanges.RowAllocations">#REF!</definedName>
    <definedName name="RowRanges.RowAllocationTotal" localSheetId="5">#REF!</definedName>
    <definedName name="RowRanges.RowAllocationTotal">#REF!</definedName>
    <definedName name="RowRanges.RowBalanceSheet">#REF!</definedName>
    <definedName name="RowRanges.RowBS_Assets_Other_Delta" localSheetId="5">#REF!</definedName>
    <definedName name="RowRanges.RowBS_Assets_Other_Delta">#REF!</definedName>
    <definedName name="RowRanges.RowBS_CA_Delta" localSheetId="5">#REF!</definedName>
    <definedName name="RowRanges.RowBS_CA_Delta">#REF!</definedName>
    <definedName name="RowRanges.RowBS_CA_Detail" localSheetId="5">#REF!</definedName>
    <definedName name="RowRanges.RowBS_CA_Detail">#REF!</definedName>
    <definedName name="RowRanges.RowBS_CL_Delta" localSheetId="5">#REF!</definedName>
    <definedName name="RowRanges.RowBS_CL_Delta">#REF!</definedName>
    <definedName name="RowRanges.RowBS_Equity" localSheetId="5">#REF!</definedName>
    <definedName name="RowRanges.RowBS_Equity">#REF!</definedName>
    <definedName name="RowRanges.RowBS_Equity_Delta" localSheetId="5">#REF!</definedName>
    <definedName name="RowRanges.RowBS_Equity_Delta">#REF!</definedName>
    <definedName name="RowRanges.RowBS_L_Other_Delta" localSheetId="5">#REF!</definedName>
    <definedName name="RowRanges.RowBS_L_Other_Delta">#REF!</definedName>
    <definedName name="RowRanges.RowBS_MinInt" localSheetId="5">#REF!</definedName>
    <definedName name="RowRanges.RowBS_MinInt">#REF!</definedName>
    <definedName name="RowRanges.RowBS_Plant_Delta" localSheetId="5">#REF!</definedName>
    <definedName name="RowRanges.RowBS_Plant_Delta">#REF!</definedName>
    <definedName name="RowRanges.RowCapexPrioritization">[35]Orig.!#REF!</definedName>
    <definedName name="RowRanges.RowCheck" localSheetId="5">#REF!</definedName>
    <definedName name="RowRanges.RowCheck">#REF!</definedName>
    <definedName name="RowRanges.RowCorpAdmin">#REF!</definedName>
    <definedName name="RowRanges.RowCustomers">#REF!</definedName>
    <definedName name="RowRanges.RowDepAmortDetail" localSheetId="5">#REF!</definedName>
    <definedName name="RowRanges.RowDepAmortDetail">#REF!</definedName>
    <definedName name="RowRanges.RowDepAmortTotal" localSheetId="5">#REF!</definedName>
    <definedName name="RowRanges.RowDepAmortTotal">#REF!</definedName>
    <definedName name="RowRanges.RowDepreciation">#REF!</definedName>
    <definedName name="RowRanges.RowEnergyCost">#REF!</definedName>
    <definedName name="RowRanges.RowEnergyCostDetail" localSheetId="5">#REF!</definedName>
    <definedName name="RowRanges.RowEnergyCostDetail">#REF!</definedName>
    <definedName name="RowRanges.RowEnergyCostTotal" localSheetId="5">#REF!</definedName>
    <definedName name="RowRanges.RowEnergyCostTotal">#REF!</definedName>
    <definedName name="RowRanges.RowExecAdmin">#REF!</definedName>
    <definedName name="RowRanges.RowExpensesExcAllocations">#REF!</definedName>
    <definedName name="RowRanges.RowGainLossDerivativeInstruments">#REF!</definedName>
    <definedName name="RowRanges.RowGainLossFixedAssetDisposal">#REF!</definedName>
    <definedName name="RowRanges.RowGainLossForeignExchange">#REF!</definedName>
    <definedName name="RowRanges.RowInterestExpense">#REF!</definedName>
    <definedName name="RowRanges.RowInterestSubtotal">#REF!</definedName>
    <definedName name="RowRanges.RowMeta" localSheetId="5">#REF!</definedName>
    <definedName name="RowRanges.RowMeta">#REF!</definedName>
    <definedName name="RowRanges.RowMinInt" localSheetId="5">#REF!</definedName>
    <definedName name="RowRanges.RowMinInt">#REF!</definedName>
    <definedName name="RowRanges.RowNetIncome">#REF!</definedName>
    <definedName name="RowRanges.RowNetRevenue">#REF!</definedName>
    <definedName name="RowRanges.RowOpExExcDetail" localSheetId="5">#REF!</definedName>
    <definedName name="RowRanges.RowOpExExcDetail">#REF!</definedName>
    <definedName name="RowRanges.RowOpExExcTotal" localSheetId="5">#REF!</definedName>
    <definedName name="RowRanges.RowOpExExcTotal">#REF!</definedName>
    <definedName name="RowRanges.RowOther">#REF!</definedName>
    <definedName name="RowRanges.RowOtherDetail" localSheetId="5">#REF!</definedName>
    <definedName name="RowRanges.RowOtherDetail">#REF!</definedName>
    <definedName name="RowRanges.RowOtherEBITDA">#REF!</definedName>
    <definedName name="RowRanges.RowOtherEBITDADetail" localSheetId="5">#REF!</definedName>
    <definedName name="RowRanges.RowOtherEBITDADetail">#REF!</definedName>
    <definedName name="RowRanges.RowOtherEBITDATotal" localSheetId="5">#REF!</definedName>
    <definedName name="RowRanges.RowOtherEBITDATotal">#REF!</definedName>
    <definedName name="RowRanges.RowOtherTotal" localSheetId="5">#REF!</definedName>
    <definedName name="RowRanges.RowOtherTotal">#REF!</definedName>
    <definedName name="RowRanges.RowPageFilter" localSheetId="5">#REF!</definedName>
    <definedName name="RowRanges.RowPageFilter">#REF!</definedName>
    <definedName name="RowRanges.RowRangeAdminLabour">#REF!</definedName>
    <definedName name="RowRanges.RowRangeAdminNonLabour">#REF!</definedName>
    <definedName name="RowRanges.RowRangeCustCareLabour">#REF!</definedName>
    <definedName name="RowRanges.RowRangeCustCareNonLabour">#REF!</definedName>
    <definedName name="RowRanges.RowRangeDivIncomeTotal">'[127]LU Central'!#REF!</definedName>
    <definedName name="RowRanges.RowRangeEnergySales">#REF!</definedName>
    <definedName name="RowRanges.RowRangeEnergySalesTotal">#REF!</definedName>
    <definedName name="RowRanges.RowRangeIncTaxTotal">#REF!</definedName>
    <definedName name="RowRanges.RowRangeLABSAllocation">#REF!</definedName>
    <definedName name="RowRanges.RowRangeLUAllocation">#REF!</definedName>
    <definedName name="RowRanges.RowRangeOpsLabour">#REF!</definedName>
    <definedName name="RowRanges.RowRangeOpsNonLabour">#REF!</definedName>
    <definedName name="RowRanges.RowRangeOtherEBITDATotal">#REF!</definedName>
    <definedName name="RowRanges.RowRangeOtherRevenue">#REF!</definedName>
    <definedName name="RowRanges.RowRangeOtherRevenueTotal">#REF!</definedName>
    <definedName name="RowRanges.RowRangeOtherTotal">#REF!</definedName>
    <definedName name="RowRanges.RowRangeSteamSales">#REF!</definedName>
    <definedName name="RowRanges.RowRangeSteamSalesTotal">#REF!</definedName>
    <definedName name="RowRanges.RowRangeUtilitySalesEnergy">#REF!</definedName>
    <definedName name="RowRanges.RowRangeUtilitySalesEnergyTotal">#REF!</definedName>
    <definedName name="RowRanges.RowRangeUtilitySalesGas">#REF!</definedName>
    <definedName name="RowRanges.RowRangeUtilitySalesGasTotal">#REF!</definedName>
    <definedName name="RowRanges.RowRangeUtilitySalesWater">#REF!</definedName>
    <definedName name="RowRanges.RowRangeUtilitySalesWaterTotal">#REF!</definedName>
    <definedName name="RowRanges.RowRangeWasteDisposalFees">#REF!</definedName>
    <definedName name="RowRanges.RowRangeWasteDisposalFeesTotal">#REF!</definedName>
    <definedName name="RowRanges.RowRetainedEarnings" localSheetId="5">#REF!</definedName>
    <definedName name="RowRanges.RowRetainedEarnings">#REF!</definedName>
    <definedName name="RowRanges.RowRevenue">#REF!</definedName>
    <definedName name="RowRanges.RowRevGrossDetail" localSheetId="5">#REF!</definedName>
    <definedName name="RowRanges.RowRevGrossDetail">#REF!</definedName>
    <definedName name="RowRanges.RowRevGrossTotal" localSheetId="5">#REF!</definedName>
    <definedName name="RowRanges.RowRevGrossTotal">#REF!</definedName>
    <definedName name="RowRanges.RowTaxDetail" localSheetId="5">#REF!</definedName>
    <definedName name="RowRanges.RowTaxDetail">#REF!</definedName>
    <definedName name="RowRanges.RowTaxTotal" localSheetId="5">#REF!</definedName>
    <definedName name="RowRanges.RowTaxTotal">#REF!</definedName>
    <definedName name="RowRanges.RowVol_Energy">#REF!</definedName>
    <definedName name="RowRanges.RowVol_Gas">#REF!</definedName>
    <definedName name="RowRanges.RowVol_Sewer">#REF!</definedName>
    <definedName name="RowRanges.RowVol_Water">#REF!</definedName>
    <definedName name="ROY">#REF!</definedName>
    <definedName name="rpt_all">'[42]TXU model'!$B$3:$L$44,'[42]TXU model'!#REF!,'[42]TXU model'!$B$46:$L$100,'[42]TXU model'!$B$104:$L$113,'[42]TXU model'!#REF!,'[42]TXU model'!$N$3:$X$44,'[42]TXU model'!#REF!,'[42]TXU model'!$N$46:$X$100,'[42]TXU model'!$N$104:$X$113,'[42]TXU model'!#REF!,'[42]TXU model'!$Z$3:$AH$44</definedName>
    <definedName name="rpt_CorePipeline">[30]consol!$T$3:$AA$44,[30]consol!#REF!,[30]consol!$T$46:$AA$100,[30]consol!$T$103:$AA$114</definedName>
    <definedName name="rpt_DistributionSystems">[30]consol!$K$3:$R$44,[30]consol!#REF!,[30]consol!$K$46:$R$100,[30]consol!$K$103:$R$114</definedName>
    <definedName name="rpt_Network">'[42]TXU model'!$Z$3:$AH$44,'[42]TXU model'!#REF!,'[42]TXU model'!$Z$46:$AH$100</definedName>
    <definedName name="rpt_Property_Additions">'[42]TXU model'!$G$383:$L$409,'[42]TXU model'!#REF!,'[42]TXU model'!#REF!</definedName>
    <definedName name="rpt_Rev">'[42]TXU model'!$G$117:$L$164,'[42]TXU model'!#REF!,'[42]TXU model'!#REF!</definedName>
    <definedName name="rpt_TXUDistribution">'[42]TXU model'!$B$3:$L$44,'[42]TXU model'!#REF!,'[42]TXU model'!$B$46:$L$100,'[42]TXU model'!$B$104:$L$113,'[42]TXU model'!$B$117:$L$169,'[42]TXU model'!$B$235:$L$252,'[42]TXU model'!$B$254:$L$300,'[42]TXU model'!$B$303:$L$341,'[42]TXU model'!$B$343:$L$381,'[42]TXU model'!$B$383:$L$409</definedName>
    <definedName name="rpt_TXUGAS">[30]consol!$B$3:$I$44,[30]consol!#REF!,[30]consol!$B$46:$I$100,[30]consol!$B$103:$I$114</definedName>
    <definedName name="rpt_TXUPipeline">'[42]TXU model'!$N$3:$X$44,'[42]TXU model'!#REF!,'[42]TXU model'!$N$46:$X$100,'[42]TXU model'!$N$104:$X$113,'[42]TXU model'!$N$117:$X$135,'[42]TXU model'!$N$171:$X$214,'[42]TXU model'!$N$254:$X$300,'[42]TXU model'!$N$303:$X$341,'[42]TXU model'!$N$343:$X$381,'[42]TXU model'!$N$383:$X$409</definedName>
    <definedName name="rqewrqer">"%"</definedName>
    <definedName name="rqwerqew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RRF">#REF!</definedName>
    <definedName name="rrfv">#REF!</definedName>
    <definedName name="RTAAmount">'[128]Return to Accrual Adjustment'!$C$4:$C$70</definedName>
    <definedName name="RTABalanceSheetAccount">'[128]Return to Accrual Adjustment'!$E$4:$E$70</definedName>
    <definedName name="RTAISAccount">'[128]Return to Accrual Adjustment'!$D$4:$D$70</definedName>
    <definedName name="RTATaxEffected">'[83]Import RTA Adjustment'!$C$4:$C$70</definedName>
    <definedName name="RTAUnit">'[128]Return to Accrual Adjustment'!$F$4:$F$70</definedName>
    <definedName name="S" localSheetId="5">'[7]WP 1-2'!#REF!</definedName>
    <definedName name="S">'[7]WP 1-2'!#REF!</definedName>
    <definedName name="sadasd">#REF!</definedName>
    <definedName name="sal_table">#REF!</definedName>
    <definedName name="SALES">#REF!</definedName>
    <definedName name="ScenarioPicker">[47]Cases!$E$3</definedName>
    <definedName name="SCH.1">#REF!</definedName>
    <definedName name="SCH.10">#REF!</definedName>
    <definedName name="SCH.11">#REF!</definedName>
    <definedName name="SCH.12">#REF!</definedName>
    <definedName name="SCH.13">#REF!</definedName>
    <definedName name="SCH.14">#REF!</definedName>
    <definedName name="SCH.15">#REF!</definedName>
    <definedName name="SCH.16">#REF!</definedName>
    <definedName name="SCH.17">#REF!</definedName>
    <definedName name="SCH.18">#REF!</definedName>
    <definedName name="SCH.19">#REF!</definedName>
    <definedName name="SCH.2">#REF!</definedName>
    <definedName name="SCH.20">#REF!</definedName>
    <definedName name="SCH.21">#REF!</definedName>
    <definedName name="SCH.22">#REF!</definedName>
    <definedName name="SCH.23">#REF!</definedName>
    <definedName name="SCH.24">#REF!</definedName>
    <definedName name="SCH.25">#REF!</definedName>
    <definedName name="SCH.26">#REF!</definedName>
    <definedName name="SCH.27">#REF!</definedName>
    <definedName name="SCH.28">#REF!</definedName>
    <definedName name="SCH.29">#REF!</definedName>
    <definedName name="SCH.3">#REF!</definedName>
    <definedName name="SCH.30">#REF!</definedName>
    <definedName name="SCH.31">#REF!</definedName>
    <definedName name="SCH.32">#REF!</definedName>
    <definedName name="SCH.33">#REF!</definedName>
    <definedName name="SCH.34">#REF!</definedName>
    <definedName name="SCH.35">#REF!</definedName>
    <definedName name="SCH.36">#REF!</definedName>
    <definedName name="SCH.37">#REF!</definedName>
    <definedName name="SCH.38">#REF!</definedName>
    <definedName name="SCH.39">#REF!</definedName>
    <definedName name="SCH.4">#REF!</definedName>
    <definedName name="SCH.40">#REF!</definedName>
    <definedName name="SCH.41">#REF!</definedName>
    <definedName name="SCH.42">#REF!</definedName>
    <definedName name="SCH.43">#REF!</definedName>
    <definedName name="SCH.44">#REF!</definedName>
    <definedName name="SCH.45">#REF!</definedName>
    <definedName name="SCH.46">#REF!</definedName>
    <definedName name="SCH.47">#REF!</definedName>
    <definedName name="SCH.48">#REF!</definedName>
    <definedName name="SCH.49">#REF!</definedName>
    <definedName name="SCH.5">#REF!</definedName>
    <definedName name="SCH.50">#REF!</definedName>
    <definedName name="SCH.51">#REF!</definedName>
    <definedName name="SCH.52">#REF!</definedName>
    <definedName name="SCH.53">#REF!</definedName>
    <definedName name="SCH.54">#REF!</definedName>
    <definedName name="SCH.55">#REF!</definedName>
    <definedName name="SCH.56">#REF!</definedName>
    <definedName name="SCH.56A">#REF!</definedName>
    <definedName name="SCH.56B">#REF!</definedName>
    <definedName name="SCH.56C">#REF!</definedName>
    <definedName name="SCH.57">#REF!</definedName>
    <definedName name="SCH.58">#REF!</definedName>
    <definedName name="SCH.59">#REF!</definedName>
    <definedName name="SCH.60">#REF!</definedName>
    <definedName name="SCH.61">#REF!</definedName>
    <definedName name="SCH.62">#REF!</definedName>
    <definedName name="SCH.63">#REF!</definedName>
    <definedName name="SCH.64">#REF!</definedName>
    <definedName name="SCH.65">#REF!</definedName>
    <definedName name="SCH.7">#REF!</definedName>
    <definedName name="SCH.8">#REF!</definedName>
    <definedName name="SCH.9">#REF!</definedName>
    <definedName name="SCH10PM">#REF!</definedName>
    <definedName name="SCH11PM">#REF!</definedName>
    <definedName name="SCH12PM">#REF!</definedName>
    <definedName name="SCH13PM">#REF!</definedName>
    <definedName name="SCH14PM">#REF!</definedName>
    <definedName name="SCH15PM">#REF!</definedName>
    <definedName name="SCH16PM">#REF!</definedName>
    <definedName name="SCH17PM">#REF!</definedName>
    <definedName name="SCH18PM">#REF!</definedName>
    <definedName name="SCH19PM">#REF!</definedName>
    <definedName name="SCH1PM">#REF!</definedName>
    <definedName name="SCH20PM">#REF!</definedName>
    <definedName name="SCH21PM">#REF!</definedName>
    <definedName name="SCH22PM">#REF!</definedName>
    <definedName name="SCH23PM">#REF!</definedName>
    <definedName name="SCH24PM">#REF!</definedName>
    <definedName name="SCH25PM">#REF!</definedName>
    <definedName name="SCH26PM">#REF!</definedName>
    <definedName name="SCH27PM">#REF!</definedName>
    <definedName name="SCH28PM">#REF!</definedName>
    <definedName name="SCH29PM">#REF!</definedName>
    <definedName name="SCH2PM">#REF!</definedName>
    <definedName name="SCH30PM">#REF!</definedName>
    <definedName name="SCH31PM">#REF!</definedName>
    <definedName name="SCH32PM">#REF!</definedName>
    <definedName name="SCH33PM">#REF!</definedName>
    <definedName name="SCH34PM">#REF!</definedName>
    <definedName name="SCH35PM">#REF!</definedName>
    <definedName name="SCH36PM">#REF!</definedName>
    <definedName name="SCH37PM">#REF!</definedName>
    <definedName name="SCH38PM">#REF!</definedName>
    <definedName name="SCH39PM">#REF!</definedName>
    <definedName name="SCH3PM">#REF!</definedName>
    <definedName name="SCH40PM">#REF!</definedName>
    <definedName name="SCH41PM">#REF!</definedName>
    <definedName name="SCH42PM">#REF!</definedName>
    <definedName name="SCH43PM">#REF!</definedName>
    <definedName name="SCH44PM">#REF!</definedName>
    <definedName name="SCH45PM">#REF!</definedName>
    <definedName name="SCH46PM">#REF!</definedName>
    <definedName name="SCH47PM">#REF!</definedName>
    <definedName name="SCH48PM">#REF!</definedName>
    <definedName name="SCH49PM">#REF!</definedName>
    <definedName name="SCH4PM">#REF!</definedName>
    <definedName name="SCH50PM">#REF!</definedName>
    <definedName name="SCH51PM">#REF!</definedName>
    <definedName name="SCH52PM">#REF!</definedName>
    <definedName name="SCH53PM">#REF!</definedName>
    <definedName name="SCH54PM">#REF!</definedName>
    <definedName name="SCH55PM">#REF!</definedName>
    <definedName name="SCH56APM">#REF!</definedName>
    <definedName name="SCH56BPM">#REF!</definedName>
    <definedName name="SCH56CPM">#REF!</definedName>
    <definedName name="SCH56PM">#REF!</definedName>
    <definedName name="SCH57PM">#REF!</definedName>
    <definedName name="SCH58PM">#REF!</definedName>
    <definedName name="SCH59PM">#REF!</definedName>
    <definedName name="SCH5PM">#REF!</definedName>
    <definedName name="SCH60PM">#REF!</definedName>
    <definedName name="SCH61PM">#REF!</definedName>
    <definedName name="SCH62PM">#REF!</definedName>
    <definedName name="SCH63PM">#REF!</definedName>
    <definedName name="SCH64PM">#REF!</definedName>
    <definedName name="SCH65PM">#REF!</definedName>
    <definedName name="SCH6PM">#REF!</definedName>
    <definedName name="SCH7PM">#REF!</definedName>
    <definedName name="SCH8PM">#REF!</definedName>
    <definedName name="SCH9PM">#REF!</definedName>
    <definedName name="SCHEDULE___9_B">#REF!</definedName>
    <definedName name="SCHEDULE_6">#REF!</definedName>
    <definedName name="SCHEDULE_7">#REF!</definedName>
    <definedName name="SCHEDULE_GOTO_TAB">'[129]Table of Contents'!#REF!</definedName>
    <definedName name="SDMonthlyColl">'[47]Stress Collections'!$Y$18</definedName>
    <definedName name="SE_Only" localSheetId="5">'[11]Alloc factors'!#REF!</definedName>
    <definedName name="SE_Only">'[11]Alloc factors'!#REF!</definedName>
    <definedName name="SEadit" localSheetId="5">#REF!</definedName>
    <definedName name="SEadit">#REF!</definedName>
    <definedName name="SEadv" localSheetId="5">#REF!</definedName>
    <definedName name="SEadv">#REF!</definedName>
    <definedName name="SEBP05">#REF!</definedName>
    <definedName name="SEBP06">#REF!</definedName>
    <definedName name="sebp09">#REF!</definedName>
    <definedName name="sebp10">#REF!</definedName>
    <definedName name="SEcash" localSheetId="5">#REF!</definedName>
    <definedName name="SEcash">#REF!</definedName>
    <definedName name="SECOND_SEMESTRE">#REF!</definedName>
    <definedName name="SEcwip" localSheetId="5">#REF!</definedName>
    <definedName name="SEcwip">#REF!</definedName>
    <definedName name="SEdep" localSheetId="5">#REF!</definedName>
    <definedName name="SEdep">#REF!</definedName>
    <definedName name="segment">[130]Macro!$M$1:$N$15</definedName>
    <definedName name="SegmentAdditions">#REF!</definedName>
    <definedName name="SegmentBeginning">#REF!</definedName>
    <definedName name="SegmentCaption">#REF!</definedName>
    <definedName name="SegmentDispositions">#REF!</definedName>
    <definedName name="SegmentEnding">#REF!</definedName>
    <definedName name="SegmentNTV">#REF!</definedName>
    <definedName name="SegmentSegment">#REF!</definedName>
    <definedName name="SegmentTransfers">#REF!</definedName>
    <definedName name="SEmatsup" localSheetId="5">#REF!</definedName>
    <definedName name="SEmatsup">#REF!</definedName>
    <definedName name="SEMESTRE">#REF!</definedName>
    <definedName name="SEMO" localSheetId="5">#REF!</definedName>
    <definedName name="SEMO">#REF!</definedName>
    <definedName name="SEMO_Plant" localSheetId="5">#REF!</definedName>
    <definedName name="SEMO_Plant">#REF!</definedName>
    <definedName name="SEplant" localSheetId="5">#REF!</definedName>
    <definedName name="SEplant">#REF!</definedName>
    <definedName name="SEpp" localSheetId="5">#REF!</definedName>
    <definedName name="SEpp">#REF!</definedName>
    <definedName name="seratebase">#REF!</definedName>
    <definedName name="SEstorg" localSheetId="5">#REF!</definedName>
    <definedName name="SEstorg">#REF!</definedName>
    <definedName name="Seven">'[85]Jurisdiction Input'!$B$11</definedName>
    <definedName name="ShareEqCon1">#REF!</definedName>
    <definedName name="ShareEqCon2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nkfundp1">'[92]-18-'!#REF!</definedName>
    <definedName name="sinkfundp2">#REF!</definedName>
    <definedName name="SIRE">#REF!</definedName>
    <definedName name="Six">'[85]Jurisdiction Input'!$B$10</definedName>
    <definedName name="SmallDate">[131]Menu!$C$3</definedName>
    <definedName name="SPECIAL_INSTRUCTIONS">'[67]Drop Down Lists'!$J$3:$J$7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pread_Method">'[49]Tech Serv Mgr Data Entry'!$E$34:$Q$40</definedName>
    <definedName name="SS">'[132]Projection - SSU'!$A$12:$K$47</definedName>
    <definedName name="SS2005INFL">'[93]WP B9-1'!#REF!</definedName>
    <definedName name="SS2006INFL">'[93]WP B9-1'!#REF!</definedName>
    <definedName name="SSCUSTOMER">'[48]DATA INPUT'!$C$48</definedName>
    <definedName name="SSExp" localSheetId="5">'[46]WP Input '!#REF!</definedName>
    <definedName name="SSExp">#REF!</definedName>
    <definedName name="SSEXP_MVG">[99]Input!$D$43</definedName>
    <definedName name="SSEXP_PROFORMA">'[133]DATA INPUT'!$D$45</definedName>
    <definedName name="SSEXPENSE">'[48]DATA INPUT'!$C$46</definedName>
    <definedName name="SSPlant" localSheetId="5">'[46]WP Input '!#REF!</definedName>
    <definedName name="SSPlant">#REF!</definedName>
    <definedName name="SSRESIDUAL" localSheetId="5">#REF!</definedName>
    <definedName name="SSRESIDUAL">#REF!</definedName>
    <definedName name="SSUAllocationFactor">#REF!</definedName>
    <definedName name="SSUBillings">[134]SSUAllocationTable!$D$8:$Y$52</definedName>
    <definedName name="SSUCE">[135]SSU!$A$13:$Z$29</definedName>
    <definedName name="STAmount">'[83]TR-19a - SRT 228314'!$G$40:$G$45</definedName>
    <definedName name="Starts">'[87]Resource Monthly'!$S:$S</definedName>
    <definedName name="Statetax">'[93]WP B9-1'!#REF!</definedName>
    <definedName name="STD_Rate" localSheetId="5">'[46]WP Input '!#REF!</definedName>
    <definedName name="STD_Rate">#REF!</definedName>
    <definedName name="StopLoss8082">#REF!</definedName>
    <definedName name="StopLoss8385">#REF!</definedName>
    <definedName name="STPeriod">'[83]TR-19a - SRT 228314'!$I$40:$I$45</definedName>
    <definedName name="STProject">'[83]TR-19a - SRT 228314'!$E$40:$E$45</definedName>
    <definedName name="Sttax" localSheetId="5">#REF!</definedName>
    <definedName name="Sttax">#REF!</definedName>
    <definedName name="Sum_Print_Out">#REF!</definedName>
    <definedName name="SUMM">#REF!</definedName>
    <definedName name="Summary">#REF!</definedName>
    <definedName name="Suppression.Rule1.Headers">[35]Orig.!#REF!</definedName>
    <definedName name="Surety_Fee_M">[126]Summary!#REF!</definedName>
    <definedName name="Surety_Fee_S">[65]Control!$D$34</definedName>
    <definedName name="Surety_FeeCap_M">[126]Summary!#REF!</definedName>
    <definedName name="Surety_FeeCap_S">[65]Control!$D$35</definedName>
    <definedName name="sw">'[19]Section 12'!$K$83</definedName>
    <definedName name="SWadit" localSheetId="5">#REF!</definedName>
    <definedName name="SWadit">#REF!</definedName>
    <definedName name="SWadv" localSheetId="5">#REF!</definedName>
    <definedName name="SWadv">#REF!</definedName>
    <definedName name="SWcash" localSheetId="5">#REF!</definedName>
    <definedName name="SWcash">#REF!</definedName>
    <definedName name="SWcwip" localSheetId="5">#REF!</definedName>
    <definedName name="SWcwip">#REF!</definedName>
    <definedName name="SWdep" localSheetId="5">#REF!</definedName>
    <definedName name="SWdep">#REF!</definedName>
    <definedName name="SWmatsup" localSheetId="5">#REF!</definedName>
    <definedName name="SWmatsup">#REF!</definedName>
    <definedName name="swmeter">'[19]Section 12'!$I$92</definedName>
    <definedName name="SWplant" localSheetId="5">#REF!</definedName>
    <definedName name="SWplant">#REF!</definedName>
    <definedName name="SWpp" localSheetId="5">#REF!</definedName>
    <definedName name="SWpp">#REF!</definedName>
    <definedName name="swratebase">#REF!</definedName>
    <definedName name="SWstorg" localSheetId="5">#REF!</definedName>
    <definedName name="SWstorg">#REF!</definedName>
    <definedName name="Swvu.ANALYSIS._.1." hidden="1">#REF!</definedName>
    <definedName name="Swvu.ANALYSIS._.2." hidden="1">#REF!</definedName>
    <definedName name="Swvu.grid._.lines." hidden="1">[1]JE!#REF!</definedName>
    <definedName name="Swvu.OPERATING._.EXPENSES." hidden="1">#REF!</definedName>
    <definedName name="T" localSheetId="5">#REF!</definedName>
    <definedName name="T">#REF!</definedName>
    <definedName name="T3T">#REF!</definedName>
    <definedName name="TABLE">#REF!</definedName>
    <definedName name="table_ks">[136]SPREAD!$A$187:$G$211</definedName>
    <definedName name="table_mt">[137]SPREAD!$A$9:$G$33</definedName>
    <definedName name="Table1">[138]Tables!$B$3:$C$11</definedName>
    <definedName name="TABLEI">[4]Nonutility!$DI$596:$DN$690</definedName>
    <definedName name="TABLEIIA">[4]Nonutility!$DO$595:$DS$633</definedName>
    <definedName name="TABLEIIB">[4]Nonutility!$DO$638:$DS$679</definedName>
    <definedName name="TABLEIII">[4]Nonutility!$DT$596:$DX$686</definedName>
    <definedName name="TABLEIV">[4]Nonutility!$DZ$596:$EF$658</definedName>
    <definedName name="TABLEPM">#REF!</definedName>
    <definedName name="TABLEV">[4]Nonutility!$EH$596:$EN$637</definedName>
    <definedName name="TABLEVI">[4]Nonutility!$EP$595:$EZ$617</definedName>
    <definedName name="TargetRange">#REF!</definedName>
    <definedName name="Tariff_Bulk_Trans">[30]assump!$G$107:$L$107</definedName>
    <definedName name="Tariff_C">[30]assump!$G$93:$L$93</definedName>
    <definedName name="Tariff_Call">[30]assump!$G$96:$L$96</definedName>
    <definedName name="Tariff_Check">[30]assump!$G$97:$L$97</definedName>
    <definedName name="Tariff_Connect">[30]assump!$G$95:$L$95</definedName>
    <definedName name="Tariff_Ind">[30]assump!$G$94:$L$94</definedName>
    <definedName name="Tariff_Ind_PL">[30]assump!$G$106:$L$106</definedName>
    <definedName name="Tariff_Network_Trans">[30]assump!$G$108:$L$108</definedName>
    <definedName name="Tariff_R">[30]assump!$G$92:$L$92</definedName>
    <definedName name="Tariff_Read">[30]assump!$G$98:$L$98</definedName>
    <definedName name="Tariff_Tamper">[30]assump!$G$99:$L$99</definedName>
    <definedName name="task">#REF!</definedName>
    <definedName name="Task2">[31]Source!#REF!</definedName>
    <definedName name="TaskDescr">[31]Source!#REF!</definedName>
    <definedName name="TAX_FED">#REF!</definedName>
    <definedName name="TAX_STATE">#REF!</definedName>
    <definedName name="TAX_WKG">#REF!</definedName>
    <definedName name="TAXENG">[4]Nonutility!$EB$610</definedName>
    <definedName name="TAXGGC">[4]Nonutility!$EB$611</definedName>
    <definedName name="TAXRATE">[4]Nonutility!$EB$596</definedName>
    <definedName name="TAXTLA">[4]Nonutility!$EB$612</definedName>
    <definedName name="TAXWKG">[4]Nonutility!$EB$613</definedName>
    <definedName name="tb">#REF!</definedName>
    <definedName name="tbal">#REF!</definedName>
    <definedName name="TBC_Cap">[47]TrueUpCalc!$H$4</definedName>
    <definedName name="TCJAEntryAccount">'[83]Reverse EOY TCJA Adjustments'!$B$5:$B$122</definedName>
    <definedName name="TCJAEntryAmount">'[83]Reverse EOY TCJA Adjustments'!$D$5:$D$122</definedName>
    <definedName name="Template.Build.End" localSheetId="5">42928.4388175579</definedName>
    <definedName name="Template.Build.End">42957.4784307292</definedName>
    <definedName name="Template.Build.Start" localSheetId="5">42928.4387393287</definedName>
    <definedName name="Template.Build.Start">42957.4782228935</definedName>
    <definedName name="Template.LastSaveTime">""</definedName>
    <definedName name="Template.LastSaveUser">""</definedName>
    <definedName name="Template.Name" localSheetId="5">"PL_BS_Trend_Month_By_Legal"</definedName>
    <definedName name="Template.Name">"PL_Trend_Month_byState"</definedName>
    <definedName name="Template.SaveAll">"false"</definedName>
    <definedName name="Ten">'[28]Jurisdiction Input'!#REF!</definedName>
    <definedName name="test" localSheetId="5" hidden="1">{"ARK_JURIS_FUEL",#N/A,FALSE,"Ark_Fuel&amp;Rev"}</definedName>
    <definedName name="test" localSheetId="1" hidden="1">{"ARK_JURIS_FUEL",#N/A,FALSE,"Ark_Fuel&amp;Rev"}</definedName>
    <definedName name="test" hidden="1">{"ARK_JURIS_FUEL",#N/A,FALSE,"Ark_Fuel&amp;Rev"}</definedName>
    <definedName name="TESTPERIOD">#REF!</definedName>
    <definedName name="TESTPERIOD1" localSheetId="5">#REF!</definedName>
    <definedName name="TESTPERIOD1">#REF!</definedName>
    <definedName name="TestPeriodDate">[139]Inputs!$D$20</definedName>
    <definedName name="TESTYEAR">'[40]DATA INPUT'!$C$9</definedName>
    <definedName name="testyeardate" localSheetId="5">[33]titlepage!$C$10</definedName>
    <definedName name="testyeardate">[34]titlepage!$C$10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'[28]Jurisdiction Input'!#REF!</definedName>
    <definedName name="Thousand">'[140]Fixed inputs'!$E$21</definedName>
    <definedName name="Three">'[85]Jurisdiction Input'!$B$7</definedName>
    <definedName name="Title">[65]Control!$B$1</definedName>
    <definedName name="TLACE">[108]TransLA!$A$13:$Z$29</definedName>
    <definedName name="TLCOpStat">[41]UtOpStat!$C$95:$T$101</definedName>
    <definedName name="TLIG_1080">#REF!</definedName>
    <definedName name="TLVOpStat">[41]UtOpStat!$C$103:$T$110</definedName>
    <definedName name="TNCE">[98]Tennessee!$A$13:$Z$29</definedName>
    <definedName name="TOTadit" localSheetId="5">#REF!</definedName>
    <definedName name="TOTadit">#REF!</definedName>
    <definedName name="TOTadv" localSheetId="5">#REF!</definedName>
    <definedName name="TOTadv">#REF!</definedName>
    <definedName name="Total_Customers">#REF!</definedName>
    <definedName name="Total_Integration_Costs">#REF!</definedName>
    <definedName name="Total_Volume">#REF!</definedName>
    <definedName name="totalBV">[82]Control!$D$11</definedName>
    <definedName name="totalCMV">[82]Control!$D$10</definedName>
    <definedName name="TOTcash" localSheetId="5">#REF!</definedName>
    <definedName name="TOTcash">#REF!</definedName>
    <definedName name="TOTcwip" localSheetId="5">#REF!</definedName>
    <definedName name="TOTcwip">#REF!</definedName>
    <definedName name="TOTdep" localSheetId="5">#REF!</definedName>
    <definedName name="TOTdep">#REF!</definedName>
    <definedName name="TOTmatsup" localSheetId="5">#REF!</definedName>
    <definedName name="TOTmatsup">#REF!</definedName>
    <definedName name="TOTplant" localSheetId="5">#REF!</definedName>
    <definedName name="TOTplant">#REF!</definedName>
    <definedName name="TOTpp" localSheetId="5">#REF!</definedName>
    <definedName name="TOTpp">#REF!</definedName>
    <definedName name="totratebase">#REF!</definedName>
    <definedName name="TOTstorg" localSheetId="5">#REF!</definedName>
    <definedName name="TOTstorg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>#REF!</definedName>
    <definedName name="transfer">'[16]adjustment 3'!$O$4:$O$371</definedName>
    <definedName name="Transfers">#REF!</definedName>
    <definedName name="TRANSPORT">#REF!</definedName>
    <definedName name="trend">#REF!</definedName>
    <definedName name="trend2">#REF!</definedName>
    <definedName name="TriCE">[37]Triangle!$A$13:$Z$29</definedName>
    <definedName name="trueUpFreq">[65]Control!$D$18</definedName>
    <definedName name="trueUpOnlyMonth">[65]Control!$D$19</definedName>
    <definedName name="Twelve">'[28]Jurisdiction Input'!#REF!</definedName>
    <definedName name="Two">'[85]Jurisdiction Input'!$B$6</definedName>
    <definedName name="TXCOpStat">[41]UtOpStat!$C$138:$T$144</definedName>
    <definedName name="TXVOpStat">[41]UtOpStat!$C$146:$T$154</definedName>
    <definedName name="TYDATE">'[141]Sch 1'!$A$4</definedName>
    <definedName name="TYPE_OF_PAYMENT">'[67]Drop Down Lists'!$N$3:$N$13</definedName>
    <definedName name="U" localSheetId="5">#REF!</definedName>
    <definedName name="U">#REF!</definedName>
    <definedName name="UACKCE">[66]CKUnalloc!$A$13:$Z$29</definedName>
    <definedName name="UALACE">[108]LAUnalloc!$A$13:$Z$29</definedName>
    <definedName name="UAMDCE">[98]MDUnalloc!$A$13:$Z$29</definedName>
    <definedName name="UAWTXCE">[37]Unalloc!$A$13:$Z$29</definedName>
    <definedName name="ucg">#REF!</definedName>
    <definedName name="UCG_1080">#REF!</definedName>
    <definedName name="UCG_1110">#REF!</definedName>
    <definedName name="UCGCalloc">#REF!</definedName>
    <definedName name="ucgcsumbystate">#REF!</definedName>
    <definedName name="ucgmeter">#REF!</definedName>
    <definedName name="Unit">#REF!</definedName>
    <definedName name="UnitTrainBookLife">'[83]TR-21 Unit Train lease'!$B$1</definedName>
    <definedName name="UnitTrainTable">'[83]TR-21 Unit Train lease'!$A$5:$Z$27</definedName>
    <definedName name="Update_Base_Case">[90]Scenarios!#REF!</definedName>
    <definedName name="UPSRE" localSheetId="1" hidden="1">{#N/A,#N/A,FALSE,"Ix";#N/A,#N/A,FALSE,"BS";#N/A,#N/A,FALSE,"IS";#N/A,#N/A,FALSE,"IS_YTD";#N/A,#N/A,FALSE,"Nt1";#N/A,#N/A,FALSE,"Nt 2";#N/A,#N/A,FALSE,"Nt 3";#N/A,#N/A,FALSE,"Nt 4";#N/A,#N/A,FALSE,"Nt 4 summary"}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 localSheetId="5">"cbarbee"</definedName>
    <definedName name="User.Name">"chevans"</definedName>
    <definedName name="User.Session" localSheetId="5">"l0g0nji4ms2kgsa54h4iku45"</definedName>
    <definedName name="User.Session">"mttr3xzexoqqbf55m5pryn45"</definedName>
    <definedName name="USSTD">#REF!</definedName>
    <definedName name="UTCOpStat">[41]UtOpStat!$C$9:$T$15</definedName>
    <definedName name="UTMtd">'[41]UT-IncStmt-MTD'!$D$11:$U$39</definedName>
    <definedName name="UTVOpStat">[41]UtOpStat!$C$17:$T$24</definedName>
    <definedName name="UTYtd">'[41]UT-IncStmt-YTD'!$D$11:$U$39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localSheetId="1" hidden="1">{#N/A,#N/A,FALSE,"cover";#N/A,#N/A,FALSE,"balance";#N/A,#N/A,FALSE,"income";#N/A,#N/A,FALSE,"notes";#N/A,#N/A,FALSE,"deposits";#N/A,#N/A,FALSE,"uwytd";#N/A,#N/A,FALSE,"g &amp; a";#N/A,#N/A,FALSE,"uwincept"}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localSheetId="1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localSheetId="1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localSheetId="1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5">#REF!</definedName>
    <definedName name="Uxrwoff_with_Pban_Query">#REF!</definedName>
    <definedName name="V" localSheetId="5">#REF!</definedName>
    <definedName name="V">#REF!</definedName>
    <definedName name="VACE">[98]Virginia!$A$13:$Z$29</definedName>
    <definedName name="Variables">#REF!</definedName>
    <definedName name="VFACTOR">'[48]WP 30-1'!$F$56</definedName>
    <definedName name="Vintage">#REF!</definedName>
    <definedName name="VOL_A">#REF!</definedName>
    <definedName name="W" localSheetId="5">#REF!</definedName>
    <definedName name="W">#REF!</definedName>
    <definedName name="W_GAS">#REF!</definedName>
    <definedName name="WINTER">#REF!</definedName>
    <definedName name="WithdrawalCost">#REF!</definedName>
    <definedName name="WithdrawalMcf">#REF!</definedName>
    <definedName name="WithdrawalUnits">#REF!</definedName>
    <definedName name="witness1" localSheetId="5">[33]titlepage!$B$7</definedName>
    <definedName name="witness1">[34]titlepage!$B$7</definedName>
    <definedName name="WKG_1080">#REF!</definedName>
    <definedName name="WKG_1110">#REF!</definedName>
    <definedName name="WNADATA">[142]Worksheet!$A$1:$P$455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2">#REF!</definedName>
    <definedName name="WP_2_3" localSheetId="5">#REF!</definedName>
    <definedName name="WP_2_3">#REF!</definedName>
    <definedName name="WP_2_4">#REF!</definedName>
    <definedName name="WP_2_4_1">#REF!</definedName>
    <definedName name="WP_2_4_3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 localSheetId="5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5_4">#REF!</definedName>
    <definedName name="WP_6_1" localSheetId="5">#REF!</definedName>
    <definedName name="WP_6_1">#REF!</definedName>
    <definedName name="WP_6_1_1" localSheetId="5">#REF!</definedName>
    <definedName name="WP_6_1_1">#REF!</definedName>
    <definedName name="WP_6_2" localSheetId="5">#REF!</definedName>
    <definedName name="WP_6_2">#REF!</definedName>
    <definedName name="WP_6_2_1" localSheetId="5">#REF!</definedName>
    <definedName name="WP_6_2_1">#REF!</definedName>
    <definedName name="WP_6_3" localSheetId="5">#REF!</definedName>
    <definedName name="WP_6_3">#REF!</definedName>
    <definedName name="WP_6_3_1" localSheetId="5">#REF!</definedName>
    <definedName name="WP_6_3_1">#REF!</definedName>
    <definedName name="WP_7_1" localSheetId="5">#REF!</definedName>
    <definedName name="WP_7_1">#REF!</definedName>
    <definedName name="WP_7_1_1">#REF!</definedName>
    <definedName name="WP_7_1_2">#REF!</definedName>
    <definedName name="WP_7_2" localSheetId="5">#REF!</definedName>
    <definedName name="WP_7_2">#REF!</definedName>
    <definedName name="WP_7_2_1">#REF!</definedName>
    <definedName name="WP_7_2_2">#REF!</definedName>
    <definedName name="WP_7_3" localSheetId="5">#REF!</definedName>
    <definedName name="WP_7_3">#REF!</definedName>
    <definedName name="WP_7_3_1">#REF!</definedName>
    <definedName name="WP_7_4" localSheetId="5">#REF!</definedName>
    <definedName name="WP_7_4">#REF!</definedName>
    <definedName name="WP_7_5" localSheetId="5">#REF!</definedName>
    <definedName name="WP_7_5">#REF!</definedName>
    <definedName name="WP_7_6" localSheetId="5">#REF!</definedName>
    <definedName name="WP_7_6">#REF!</definedName>
    <definedName name="WP_7_7" localSheetId="5">#REF!</definedName>
    <definedName name="WP_7_7">#REF!</definedName>
    <definedName name="WP_8_1">#REF!</definedName>
    <definedName name="WP_8_2">#REF!</definedName>
    <definedName name="WP_9_1" localSheetId="5">#REF!</definedName>
    <definedName name="WP_9_1">#REF!</definedName>
    <definedName name="WP_9_1_1">#REF!</definedName>
    <definedName name="WP_9_2">#REF!</definedName>
    <definedName name="wrn.ACC._.PROV." localSheetId="5" hidden="1">{"JURIS_ACC_PROV",#N/A,FALSE,"COSTSTUDY";"OKCLS_ACC_PROV",#N/A,FALSE,"COSTSTUDY"}</definedName>
    <definedName name="wrn.ACC._.PROV." localSheetId="1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RK._.JURIS._.FAC._.CALC." localSheetId="5" hidden="1">{"ARK_JURIS_FAC",#N/A,FALSE,"Ark_Fuel&amp;Rev"}</definedName>
    <definedName name="wrn.ARK._.JURIS._.FAC._.CALC." localSheetId="1" hidden="1">{"ARK_JURIS_FAC",#N/A,FALSE,"Ark_Fuel&amp;Rev"}</definedName>
    <definedName name="wrn.ARK._.JURIS._.FAC._.CALC." hidden="1">{"ARK_JURIS_FAC",#N/A,FALSE,"Ark_Fuel&amp;Rev"}</definedName>
    <definedName name="wrn.ARK._.JURIS._.FUEL._.COST." localSheetId="5" hidden="1">{"ARK_JURIS_FUEL",#N/A,FALSE,"Ark_Fuel&amp;Rev"}</definedName>
    <definedName name="wrn.ARK._.JURIS._.FUEL._.COST." localSheetId="1" hidden="1">{"ARK_JURIS_FUEL",#N/A,FALSE,"Ark_Fuel&amp;Rev"}</definedName>
    <definedName name="wrn.ARK._.JURIS._.FUEL._.COST." hidden="1">{"ARK_JURIS_FUEL",#N/A,FALSE,"Ark_Fuel&amp;Rev"}</definedName>
    <definedName name="wrn.ATOKA._.FAC._.CALC." localSheetId="5" hidden="1">{"ATOKA_FAC",#N/A,FALSE,"Atoka"}</definedName>
    <definedName name="wrn.ATOKA._.FAC._.CALC." localSheetId="1" hidden="1">{"ATOKA_FAC",#N/A,FALSE,"Atoka"}</definedName>
    <definedName name="wrn.ATOKA._.FAC._.CALC." hidden="1">{"ATOKA_FAC",#N/A,FALSE,"Atoka"}</definedName>
    <definedName name="wrn.Benefits." localSheetId="1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localSheetId="5" hidden="1">{"CAP_ALLOC_SUMMARY",#N/A,FALSE,"Alloc Summary"}</definedName>
    <definedName name="wrn.CAPACITY._.ALLOC._.SUMMARY." localSheetId="1" hidden="1">{"CAP_ALLOC_SUMMARY",#N/A,FALSE,"Alloc Summary"}</definedName>
    <definedName name="wrn.CAPACITY._.ALLOC._.SUMMARY." hidden="1">{"CAP_ALLOC_SUMMARY",#N/A,FALSE,"Alloc Summary"}</definedName>
    <definedName name="wrn.Cash._.book." localSheetId="1" hidden="1">{#N/A,#N/A,FALSE,"Current &amp; Demand";#N/A,#N/A,FALSE,"Buttress fund 98 "}</definedName>
    <definedName name="wrn.Cash._.book." hidden="1">{#N/A,#N/A,FALSE,"Current &amp; Demand";#N/A,#N/A,FALSE,"Buttress fund 98 "}</definedName>
    <definedName name="wrn.CODOGNO._.Print._.all." localSheetId="1" hidden="1">{#N/A,#N/A,FALSE,"Cover";#N/A,#N/A,FALSE,"BS";#N/A,#N/A,FALSE,"IS"}</definedName>
    <definedName name="wrn.CODOGNO._.Print._.all." hidden="1">{#N/A,#N/A,FALSE,"Cover";#N/A,#N/A,FALSE,"BS";#N/A,#N/A,FALSE,"IS"}</definedName>
    <definedName name="wrn.CONOCO._.FAC." localSheetId="5" hidden="1">{"CONOCO_FAC",#N/A,FALSE,"Conoco FAC"}</definedName>
    <definedName name="wrn.CONOCO._.FAC." localSheetId="1" hidden="1">{"CONOCO_FAC",#N/A,FALSE,"Conoco FAC"}</definedName>
    <definedName name="wrn.CONOCO._.FAC." hidden="1">{"CONOCO_FAC",#N/A,FALSE,"Conoco FAC"}</definedName>
    <definedName name="wrn.CUST._.REV._.ALLOC._.INPUT." localSheetId="5" hidden="1">{"SECTK_JURIS_CUSTREV",#N/A,FALSE,"COSTSTUDY";"SECTK_OKCLS_CUSTREV",#N/A,FALSE,"COSTSTUDY"}</definedName>
    <definedName name="wrn.CUST._.REV._.ALLOC._.INPUT." localSheetId="1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5" hidden="1">{"JURIS_CUST_ALLOC_RATIOS",#N/A,FALSE,"COSTSTUDY";"OKCLS_CUST_ALLOC_RATIOS",#N/A,FALSE,"COSTSTUDY"}</definedName>
    <definedName name="wrn.CUSTOMER._.ALLOC._.RATIOS." localSheetId="1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EMAND._.ENERGY._.RATIOS." localSheetId="5" hidden="1">{"JURIS_DMDENRGY_RATIOS",#N/A,FALSE,"COSTSTUDY";"OKCLS_DMDENRGY_RATIOS",#N/A,FALSE,"COSTSTUDY"}</definedName>
    <definedName name="wrn.DEMAND._.ENERGY._.RATIOS." localSheetId="1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PRECIATION._.EXPENSE." localSheetId="5" hidden="1">{"JURIS_DEPR_EXP",#N/A,FALSE,"COSTSTUDY";"OKCLS_DEPR_EXP",#N/A,FALSE,"COSTSTUDY"}</definedName>
    <definedName name="wrn.DEPRECIATION._.EXPENSE." localSheetId="1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VLP._.LABOR._.ALLOC." localSheetId="5" hidden="1">{"JURIS_LAB_ALOC_DEVLP",#N/A,FALSE,"COSTSTUDY";"OKCLS_LAB_ALOC_DEVLP",#N/A,FALSE,"COSTSTUDY"}</definedName>
    <definedName name="wrn.DEVLP._.LABOR._.ALLOC." localSheetId="1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MD._.ENERGY._.ALLOC._.INPUT." localSheetId="5" hidden="1">{"JURIS_DMDENRGY_AL_INPUT",#N/A,FALSE,"COSTSTUDY";"OKCLS_DMDENRGY_AL_INPUT",#N/A,FALSE,"COSTSTUDY"}</definedName>
    <definedName name="wrn.DMD._.ENERGY._.ALLOC._.INPUT." localSheetId="1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FAC._.SUMMARY." localSheetId="5" hidden="1">{"FAC_SUMMARY",#N/A,FALSE,"Summaries"}</definedName>
    <definedName name="wrn.FAC._.SUMMARY." localSheetId="1" hidden="1">{"FAC_SUMMARY",#N/A,FALSE,"Summaries"}</definedName>
    <definedName name="wrn.FAC._.SUMMARY." hidden="1">{"FAC_SUMMARY",#N/A,FALSE,"Summaries"}</definedName>
    <definedName name="wrn.FERC._.FAC._.CALC." localSheetId="5" hidden="1">{"FERC_FAC",#N/A,FALSE,"FERC_Fuel&amp;Rev"}</definedName>
    <definedName name="wrn.FERC._.FAC._.CALC." localSheetId="1" hidden="1">{"FERC_FAC",#N/A,FALSE,"FERC_Fuel&amp;Rev"}</definedName>
    <definedName name="wrn.FERC._.FAC._.CALC." hidden="1">{"FERC_FAC",#N/A,FALSE,"FERC_Fuel&amp;Rev"}</definedName>
    <definedName name="wrn.FERC._.WEATHER._.and._.JURIS._.FUEL." localSheetId="5" hidden="1">{"FERC_WEATHER_AND_FUEL",#N/A,FALSE,"FERC_Fuel&amp;Rev"}</definedName>
    <definedName name="wrn.FERC._.WEATHER._.and._.JURIS._.FUEL." localSheetId="1" hidden="1">{"FERC_WEATHER_AND_FUEL",#N/A,FALSE,"FERC_Fuel&amp;Rev"}</definedName>
    <definedName name="wrn.FERC._.WEATHER._.and._.JURIS._.FUEL." hidden="1">{"FERC_WEATHER_AND_FUEL",#N/A,FALSE,"FERC_Fuel&amp;Rev"}</definedName>
    <definedName name="wrn.Financial._.Statements." localSheetId="1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localSheetId="1" hidden="1">{#N/A,#N/A,FALSE,"Cover";#N/A,#N/A,FALSE,"Contents";#N/A,#N/A,FALSE,"balance";#N/A,#N/A,FALSE,"p&amp;l";#N/A,#N/A,FALSE,"notes";#N/A,#N/A,FALSE,"underwriting analysis";#N/A,#N/A,FALSE,"Solvency"}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localSheetId="1" hidden="1">{#N/A,#N/A,FALSE,"TITLE";#N/A,#N/A,FALSE,"BS";#N/A,#N/A,FALSE,"IS";#N/A,#N/A,FALSE,"INVEST";#N/A,#N/A,FALSE,"ANALYSIS";#N/A,#N/A,FALSE,"TRUST LIAB";#N/A,#N/A,FALSE,"PAID LOSS";#N/A,#N/A,FALSE,"EXP";#N/A,#N/A,FALSE,"STAT"}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localSheetId="1" hidden="1">{#N/A,#N/A,FALSE,"cover";#N/A,#N/A,FALSE,"Commentary";#N/A,#N/A,FALSE,"balance";#N/A,#N/A,FALSE,"p&amp;l";#N/A,#N/A,FALSE,"notes";#N/A,#N/A,FALSE,"Solvency"}</definedName>
    <definedName name="wrn.FreeportIfs." hidden="1">{#N/A,#N/A,FALSE,"cover";#N/A,#N/A,FALSE,"Commentary";#N/A,#N/A,FALSE,"balance";#N/A,#N/A,FALSE,"p&amp;l";#N/A,#N/A,FALSE,"notes";#N/A,#N/A,FALSE,"Solvency"}</definedName>
    <definedName name="wrn.go." localSheetId="5" hidden="1">{"wp_h4.2",#N/A,FALSE,"WP_H4.2";"wp_h4.3",#N/A,FALSE,"WP_H4.3"}</definedName>
    <definedName name="wrn.go." localSheetId="1" hidden="1">{"wp_h4.2",#N/A,FALSE,"WP_H4.2";"wp_h4.3",#N/A,FALSE,"WP_H4.3"}</definedName>
    <definedName name="wrn.go." hidden="1">{"wp_h4.2",#N/A,FALSE,"WP_H4.2";"wp_h4.3",#N/A,FALSE,"WP_H4.3"}</definedName>
    <definedName name="wrn.Haul._.Month._.End." localSheetId="1" hidden="1">{#N/A,#N/A,TRUE,"BS";#N/A,#N/A,TRUE,"IS";#N/A,#N/A,TRUE,"NOTES";#N/A,#N/A,TRUE,"UW"}</definedName>
    <definedName name="wrn.Haul._.Month._.End." hidden="1">{#N/A,#N/A,TRUE,"BS";#N/A,#N/A,TRUE,"IS";#N/A,#N/A,TRUE,"NOTES";#N/A,#N/A,TRUE,"UW"}</definedName>
    <definedName name="wrn.INCOME._.TAX._.CALCULATION." localSheetId="5" hidden="1">{"JURIS_INC_TAX_CALC",#N/A,FALSE,"COSTSTUDY";"OKCLS_INC_TAX_CALC",#N/A,FALSE,"COSTSTUDY"}</definedName>
    <definedName name="wrn.INCOME._.TAX._.CALCULATION." localSheetId="1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TERNAL._.ALLOC._.INPUT." localSheetId="5" hidden="1">{"JURIS_INT_ALOC_AMTS",#N/A,FALSE,"COSTSTUDY";"OKCLS_INT_ALOC_AMTS",#N/A,FALSE,"COSTSTUDY"}</definedName>
    <definedName name="wrn.INTERNAL._.ALLOC._.INPUT." localSheetId="1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5" hidden="1">{"JURIS_INTAL_RATIOS",#N/A,FALSE,"COSTSTUDY";"OKCLS_INTAL_RATIOS",#N/A,FALSE,"COSTSTUDY"}</definedName>
    <definedName name="wrn.INTERNAL._.ALLOC._.RATIOS." localSheetId="1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INVESTMENTS." localSheetId="1" hidden="1">{#N/A,#N/A,FALSE,"FAIBF";#N/A,#N/A,FALSE,"BARINGS";#N/A,#N/A,FALSE,"PARIBAS";#N/A,#N/A,FALSE,"VOYAGER";#N/A,#N/A,FALSE,"CIF";#N/A,#N/A,FALSE,"ALL"}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localSheetId="1" hidden="1">{#N/A,#N/A,FALSE,"Liq";#N/A,#N/A,FALSE,"Solv";#N/A,#N/A,FALSE,"MaxDiv"}</definedName>
    <definedName name="wrn.Liquidity._.and._.Solvency._.Margins." hidden="1">{#N/A,#N/A,FALSE,"Liq";#N/A,#N/A,FALSE,"Solv";#N/A,#N/A,FALSE,"MaxDiv"}</definedName>
    <definedName name="wrn.Margins." localSheetId="1" hidden="1">{#N/A,#N/A,FALSE,"Liquidity Margin";#N/A,#N/A,FALSE,"Solvency Margin";#N/A,#N/A,FALSE,"Maximum Dividend"}</definedName>
    <definedName name="wrn.Margins." hidden="1">{#N/A,#N/A,FALSE,"Liquidity Margin";#N/A,#N/A,FALSE,"Solvency Margin";#N/A,#N/A,FALSE,"Maximum Dividend"}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localSheetId="5" hidden="1">{"OK_FUEL_COMPARISON",#N/A,FALSE,"Ok_Fuel&amp;Rev"}</definedName>
    <definedName name="wrn.OK._.FUEL._.COMPARISON." localSheetId="1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5" hidden="1">{"OK_JURIS_FAC",#N/A,FALSE,"Ok_Fuel&amp;Rev"}</definedName>
    <definedName name="wrn.OK._.JURIS._.FAC._.CALCULATION." localSheetId="1" hidden="1">{"OK_JURIS_FAC",#N/A,FALSE,"Ok_Fuel&amp;Rev"}</definedName>
    <definedName name="wrn.OK._.JURIS._.FAC._.CALCULATION." hidden="1">{"OK_JURIS_FAC",#N/A,FALSE,"Ok_Fuel&amp;Rev"}</definedName>
    <definedName name="wrn.OK._.JURIS._.FUEL._.COST." localSheetId="5" hidden="1">{"OK_JURIS_FUEL",#N/A,FALSE,"Ok_Fuel&amp;Rev"}</definedName>
    <definedName name="wrn.OK._.JURIS._.FUEL._.COST." localSheetId="1" hidden="1">{"OK_JURIS_FUEL",#N/A,FALSE,"Ok_Fuel&amp;Rev"}</definedName>
    <definedName name="wrn.OK._.JURIS._.FUEL._.COST." hidden="1">{"OK_JURIS_FUEL",#N/A,FALSE,"Ok_Fuel&amp;Rev"}</definedName>
    <definedName name="wrn.OKLA._.PRO._.FORMA._.FUEL." localSheetId="5" hidden="1">{"OK_PRO_FORMA_FUEL",#N/A,FALSE,"Ok_Fuel&amp;Rev"}</definedName>
    <definedName name="wrn.OKLA._.PRO._.FORMA._.FUEL." localSheetId="1" hidden="1">{"OK_PRO_FORMA_FUEL",#N/A,FALSE,"Ok_Fuel&amp;Rev"}</definedName>
    <definedName name="wrn.OKLA._.PRO._.FORMA._.FUEL." hidden="1">{"OK_PRO_FORMA_FUEL",#N/A,FALSE,"Ok_Fuel&amp;Rev"}</definedName>
    <definedName name="wrn.OM._.EXPENSES." localSheetId="5" hidden="1">{"JURIS_OM_EXP",#N/A,FALSE,"COSTSTUDY";"OKCLS_OM_EXP",#N/A,FALSE,"COSTSTUDY"}</definedName>
    <definedName name="wrn.OM._.EXPENSES." localSheetId="1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PA._.FAC." localSheetId="5" hidden="1">{"OMPA_FAC",#N/A,FALSE,"OMPA FAC"}</definedName>
    <definedName name="wrn.OMPA._.FAC." localSheetId="1" hidden="1">{"OMPA_FAC",#N/A,FALSE,"OMPA FAC"}</definedName>
    <definedName name="wrn.OMPA._.FAC." hidden="1">{"OMPA_FAC",#N/A,FALSE,"OMPA FAC"}</definedName>
    <definedName name="wrn.OTHER._.DATA." localSheetId="5" hidden="1">{"OTHER_DATA",#N/A,FALSE,"Ok_Fuel&amp;Rev"}</definedName>
    <definedName name="wrn.OTHER._.DATA." localSheetId="1" hidden="1">{"OTHER_DATA",#N/A,FALSE,"Ok_Fuel&amp;Rev"}</definedName>
    <definedName name="wrn.OTHER._.DATA." hidden="1">{"OTHER_DATA",#N/A,FALSE,"Ok_Fuel&amp;Rev"}</definedName>
    <definedName name="wrn.PLANT._.IN._.SERVICE." localSheetId="5" hidden="1">{"JURIS_PLT_IN_SERV",#N/A,FALSE,"COSTSTUDY";"OKCLS_PLT_IN_SERV",#N/A,FALSE,"COSTSTUDY"}</definedName>
    <definedName name="wrn.PLANT._.IN._.SERVICE." localSheetId="1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rint." localSheetId="5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1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All." localSheetId="1" hidden="1">{#N/A,#N/A,FALSE,"Summary";#N/A,#N/A,FALSE,"Cust Sales Purchase Volumes";#N/A,#N/A,FALSE,"Gas Sales Rev";#N/A,#N/A,FALSE,"Rev-Rel Taxes";#N/A,#N/A,FALSE,"LUG";#N/A,#N/A,FALSE,"Gas Purch Expense"}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localSheetId="5" hidden="1">{"JURIS_RB_ADJS",#N/A,FALSE,"COSTSTUDY";"OKCLS_RB_ADJS",#N/A,FALSE,"COSTSTUDY"}</definedName>
    <definedName name="wrn.RATEBASE._.ADJUSTMENTS." localSheetId="1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Schedule._.J.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localSheetId="5" hidden="1">{"SCHK1",#N/A,FALSE,"FILING REPORTS"}</definedName>
    <definedName name="wrn.SCHEDULE_K_1." localSheetId="1" hidden="1">{"SCHK1",#N/A,FALSE,"FILING REPORTS"}</definedName>
    <definedName name="wrn.SCHEDULE_K_1." hidden="1">{"SCHK1",#N/A,FALSE,"FILING REPORTS"}</definedName>
    <definedName name="wrn.SECTLREPORTS." localSheetId="5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localSheetId="5" hidden="1">{"SPA_FAC",#N/A,FALSE,"OMPA SPA FAC"}</definedName>
    <definedName name="wrn.SPA._.FAC." localSheetId="1" hidden="1">{"SPA_FAC",#N/A,FALSE,"OMPA SPA FAC"}</definedName>
    <definedName name="wrn.SPA._.FAC." hidden="1">{"SPA_FAC",#N/A,FALSE,"OMPA SPA FAC"}</definedName>
    <definedName name="wrn.Stainless._.FS." localSheetId="1" hidden="1">{#N/A,#N/A,FALSE,"COVER";#N/A,#N/A,FALSE,"Contents";#N/A,#N/A,FALSE,"BS";#N/A,#N/A,FALSE,"P&amp;L";#N/A,#N/A,FALSE,"NOTES";#N/A,#N/A,FALSE,"Underwriting Analysis";#N/A,#N/A,FALSE,"Solvency"}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localSheetId="1" hidden="1">{#N/A,#N/A,FALSE,"BS";#N/A,#N/A,FALSE,"IS";#N/A,#N/A,FALSE,"STAT";#N/A,#N/A,FALSE,"BUD_qtr";#N/A,#N/A,FALSE,"BUD_ytd"}</definedName>
    <definedName name="wrn.STATEMENTS." hidden="1">{#N/A,#N/A,FALSE,"BS";#N/A,#N/A,FALSE,"IS";#N/A,#N/A,FALSE,"STAT";#N/A,#N/A,FALSE,"BUD_qtr";#N/A,#N/A,FALSE,"BUD_ytd"}</definedName>
    <definedName name="wrn.suf._.fs." localSheetId="1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localSheetId="5" hidden="1">{"OKCLS_SUMMARY",#N/A,FALSE,"INTERNAL REPORTS";"JURIS_SUMMARY",#N/A,FALSE,"INTERNAL REPORTS"}</definedName>
    <definedName name="wrn.SUMMARY." localSheetId="1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5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localSheetId="5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localSheetId="1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localSheetId="5" hidden="1">{"JURIS_TAXES_OTHER",#N/A,FALSE,"COSTSTUDY";"OKCLS_TAXES_OTHER",#N/A,FALSE,"COSTSTUDY"}</definedName>
    <definedName name="wrn.TAXES._.OTHER." localSheetId="1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WEATHER._.AND._.YR._.END._.CUST._.ADJ." localSheetId="5" hidden="1">{"WEATHER_CUSTOMERS",#N/A,FALSE,"Ok_Fuel&amp;Rev"}</definedName>
    <definedName name="wrn.WEATHER._.AND._.YR._.END._.CUST._.ADJ." localSheetId="1" hidden="1">{"WEATHER_CUSTOMERS",#N/A,FALSE,"Ok_Fuel&amp;Rev"}</definedName>
    <definedName name="wrn.WEATHER._.AND._.YR._.END._.CUST._.ADJ." hidden="1">{"WEATHER_CUSTOMERS",#N/A,FALSE,"Ok_Fuel&amp;Rev"}</definedName>
    <definedName name="wrn.working._.papers." localSheetId="1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'[143]Projection - WestTX'!$A$12:$K$47</definedName>
    <definedName name="WtxDivCE">[37]WTXDiv!$A$13:$Z$29</definedName>
    <definedName name="wvu.ANALYSIS._.1." localSheetId="1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localSheetId="1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localSheetId="1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localSheetId="1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localSheetId="1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localSheetId="1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localSheetId="1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 localSheetId="5">#REF!</definedName>
    <definedName name="x">#REF!</definedName>
    <definedName name="xx">#REF!</definedName>
    <definedName name="Y" localSheetId="5">#REF!</definedName>
    <definedName name="Y">#REF!</definedName>
    <definedName name="Year">[95]Control!$B$14</definedName>
    <definedName name="Year04">#REF!</definedName>
    <definedName name="Year05">#REF!</definedName>
    <definedName name="yeardateplus1" localSheetId="5">[33]titlepage!$C$15</definedName>
    <definedName name="yeardateplus1">[34]titlepage!$C$15</definedName>
    <definedName name="yeardateprior1" localSheetId="5">[33]titlepage!$C$11</definedName>
    <definedName name="yeardateprior1">[34]titlepage!$C$11</definedName>
    <definedName name="yeardateprior2" localSheetId="5">[33]titlepage!$C$12</definedName>
    <definedName name="yeardateprior2">[34]titlepage!$C$12</definedName>
    <definedName name="yeardateprior3" localSheetId="5">[33]titlepage!$C$13</definedName>
    <definedName name="yeardateprior3">[34]titlepage!$C$13</definedName>
    <definedName name="yeardateprior4" localSheetId="5">[33]titlepage!$C$14</definedName>
    <definedName name="yeardateprior4">[34]titlepage!$C$14</definedName>
    <definedName name="Yearo6">#REF!</definedName>
    <definedName name="yikes" localSheetId="1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oSActivityCode">#REF!</definedName>
    <definedName name="YoSBookCost">#REF!</definedName>
    <definedName name="YoSDepreciationGroup">#REF!</definedName>
    <definedName name="YoSDivision">#REF!</definedName>
    <definedName name="YoSFERCAccount">#REF!</definedName>
    <definedName name="YoSGroupingYear">#REF!</definedName>
    <definedName name="YoSGroupingYearLedger">#REF!</definedName>
    <definedName name="YYYY">41705.399843831</definedName>
    <definedName name="Z" localSheetId="5">#REF!</definedName>
    <definedName name="Z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localSheetId="1" hidden="1">#REF!,#REF!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3" l="1"/>
  <c r="J42" i="3"/>
  <c r="J35" i="3"/>
  <c r="J19" i="3"/>
  <c r="J17" i="3"/>
  <c r="J14" i="3"/>
  <c r="E70" i="12" l="1"/>
  <c r="R94" i="24"/>
  <c r="R76" i="24"/>
  <c r="O81" i="24"/>
  <c r="I280" i="24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78" i="12"/>
  <c r="E77" i="12"/>
  <c r="E75" i="12"/>
  <c r="E74" i="12"/>
  <c r="I154" i="24"/>
  <c r="I153" i="24"/>
  <c r="I152" i="24"/>
  <c r="I151" i="24"/>
  <c r="I150" i="24"/>
  <c r="I147" i="24"/>
  <c r="A21" i="3" l="1"/>
  <c r="I100" i="25"/>
  <c r="C24" i="3" l="1"/>
  <c r="J39" i="3"/>
  <c r="J38" i="3"/>
  <c r="J37" i="3"/>
  <c r="J36" i="3"/>
  <c r="J15" i="3"/>
  <c r="D18" i="27" l="1"/>
  <c r="Y13" i="27"/>
  <c r="F11" i="27"/>
  <c r="G10" i="27"/>
  <c r="G9" i="27"/>
  <c r="J24" i="3" l="1"/>
  <c r="H24" i="7" l="1"/>
  <c r="E103" i="12" l="1"/>
  <c r="D13" i="3"/>
  <c r="D19" i="3"/>
  <c r="D17" i="3"/>
  <c r="E62" i="12"/>
  <c r="E61" i="12"/>
  <c r="E60" i="12"/>
  <c r="E59" i="12"/>
  <c r="E58" i="12"/>
  <c r="E56" i="12"/>
  <c r="E52" i="12"/>
  <c r="E51" i="12"/>
  <c r="I98" i="25"/>
  <c r="M66" i="25"/>
  <c r="D16" i="3" l="1"/>
  <c r="C16" i="3"/>
  <c r="I155" i="24"/>
  <c r="I157" i="24" l="1"/>
  <c r="I283" i="24"/>
  <c r="C19" i="3"/>
  <c r="N19" i="3" l="1"/>
  <c r="C14" i="3" l="1"/>
  <c r="J16" i="3"/>
  <c r="C13" i="3"/>
  <c r="J13" i="3" s="1"/>
  <c r="C40" i="3"/>
  <c r="J40" i="3" s="1"/>
  <c r="D20" i="22"/>
  <c r="D8" i="22"/>
  <c r="B2" i="22"/>
  <c r="B23" i="22" s="1"/>
  <c r="B11" i="22" l="1"/>
  <c r="C25" i="3" s="1"/>
  <c r="H7" i="11"/>
  <c r="M18" i="21"/>
  <c r="L18" i="21"/>
  <c r="K18" i="21"/>
  <c r="J18" i="21"/>
  <c r="I18" i="21"/>
  <c r="H18" i="21"/>
  <c r="G18" i="21"/>
  <c r="F18" i="21"/>
  <c r="E18" i="21"/>
  <c r="D18" i="21"/>
  <c r="C18" i="21"/>
  <c r="B18" i="21"/>
  <c r="K11" i="21"/>
  <c r="K10" i="21" s="1"/>
  <c r="K5" i="21"/>
  <c r="D18" i="16"/>
  <c r="D27" i="16" s="1"/>
  <c r="D29" i="16" s="1"/>
  <c r="D11" i="16"/>
  <c r="D10" i="16" s="1"/>
  <c r="C11" i="16"/>
  <c r="C10" i="16"/>
  <c r="C5" i="16"/>
  <c r="C18" i="16" s="1"/>
  <c r="C27" i="16" s="1"/>
  <c r="C29" i="16" s="1"/>
  <c r="G18" i="15"/>
  <c r="G27" i="15" s="1"/>
  <c r="G29" i="15" s="1"/>
  <c r="F18" i="15"/>
  <c r="F27" i="15" s="1"/>
  <c r="F29" i="15" s="1"/>
  <c r="D18" i="15"/>
  <c r="D27" i="15" s="1"/>
  <c r="D29" i="15" s="1"/>
  <c r="C18" i="15"/>
  <c r="C27" i="15" s="1"/>
  <c r="C29" i="15" s="1"/>
  <c r="C11" i="15"/>
  <c r="C10" i="15" s="1"/>
  <c r="C5" i="15"/>
  <c r="B18" i="15" s="1"/>
  <c r="B27" i="15" s="1"/>
  <c r="B29" i="15" s="1"/>
  <c r="E27" i="14"/>
  <c r="E29" i="14" s="1"/>
  <c r="G18" i="14"/>
  <c r="G27" i="14" s="1"/>
  <c r="G29" i="14" s="1"/>
  <c r="F18" i="14"/>
  <c r="F27" i="14" s="1"/>
  <c r="F29" i="14" s="1"/>
  <c r="E18" i="14"/>
  <c r="D18" i="14"/>
  <c r="D27" i="14" s="1"/>
  <c r="D29" i="14" s="1"/>
  <c r="C18" i="14"/>
  <c r="C27" i="14" s="1"/>
  <c r="C29" i="14" s="1"/>
  <c r="B12" i="14"/>
  <c r="C11" i="14"/>
  <c r="D11" i="14" s="1"/>
  <c r="C10" i="14"/>
  <c r="C12" i="14" s="1"/>
  <c r="C5" i="14"/>
  <c r="B18" i="14" s="1"/>
  <c r="B27" i="14" s="1"/>
  <c r="B29" i="14" s="1"/>
  <c r="B22" i="13"/>
  <c r="B16" i="13" s="1"/>
  <c r="G18" i="13"/>
  <c r="G28" i="13" s="1"/>
  <c r="G30" i="13" s="1"/>
  <c r="C12" i="13"/>
  <c r="B11" i="13"/>
  <c r="B10" i="13"/>
  <c r="C5" i="13"/>
  <c r="F18" i="13" s="1"/>
  <c r="F28" i="13" s="1"/>
  <c r="F30" i="13" s="1"/>
  <c r="D70" i="12"/>
  <c r="E43" i="12"/>
  <c r="D39" i="12"/>
  <c r="C27" i="3" l="1"/>
  <c r="J25" i="3"/>
  <c r="J27" i="3" s="1"/>
  <c r="G2" i="12"/>
  <c r="L11" i="21"/>
  <c r="C16" i="13"/>
  <c r="C10" i="13"/>
  <c r="C11" i="13"/>
  <c r="D12" i="13"/>
  <c r="E11" i="14"/>
  <c r="D10" i="14"/>
  <c r="D12" i="14" s="1"/>
  <c r="E11" i="16"/>
  <c r="E10" i="16" s="1"/>
  <c r="E18" i="16"/>
  <c r="E27" i="16" s="1"/>
  <c r="E29" i="16" s="1"/>
  <c r="E18" i="15"/>
  <c r="E27" i="15" s="1"/>
  <c r="E29" i="15" s="1"/>
  <c r="B18" i="13"/>
  <c r="B28" i="13" s="1"/>
  <c r="B30" i="13" s="1"/>
  <c r="B32" i="13" s="1"/>
  <c r="B35" i="13" s="1"/>
  <c r="B36" i="13" s="1"/>
  <c r="D11" i="15"/>
  <c r="E18" i="13"/>
  <c r="E28" i="13" s="1"/>
  <c r="E30" i="13" s="1"/>
  <c r="B18" i="16"/>
  <c r="B27" i="16" s="1"/>
  <c r="B29" i="16" s="1"/>
  <c r="C18" i="13"/>
  <c r="C28" i="13" s="1"/>
  <c r="C30" i="13" s="1"/>
  <c r="D18" i="13"/>
  <c r="D28" i="13" s="1"/>
  <c r="D30" i="13" s="1"/>
  <c r="D18" i="3" l="1"/>
  <c r="G39" i="12"/>
  <c r="F9" i="11"/>
  <c r="H9" i="11" s="1"/>
  <c r="L10" i="21"/>
  <c r="E11" i="15"/>
  <c r="D10" i="15"/>
  <c r="B20" i="13"/>
  <c r="D11" i="13"/>
  <c r="D10" i="13"/>
  <c r="E12" i="13"/>
  <c r="E10" i="14"/>
  <c r="E12" i="14" s="1"/>
  <c r="F11" i="14"/>
  <c r="D16" i="13"/>
  <c r="C32" i="13"/>
  <c r="C35" i="13" s="1"/>
  <c r="C36" i="13" s="1"/>
  <c r="C20" i="13"/>
  <c r="E5" i="12" s="1"/>
  <c r="C18" i="3" l="1"/>
  <c r="D21" i="3"/>
  <c r="M11" i="21"/>
  <c r="M10" i="21" s="1"/>
  <c r="E4" i="12"/>
  <c r="F10" i="14"/>
  <c r="F12" i="14" s="1"/>
  <c r="G11" i="14"/>
  <c r="D32" i="13"/>
  <c r="D35" i="13" s="1"/>
  <c r="D36" i="13" s="1"/>
  <c r="D20" i="13"/>
  <c r="E6" i="12" s="1"/>
  <c r="E16" i="13"/>
  <c r="E10" i="13"/>
  <c r="E11" i="13"/>
  <c r="F12" i="13"/>
  <c r="F11" i="15"/>
  <c r="E10" i="15"/>
  <c r="J18" i="3" l="1"/>
  <c r="J21" i="3" s="1"/>
  <c r="J29" i="3" s="1"/>
  <c r="C21" i="3"/>
  <c r="C29" i="3" s="1"/>
  <c r="E20" i="13"/>
  <c r="E7" i="12" s="1"/>
  <c r="F16" i="13"/>
  <c r="E32" i="13"/>
  <c r="E35" i="13" s="1"/>
  <c r="E36" i="13" s="1"/>
  <c r="F11" i="13"/>
  <c r="G12" i="13"/>
  <c r="F10" i="13"/>
  <c r="G11" i="15"/>
  <c r="G10" i="15" s="1"/>
  <c r="F10" i="15"/>
  <c r="G10" i="14"/>
  <c r="G12" i="14" s="1"/>
  <c r="A9" i="14" s="1"/>
  <c r="F13" i="27" l="1"/>
  <c r="G13" i="27" s="1"/>
  <c r="G11" i="13"/>
  <c r="G10" i="13"/>
  <c r="F20" i="13"/>
  <c r="G16" i="13"/>
  <c r="F32" i="13"/>
  <c r="F35" i="13" s="1"/>
  <c r="F36" i="13" s="1"/>
  <c r="F15" i="27" l="1"/>
  <c r="E8" i="12"/>
  <c r="G20" i="13"/>
  <c r="E9" i="12" s="1"/>
  <c r="B22" i="14"/>
  <c r="B16" i="14" s="1"/>
  <c r="G32" i="13"/>
  <c r="G35" i="13" s="1"/>
  <c r="G36" i="13" s="1"/>
  <c r="B31" i="14" l="1"/>
  <c r="B34" i="14" s="1"/>
  <c r="B35" i="14" s="1"/>
  <c r="B20" i="14"/>
  <c r="C16" i="14"/>
  <c r="H20" i="13"/>
  <c r="E23" i="14" s="1"/>
  <c r="E10" i="12" l="1"/>
  <c r="C31" i="14"/>
  <c r="C34" i="14" s="1"/>
  <c r="C35" i="14" s="1"/>
  <c r="C20" i="14"/>
  <c r="E11" i="12" s="1"/>
  <c r="D16" i="14"/>
  <c r="D20" i="14" l="1"/>
  <c r="E12" i="12" s="1"/>
  <c r="D31" i="14"/>
  <c r="D34" i="14" s="1"/>
  <c r="D35" i="14" s="1"/>
  <c r="E16" i="14"/>
  <c r="E31" i="14" l="1"/>
  <c r="E34" i="14" s="1"/>
  <c r="E35" i="14" s="1"/>
  <c r="F16" i="14"/>
  <c r="E20" i="14"/>
  <c r="E13" i="12" s="1"/>
  <c r="G16" i="14" l="1"/>
  <c r="F31" i="14"/>
  <c r="F34" i="14" s="1"/>
  <c r="F35" i="14" s="1"/>
  <c r="F20" i="14"/>
  <c r="E14" i="12" s="1"/>
  <c r="E22" i="14"/>
  <c r="E24" i="14" s="1"/>
  <c r="E25" i="14" s="1"/>
  <c r="B22" i="15" l="1"/>
  <c r="B16" i="15" s="1"/>
  <c r="G20" i="14"/>
  <c r="E15" i="12" s="1"/>
  <c r="G31" i="14"/>
  <c r="G34" i="14" s="1"/>
  <c r="G35" i="14" s="1"/>
  <c r="B20" i="15" l="1"/>
  <c r="E16" i="12" s="1"/>
  <c r="C16" i="15"/>
  <c r="B31" i="15"/>
  <c r="B34" i="15" s="1"/>
  <c r="B35" i="15" s="1"/>
  <c r="C20" i="15" l="1"/>
  <c r="E17" i="12" s="1"/>
  <c r="D16" i="15"/>
  <c r="C31" i="15"/>
  <c r="C34" i="15" s="1"/>
  <c r="C35" i="15" s="1"/>
  <c r="C22" i="15"/>
  <c r="D20" i="15" l="1"/>
  <c r="E18" i="12" s="1"/>
  <c r="E16" i="15"/>
  <c r="D31" i="15"/>
  <c r="D34" i="15" s="1"/>
  <c r="D35" i="15" s="1"/>
  <c r="F16" i="15" l="1"/>
  <c r="E31" i="15"/>
  <c r="E34" i="15" s="1"/>
  <c r="E35" i="15" s="1"/>
  <c r="E20" i="15"/>
  <c r="E19" i="12" l="1"/>
  <c r="G16" i="15"/>
  <c r="F31" i="15"/>
  <c r="F34" i="15" s="1"/>
  <c r="F35" i="15" s="1"/>
  <c r="F20" i="15"/>
  <c r="E20" i="12" s="1"/>
  <c r="B22" i="16" l="1"/>
  <c r="B16" i="16" s="1"/>
  <c r="G31" i="15"/>
  <c r="G34" i="15" s="1"/>
  <c r="G35" i="15" s="1"/>
  <c r="G20" i="15"/>
  <c r="E21" i="12" s="1"/>
  <c r="B31" i="16" l="1"/>
  <c r="B34" i="16" s="1"/>
  <c r="B35" i="16" s="1"/>
  <c r="C16" i="16"/>
  <c r="B20" i="16"/>
  <c r="E22" i="12" l="1"/>
  <c r="D16" i="16"/>
  <c r="C20" i="16"/>
  <c r="E23" i="12" s="1"/>
  <c r="C31" i="16"/>
  <c r="C34" i="16" s="1"/>
  <c r="C35" i="16" s="1"/>
  <c r="E16" i="16" l="1"/>
  <c r="D20" i="16"/>
  <c r="E24" i="12" s="1"/>
  <c r="D31" i="16"/>
  <c r="D34" i="16" s="1"/>
  <c r="D35" i="16" s="1"/>
  <c r="G16" i="21" l="1"/>
  <c r="G20" i="21" s="1"/>
  <c r="E31" i="12" s="1"/>
  <c r="D16" i="21"/>
  <c r="D20" i="21" s="1"/>
  <c r="E28" i="12" s="1"/>
  <c r="C16" i="21"/>
  <c r="C20" i="21" s="1"/>
  <c r="E27" i="12" s="1"/>
  <c r="J16" i="21"/>
  <c r="J20" i="21" s="1"/>
  <c r="E34" i="12" s="1"/>
  <c r="I16" i="21"/>
  <c r="I20" i="21" s="1"/>
  <c r="E33" i="12" s="1"/>
  <c r="F16" i="21"/>
  <c r="F20" i="21" s="1"/>
  <c r="E30" i="12" s="1"/>
  <c r="M16" i="21"/>
  <c r="M20" i="21" s="1"/>
  <c r="E37" i="12" s="1"/>
  <c r="E16" i="21"/>
  <c r="E20" i="21" s="1"/>
  <c r="E29" i="12" s="1"/>
  <c r="K16" i="21"/>
  <c r="K20" i="21" s="1"/>
  <c r="E35" i="12" s="1"/>
  <c r="H16" i="21"/>
  <c r="H20" i="21" s="1"/>
  <c r="E32" i="12" s="1"/>
  <c r="L16" i="21"/>
  <c r="L20" i="21" s="1"/>
  <c r="E36" i="12" s="1"/>
  <c r="B16" i="21"/>
  <c r="B20" i="21" s="1"/>
  <c r="E20" i="16"/>
  <c r="E31" i="16"/>
  <c r="E34" i="16" s="1"/>
  <c r="E35" i="16" s="1"/>
  <c r="E26" i="12" l="1"/>
  <c r="E25" i="12"/>
  <c r="C22" i="16"/>
  <c r="B22" i="21" s="1"/>
  <c r="B23" i="21" s="1"/>
  <c r="C23" i="21" s="1"/>
  <c r="D23" i="21" s="1"/>
  <c r="E23" i="21" s="1"/>
  <c r="F23" i="21" s="1"/>
  <c r="G23" i="21" s="1"/>
  <c r="H23" i="21" s="1"/>
  <c r="I23" i="21" s="1"/>
  <c r="J23" i="21" s="1"/>
  <c r="K23" i="21" s="1"/>
  <c r="L23" i="21" s="1"/>
  <c r="M23" i="21" s="1"/>
  <c r="G26" i="12" l="1"/>
  <c r="F8" i="11"/>
  <c r="F10" i="11" s="1"/>
  <c r="E39" i="12"/>
  <c r="D8" i="11" s="1"/>
  <c r="G25" i="7"/>
  <c r="H8" i="11" l="1"/>
  <c r="H10" i="11" s="1"/>
  <c r="D10" i="11"/>
  <c r="E8" i="27"/>
  <c r="E11" i="27"/>
  <c r="E15" i="27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C13" i="10"/>
  <c r="G13" i="10" s="1"/>
  <c r="C12" i="10"/>
  <c r="G12" i="10" s="1"/>
  <c r="C27" i="10"/>
  <c r="I24" i="7" s="1"/>
  <c r="C22" i="10" l="1"/>
  <c r="G22" i="10"/>
  <c r="G24" i="10" s="1"/>
  <c r="G34" i="10" l="1"/>
  <c r="G50" i="10"/>
  <c r="G43" i="10"/>
  <c r="G44" i="10"/>
  <c r="G29" i="10"/>
  <c r="G32" i="10"/>
  <c r="G41" i="10"/>
  <c r="G46" i="10"/>
  <c r="G49" i="10"/>
  <c r="G47" i="10"/>
  <c r="G33" i="10"/>
  <c r="G35" i="10"/>
  <c r="G42" i="10"/>
  <c r="G45" i="10"/>
  <c r="G38" i="10"/>
  <c r="G51" i="10" s="1"/>
  <c r="G31" i="10"/>
  <c r="G40" i="10"/>
  <c r="G30" i="10"/>
  <c r="G48" i="10"/>
  <c r="G39" i="10"/>
  <c r="G36" i="10" l="1"/>
  <c r="G24" i="7" l="1"/>
  <c r="E9" i="3" s="1"/>
  <c r="H51" i="10"/>
  <c r="E24" i="7"/>
  <c r="G26" i="7"/>
  <c r="A13" i="3"/>
  <c r="A14" i="3" s="1"/>
  <c r="A15" i="3" s="1"/>
  <c r="A16" i="3" s="1"/>
  <c r="A17" i="3" s="1"/>
  <c r="A18" i="3" s="1"/>
  <c r="A19" i="3" s="1"/>
  <c r="A24" i="3" s="1"/>
  <c r="A25" i="3" s="1"/>
  <c r="A26" i="3" s="1"/>
  <c r="A27" i="3" s="1"/>
  <c r="A29" i="3" s="1"/>
  <c r="A31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l="1"/>
  <c r="A47" i="3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E22" i="7" l="1"/>
  <c r="D8" i="27" l="1"/>
  <c r="C9" i="3"/>
  <c r="C41" i="3" s="1"/>
  <c r="J24" i="7"/>
  <c r="D11" i="27" l="1"/>
  <c r="D15" i="27" s="1"/>
  <c r="G8" i="27"/>
  <c r="G11" i="27" s="1"/>
  <c r="G15" i="27" s="1"/>
  <c r="H9" i="3"/>
  <c r="J9" i="3"/>
  <c r="J31" i="3" s="1"/>
  <c r="K35" i="3" s="1"/>
  <c r="C31" i="3"/>
  <c r="C35" i="3" s="1"/>
  <c r="D17" i="27" l="1"/>
  <c r="D19" i="27" s="1"/>
  <c r="C44" i="3" s="1"/>
  <c r="K9" i="27"/>
  <c r="L18" i="27" l="1"/>
  <c r="M11" i="27"/>
  <c r="L11" i="27"/>
  <c r="J44" i="3"/>
  <c r="N11" i="27" l="1"/>
  <c r="L12" i="27"/>
  <c r="O11" i="27" l="1"/>
  <c r="L15" i="27"/>
  <c r="L17" i="27" l="1"/>
  <c r="L20" i="27" s="1"/>
  <c r="P11" i="27"/>
  <c r="Q11" i="27" s="1"/>
  <c r="R11" i="27" s="1"/>
  <c r="S11" i="27" s="1"/>
  <c r="T11" i="27" s="1"/>
  <c r="U11" i="27" s="1"/>
  <c r="V11" i="27" s="1"/>
  <c r="W11" i="27" s="1"/>
  <c r="X11" i="27" s="1"/>
  <c r="Y11" i="27" l="1"/>
  <c r="L21" i="27"/>
  <c r="L22" i="27" s="1"/>
  <c r="L23" i="27" s="1"/>
  <c r="M18" i="27"/>
  <c r="M12" i="27" l="1"/>
  <c r="M15" i="27" l="1"/>
  <c r="M17" i="27" l="1"/>
  <c r="M20" i="27"/>
  <c r="M21" i="27" l="1"/>
  <c r="M22" i="27" s="1"/>
  <c r="M23" i="27" s="1"/>
  <c r="N18" i="27"/>
  <c r="N12" i="27" l="1"/>
  <c r="N15" i="27" l="1"/>
  <c r="N17" i="27" s="1"/>
  <c r="N20" i="27" l="1"/>
  <c r="N21" i="27"/>
  <c r="O18" i="27"/>
  <c r="O12" i="27" l="1"/>
  <c r="N22" i="27"/>
  <c r="N23" i="27" s="1"/>
  <c r="O15" i="27" l="1"/>
  <c r="O17" i="27" s="1"/>
  <c r="O20" i="27" l="1"/>
  <c r="O21" i="27"/>
  <c r="O22" i="27" s="1"/>
  <c r="O23" i="27" s="1"/>
  <c r="P18" i="27"/>
  <c r="P12" i="27" l="1"/>
  <c r="P15" i="27" s="1"/>
  <c r="P17" i="27" s="1"/>
  <c r="P20" i="27" l="1"/>
  <c r="P21" i="27"/>
  <c r="Q18" i="27"/>
  <c r="Q12" i="27" s="1"/>
  <c r="Q15" i="27" s="1"/>
  <c r="Q17" i="27" s="1"/>
  <c r="Q20" i="27" l="1"/>
  <c r="Q21" i="27"/>
  <c r="R18" i="27"/>
  <c r="R12" i="27" s="1"/>
  <c r="R15" i="27" s="1"/>
  <c r="P22" i="27"/>
  <c r="P23" i="27" s="1"/>
  <c r="R17" i="27" l="1"/>
  <c r="R20" i="27" s="1"/>
  <c r="Q22" i="27"/>
  <c r="Q23" i="27" s="1"/>
  <c r="R21" i="27" l="1"/>
  <c r="R22" i="27" s="1"/>
  <c r="R23" i="27" s="1"/>
  <c r="S18" i="27"/>
  <c r="S12" i="27" s="1"/>
  <c r="S15" i="27" s="1"/>
  <c r="S17" i="27" l="1"/>
  <c r="S20" i="27"/>
  <c r="S21" i="27" l="1"/>
  <c r="S22" i="27" s="1"/>
  <c r="S23" i="27" s="1"/>
  <c r="T18" i="27"/>
  <c r="T12" i="27" s="1"/>
  <c r="T15" i="27" s="1"/>
  <c r="T17" i="27" s="1"/>
  <c r="T20" i="27" l="1"/>
  <c r="T21" i="27"/>
  <c r="U18" i="27"/>
  <c r="U12" i="27" s="1"/>
  <c r="U15" i="27" s="1"/>
  <c r="T22" i="27" l="1"/>
  <c r="T23" i="27" s="1"/>
  <c r="U17" i="27"/>
  <c r="U20" i="27"/>
  <c r="U21" i="27" l="1"/>
  <c r="U22" i="27" s="1"/>
  <c r="U23" i="27" s="1"/>
  <c r="V18" i="27"/>
  <c r="V12" i="27" s="1"/>
  <c r="V15" i="27" s="1"/>
  <c r="V17" i="27" s="1"/>
  <c r="V20" i="27" l="1"/>
  <c r="V21" i="27"/>
  <c r="V22" i="27" s="1"/>
  <c r="V23" i="27" s="1"/>
  <c r="W18" i="27"/>
  <c r="W12" i="27" s="1"/>
  <c r="W15" i="27" s="1"/>
  <c r="W17" i="27" l="1"/>
  <c r="W20" i="27" s="1"/>
  <c r="W21" i="27" l="1"/>
  <c r="W22" i="27" s="1"/>
  <c r="W23" i="27" s="1"/>
  <c r="X18" i="27"/>
  <c r="X12" i="27" l="1"/>
  <c r="Y18" i="27"/>
  <c r="X15" i="27" l="1"/>
  <c r="X17" i="27" s="1"/>
  <c r="Y12" i="27"/>
  <c r="Y15" i="27" s="1"/>
  <c r="X20" i="27" l="1"/>
  <c r="X21" i="27"/>
  <c r="Y21" i="27" s="1"/>
  <c r="Y17" i="27"/>
  <c r="Y20" i="27" s="1"/>
  <c r="Y22" i="27" l="1"/>
  <c r="Y23" i="27" s="1"/>
  <c r="X22" i="27"/>
  <c r="X23" i="27" s="1"/>
  <c r="J41" i="3" l="1"/>
  <c r="J45" i="3"/>
  <c r="J47" i="3" l="1"/>
  <c r="K45" i="3"/>
  <c r="C45" i="3" l="1"/>
  <c r="C4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tc={C5C8379D-5BA5-4F6E-85F9-68F63E30FC9D}</author>
    <author>Charlotte Emery</author>
    <author>tc={4FEDB045-0CC6-4145-AC90-4AD56C9E7141}</author>
    <author>Michael Mosindy</author>
  </authors>
  <commentList>
    <comment ref="C6" authorId="0" shapeId="0" xr:uid="{C5C8379D-5BA5-4F6E-85F9-68F63E30FC9D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this amount based on changes to total estimated bond amount rounded to thousands</t>
      </text>
    </comment>
    <comment ref="C13" authorId="1" shapeId="0" xr:uid="{956C2F30-4F63-43F6-AD4A-394F0262A85E}">
      <text>
        <r>
          <rPr>
            <b/>
            <sz val="9"/>
            <color indexed="81"/>
            <rFont val="Tahoma"/>
            <family val="2"/>
          </rPr>
          <t>Charlotte Emery:</t>
        </r>
        <r>
          <rPr>
            <sz val="9"/>
            <color indexed="81"/>
            <rFont val="Tahoma"/>
            <family val="2"/>
          </rPr>
          <t xml:space="preserve">
Added the amount presented in both the Asbury and </t>
        </r>
      </text>
    </comment>
    <comment ref="C14" authorId="2" shapeId="0" xr:uid="{4FEDB045-0CC6-4145-AC90-4AD56C9E7141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Doesn't include possible OOP expenses</t>
      </text>
    </comment>
    <comment ref="J14" authorId="3" shapeId="0" xr:uid="{9CAFBB36-56EC-496D-BC06-F4AA7F67C9A8}">
      <text>
        <r>
          <rPr>
            <b/>
            <sz val="9"/>
            <color indexed="81"/>
            <rFont val="Tahoma"/>
            <family val="2"/>
          </rPr>
          <t>Michael Mosindy:</t>
        </r>
        <r>
          <rPr>
            <sz val="9"/>
            <color indexed="81"/>
            <rFont val="Tahoma"/>
            <family val="2"/>
          </rPr>
          <t xml:space="preserve">
Actual</t>
        </r>
      </text>
    </comment>
    <comment ref="C15" authorId="1" shapeId="0" xr:uid="{B7F0F307-665E-4D65-A773-BAA24ABC9E68}">
      <text>
        <r>
          <rPr>
            <b/>
            <sz val="9"/>
            <color indexed="81"/>
            <rFont val="Tahoma"/>
            <family val="2"/>
          </rPr>
          <t>Charlotte Emery:</t>
        </r>
        <r>
          <rPr>
            <sz val="9"/>
            <color indexed="81"/>
            <rFont val="Tahoma"/>
            <family val="2"/>
          </rPr>
          <t xml:space="preserve">
Updated based on email from Michael Mosindy dated 9/25/23 at 8:07PM Central</t>
        </r>
      </text>
    </comment>
    <comment ref="C17" authorId="1" shapeId="0" xr:uid="{46329E7A-9C02-4C41-8AE7-B1DB1CD78C20}">
      <text>
        <r>
          <rPr>
            <b/>
            <sz val="9"/>
            <color indexed="81"/>
            <rFont val="Tahoma"/>
            <family val="2"/>
          </rPr>
          <t>Charlotte Emery:</t>
        </r>
        <r>
          <rPr>
            <sz val="9"/>
            <color indexed="81"/>
            <rFont val="Tahoma"/>
            <family val="2"/>
          </rPr>
          <t xml:space="preserve">
Per email from Adam O'Brian dated 09/22/2023 1:06PM Central</t>
        </r>
      </text>
    </comment>
    <comment ref="J17" authorId="3" shapeId="0" xr:uid="{B97002EE-2019-45FE-81E2-FF5710CBB622}">
      <text>
        <r>
          <rPr>
            <b/>
            <sz val="9"/>
            <color indexed="81"/>
            <rFont val="Tahoma"/>
            <family val="2"/>
          </rPr>
          <t>Michael Mosindy:</t>
        </r>
        <r>
          <rPr>
            <sz val="9"/>
            <color indexed="81"/>
            <rFont val="Tahoma"/>
            <family val="2"/>
          </rPr>
          <t xml:space="preserve">
Plugged by 40 to foot total</t>
        </r>
      </text>
    </comment>
    <comment ref="J19" authorId="3" shapeId="0" xr:uid="{02B0D4ED-A5FD-49AD-A933-9FF9BCAAE671}">
      <text>
        <r>
          <rPr>
            <b/>
            <sz val="9"/>
            <color indexed="81"/>
            <rFont val="Tahoma"/>
            <family val="2"/>
          </rPr>
          <t>Michael Mosindy:</t>
        </r>
        <r>
          <rPr>
            <sz val="9"/>
            <color indexed="81"/>
            <rFont val="Tahoma"/>
            <family val="2"/>
          </rPr>
          <t xml:space="preserve">
Rounded up by $1,000 to foot total</t>
        </r>
      </text>
    </comment>
    <comment ref="C25" authorId="1" shapeId="0" xr:uid="{2BDCBDFD-2C6A-401B-A927-0316763A951A}">
      <text>
        <r>
          <rPr>
            <b/>
            <sz val="9"/>
            <color indexed="81"/>
            <rFont val="Tahoma"/>
            <family val="2"/>
          </rPr>
          <t>Charlotte Emery:</t>
        </r>
        <r>
          <rPr>
            <sz val="9"/>
            <color indexed="81"/>
            <rFont val="Tahoma"/>
            <family val="2"/>
          </rPr>
          <t xml:space="preserve">
Per email from Michael Mosindy dated 9/25/2023 at 8:07PM Central</t>
        </r>
      </text>
    </comment>
    <comment ref="J35" authorId="3" shapeId="0" xr:uid="{B6F31830-2023-4937-A069-1C5C3DBEDE75}">
      <text>
        <r>
          <rPr>
            <b/>
            <sz val="9"/>
            <color indexed="81"/>
            <rFont val="Tahoma"/>
            <family val="2"/>
          </rPr>
          <t>Michael Mosindy:</t>
        </r>
        <r>
          <rPr>
            <sz val="9"/>
            <color indexed="81"/>
            <rFont val="Tahoma"/>
            <family val="2"/>
          </rPr>
          <t xml:space="preserve">
Actual</t>
        </r>
      </text>
    </comment>
    <comment ref="J43" authorId="3" shapeId="0" xr:uid="{46071FC7-01D4-4C7F-A5CB-6340E039BBF2}">
      <text>
        <r>
          <rPr>
            <b/>
            <sz val="9"/>
            <color indexed="81"/>
            <rFont val="Tahoma"/>
            <family val="2"/>
          </rPr>
          <t>Michael Mosindy:</t>
        </r>
        <r>
          <rPr>
            <sz val="9"/>
            <color indexed="81"/>
            <rFont val="Tahoma"/>
            <family val="2"/>
          </rPr>
          <t xml:space="preserve">
Plugged by 255 to foot total</t>
        </r>
      </text>
    </comment>
  </commentList>
</comments>
</file>

<file path=xl/sharedStrings.xml><?xml version="1.0" encoding="utf-8"?>
<sst xmlns="http://schemas.openxmlformats.org/spreadsheetml/2006/main" count="3631" uniqueCount="815">
  <si>
    <t>The Empire District Electric Company</t>
  </si>
  <si>
    <t>Before the Missouri Public Service Commission</t>
  </si>
  <si>
    <t>Case. Nos. EO-2022-0040; EO-2022-0193</t>
  </si>
  <si>
    <t>Line No.</t>
  </si>
  <si>
    <t>Summary of Estimated Upfront Costs for Securitization</t>
  </si>
  <si>
    <t>Legal fees</t>
  </si>
  <si>
    <t>Underwriting (estimated at 40 bps)</t>
  </si>
  <si>
    <t>Structuring advisor (incl. discount)</t>
  </si>
  <si>
    <t>Consultant fees</t>
  </si>
  <si>
    <t>Commission advisor</t>
  </si>
  <si>
    <t>SEC Filing Fee</t>
  </si>
  <si>
    <t>Total rating and filing fees</t>
  </si>
  <si>
    <t>Total upfront costs</t>
  </si>
  <si>
    <t>Estimated bond issuance amount</t>
  </si>
  <si>
    <t>Summary of Estimated Ongoing Costs per year</t>
  </si>
  <si>
    <t>Servicing Fee</t>
  </si>
  <si>
    <t>Administration</t>
  </si>
  <si>
    <t>Trustee fee</t>
  </si>
  <si>
    <t>Auditing/accounting fees</t>
  </si>
  <si>
    <t>Rating agency surveillance fees</t>
  </si>
  <si>
    <t>Return on Capital Account for Credit enhancement (calculated at proposed WACC from ER-2019-0374)</t>
  </si>
  <si>
    <t>Printing fees</t>
  </si>
  <si>
    <t>Miscellaneous</t>
  </si>
  <si>
    <t>Ongoing Costs Per Year</t>
  </si>
  <si>
    <t>Ongoing Costs Per Month</t>
  </si>
  <si>
    <t>Missouri Asbury Securitization</t>
  </si>
  <si>
    <t>Asbury (Retired Portion) Revenue Requirement</t>
  </si>
  <si>
    <t>Total</t>
  </si>
  <si>
    <t>Missouri</t>
  </si>
  <si>
    <t>Total Missouri</t>
  </si>
  <si>
    <t>Line</t>
  </si>
  <si>
    <t>Asbury (Retired Plant)</t>
  </si>
  <si>
    <t>Jurisdictional</t>
  </si>
  <si>
    <t>No.</t>
  </si>
  <si>
    <t>Description</t>
  </si>
  <si>
    <t>Allocation</t>
  </si>
  <si>
    <t>(a)</t>
  </si>
  <si>
    <t>Net Retired Asbury Plant</t>
  </si>
  <si>
    <t>Asbury Environmental Regulatory Assets</t>
  </si>
  <si>
    <t>Asbury Fuel Inventories</t>
  </si>
  <si>
    <t>Asbury ADIT (NPV Value utilizing 13 Years)</t>
  </si>
  <si>
    <t>Asbury Excess ADIT</t>
  </si>
  <si>
    <t>Asbury AAO Liability</t>
  </si>
  <si>
    <r>
      <t xml:space="preserve">Additional Asbury Decommissioning Costs (Phase 2) </t>
    </r>
    <r>
      <rPr>
        <b/>
        <sz val="9"/>
        <color rgb="FFFF0000"/>
        <rFont val="Calibri"/>
        <family val="2"/>
        <scheme val="minor"/>
      </rPr>
      <t>(1)</t>
    </r>
  </si>
  <si>
    <r>
      <t xml:space="preserve">Additional Asbury Decommissioning Costs (Phase 3) </t>
    </r>
    <r>
      <rPr>
        <b/>
        <sz val="9"/>
        <color rgb="FFFF0000"/>
        <rFont val="Calibri"/>
        <family val="2"/>
        <scheme val="minor"/>
      </rPr>
      <t>(1)</t>
    </r>
  </si>
  <si>
    <t>Additional Asbury Asset Retirement Obligation Costs - Asbestos</t>
  </si>
  <si>
    <t>Additional Asbury Asset Retirement Obligation Costs - CCR Impoundment</t>
  </si>
  <si>
    <r>
      <t>Total Asbury Energy Transition Costs to Securitize:</t>
    </r>
    <r>
      <rPr>
        <b/>
        <sz val="1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(2)</t>
    </r>
  </si>
  <si>
    <t>Order Compliance</t>
  </si>
  <si>
    <t>EO-2022-0193</t>
  </si>
  <si>
    <t>Asbury Securitization Costs</t>
  </si>
  <si>
    <t>Stub Period 2: June 2022 - December 2022:</t>
  </si>
  <si>
    <t>Balance to Apply Carrying Charge:</t>
  </si>
  <si>
    <t>Proposed EO-2022-0193</t>
  </si>
  <si>
    <t>Asbury ADIT</t>
  </si>
  <si>
    <r>
      <t xml:space="preserve">Total Asbury Costs to Securitize: </t>
    </r>
    <r>
      <rPr>
        <sz val="10"/>
        <color rgb="FFFF0000"/>
        <rFont val="Poppins"/>
        <family val="3"/>
      </rPr>
      <t>(2)</t>
    </r>
  </si>
  <si>
    <t>Less Ordered Amount Not to Receive Carrying Costs</t>
  </si>
  <si>
    <t>Balance Subject to Carrying Costs</t>
  </si>
  <si>
    <t xml:space="preserve">Carrying Charge: </t>
  </si>
  <si>
    <t>Monthly Carrying Charge:</t>
  </si>
  <si>
    <t>Total Additional Carrying Charge (Stub Period 2):</t>
  </si>
  <si>
    <t>Agrees to Amended Report and Order</t>
  </si>
  <si>
    <t>Order EO-2022-0193</t>
  </si>
  <si>
    <t xml:space="preserve">Carrying costs from June 2022 Through Bond Issuance Date Estimated to occur December 2023 @ 4.65% </t>
  </si>
  <si>
    <t>Income Tax</t>
  </si>
  <si>
    <t>Securitization Costs (incl. carrying costs)</t>
  </si>
  <si>
    <t>Order Compiance - Asbury &amp; Storm Uri</t>
  </si>
  <si>
    <t>Case. No. EO-2022-0040</t>
  </si>
  <si>
    <t>Storm Uri Costs</t>
  </si>
  <si>
    <t>Total Storm Recovery costs</t>
  </si>
  <si>
    <t>[Difference in carrying costs through bond issuance date]</t>
  </si>
  <si>
    <t>Name</t>
  </si>
  <si>
    <t>GL Account</t>
  </si>
  <si>
    <t>As of Date</t>
  </si>
  <si>
    <t>Deferred Fuel</t>
  </si>
  <si>
    <t>Carrying Costs</t>
  </si>
  <si>
    <t>MO Deferred Storm Uri Fuel Costs (95%)</t>
  </si>
  <si>
    <t>Uri</t>
  </si>
  <si>
    <t>March 2021 Carrying Costs</t>
  </si>
  <si>
    <t>April 2021 Carrying Costs</t>
  </si>
  <si>
    <t>May 2021 Carrying Costs</t>
  </si>
  <si>
    <t>June 2021 Carrying Costs</t>
  </si>
  <si>
    <t>July 2021 Carrying Costs</t>
  </si>
  <si>
    <t>August 2021 Carrying Costs</t>
  </si>
  <si>
    <t>September 2021 Carrying Costs</t>
  </si>
  <si>
    <t>October 2021 Carrying Costs</t>
  </si>
  <si>
    <t>November 2021 Activity</t>
  </si>
  <si>
    <t>December 2021 Activity</t>
  </si>
  <si>
    <t>January 2022 Activity</t>
  </si>
  <si>
    <t>February 2022 Activity</t>
  </si>
  <si>
    <t>March 2022 Activity</t>
  </si>
  <si>
    <t>April 2022 Activity</t>
  </si>
  <si>
    <t>May 2022 Activity</t>
  </si>
  <si>
    <t>June 2022 Activity</t>
  </si>
  <si>
    <t>July 2022 Activity</t>
  </si>
  <si>
    <t>August 2022 Activity</t>
  </si>
  <si>
    <t>September 2022 Activity</t>
  </si>
  <si>
    <t>October 2022 Activity</t>
  </si>
  <si>
    <t>November 2022 Activity</t>
  </si>
  <si>
    <t>December 2022 Activity</t>
  </si>
  <si>
    <t>legal and consulting/contract</t>
  </si>
  <si>
    <t>MO Deferred Storm Uri Fuel Costs (5%)</t>
  </si>
  <si>
    <t>Deferred Legal Costs</t>
  </si>
  <si>
    <t>October 2021 Activity</t>
  </si>
  <si>
    <t>Def MO Securitization LF-CF</t>
  </si>
  <si>
    <t>August 2021 Activity</t>
  </si>
  <si>
    <t>September 2021 Activity</t>
  </si>
  <si>
    <t>Total:</t>
  </si>
  <si>
    <t>Missouri Fuel Adjustment</t>
  </si>
  <si>
    <t>Calculation of Interest on Customers' 95% Share of Storm Uri Deferred Costs</t>
  </si>
  <si>
    <t>WACC Annual Rate</t>
  </si>
  <si>
    <t>WACC Monthly Rate</t>
  </si>
  <si>
    <t>Note: Interest on Storm Uri deferred costs started March 1, 2021.</t>
  </si>
  <si>
    <t>Accumulation Period Ending Aug 2021</t>
  </si>
  <si>
    <t>Year</t>
  </si>
  <si>
    <t>Month</t>
  </si>
  <si>
    <t>Activity</t>
  </si>
  <si>
    <t>Principal Balance</t>
  </si>
  <si>
    <t>Interest Rate</t>
  </si>
  <si>
    <t>Monthly Interest</t>
  </si>
  <si>
    <t>Prior Period</t>
  </si>
  <si>
    <t>Ending Balance</t>
  </si>
  <si>
    <t>WACC Rate</t>
  </si>
  <si>
    <t>Less: Cost of Debt Rate</t>
  </si>
  <si>
    <t>Cost of Equity Rate</t>
  </si>
  <si>
    <t>Monthly Cost of Equity</t>
  </si>
  <si>
    <t>GLGAP Journal Entry</t>
  </si>
  <si>
    <t>182417-102-FU</t>
  </si>
  <si>
    <t>419025-102-FU</t>
  </si>
  <si>
    <t>Double-check</t>
  </si>
  <si>
    <t>December 2021 General Ledger Balance</t>
  </si>
  <si>
    <t>Accumulation Period Ending August 2022</t>
  </si>
  <si>
    <t>Projected December 2022 General Ledger Balance</t>
  </si>
  <si>
    <t>Calculation of Interest on 5% Share of Storm Uri Deferred Costs</t>
  </si>
  <si>
    <t>April 2022 General Ledger Balance</t>
  </si>
  <si>
    <t>January 2023 Activity</t>
  </si>
  <si>
    <t>February 2023 Activity</t>
  </si>
  <si>
    <t>March 2023 Activity</t>
  </si>
  <si>
    <t>April 2023 Activity</t>
  </si>
  <si>
    <t>May 2023 Activity</t>
  </si>
  <si>
    <t>June 2023 Activity</t>
  </si>
  <si>
    <t>July 2023 Activity</t>
  </si>
  <si>
    <t>August 2023 Activity</t>
  </si>
  <si>
    <t>September 2023 Activity</t>
  </si>
  <si>
    <t>October 2023 Activity</t>
  </si>
  <si>
    <t>November 2023 Activity</t>
  </si>
  <si>
    <t>December 2023 Activity</t>
  </si>
  <si>
    <t>November 2021 Carrying Costs</t>
  </si>
  <si>
    <t>December 2021 Carrying Costs</t>
  </si>
  <si>
    <t>January 2022 Carrying Costs</t>
  </si>
  <si>
    <t>February 2022 Carrying Costs</t>
  </si>
  <si>
    <t>March 2022 Carrying Costs</t>
  </si>
  <si>
    <t>April 2022 Carrying Costs</t>
  </si>
  <si>
    <t>May 2022 Carrying Costs</t>
  </si>
  <si>
    <t>June 2022 Carrying Costs</t>
  </si>
  <si>
    <t>July 2022 Carrying Costs</t>
  </si>
  <si>
    <t>August 2022 Carrying Costs</t>
  </si>
  <si>
    <t>September 2022 Carrying Costs</t>
  </si>
  <si>
    <t>October 2022 Carrying Costs</t>
  </si>
  <si>
    <t>November 2022 Carrying Costs</t>
  </si>
  <si>
    <t>December 2022 Carrying Costs</t>
  </si>
  <si>
    <t>January 2023 Carrying Costs</t>
  </si>
  <si>
    <t>February 2023 Carrying Costs</t>
  </si>
  <si>
    <t>March 2023 Carrying Costs</t>
  </si>
  <si>
    <t>April 2023 Carrying Costs</t>
  </si>
  <si>
    <t>May 2023 Carrying Costs</t>
  </si>
  <si>
    <t>June 2023 Carrying Costs</t>
  </si>
  <si>
    <t>July 2023 Carrying Costs</t>
  </si>
  <si>
    <t>August 2023 Carrying Costs</t>
  </si>
  <si>
    <t>September 2023 Carrying Costs</t>
  </si>
  <si>
    <t>October 2023 Carrying Costs</t>
  </si>
  <si>
    <t>November 2023 Carrying Costs</t>
  </si>
  <si>
    <t>December 2023 Carrying Costs</t>
  </si>
  <si>
    <t>Anticipated Balance, December 31, 2023</t>
  </si>
  <si>
    <t>Antcipated Balance, December 31, 2023</t>
  </si>
  <si>
    <t>Less Additional Carrying Cost through December 2023</t>
  </si>
  <si>
    <t>Reconciliation To Order</t>
  </si>
  <si>
    <t>Additional Carrying Costs and Fees</t>
  </si>
  <si>
    <t xml:space="preserve">Additional Carrying Costs </t>
  </si>
  <si>
    <t>Asbury Sec. Order</t>
  </si>
  <si>
    <t>Updated through Dec. 2023</t>
  </si>
  <si>
    <t>Updated information through anticipated bond issuance of December 2023</t>
  </si>
  <si>
    <t>Misc Fees (i.e., Printer/edgarization costs)</t>
  </si>
  <si>
    <t>Estimated Transaction Size</t>
  </si>
  <si>
    <t>S&amp;P fee structure</t>
  </si>
  <si>
    <t>min fee</t>
  </si>
  <si>
    <t>max fee</t>
  </si>
  <si>
    <t>ongoing</t>
  </si>
  <si>
    <t>Moody's fee structure</t>
  </si>
  <si>
    <t>n/a</t>
  </si>
  <si>
    <t>ongoing*</t>
  </si>
  <si>
    <t xml:space="preserve">*ongoing fee subject to approx. 2% increase </t>
  </si>
  <si>
    <t>annually</t>
  </si>
  <si>
    <t>Calc</t>
  </si>
  <si>
    <t xml:space="preserve">Calc </t>
  </si>
  <si>
    <t xml:space="preserve">Auditor/Accountant fee </t>
  </si>
  <si>
    <t xml:space="preserve">Will increase for Moody's over time </t>
  </si>
  <si>
    <t>bps per issuance</t>
  </si>
  <si>
    <t>Contract currently has a cap of $1,560,484 for Commission Staff Advisor; Commission Staff Advisor's bond counsel is capped at $750,000.  The Commission's specific advisor is capped at $275,000</t>
  </si>
  <si>
    <t>[This amount will change based on bond rate]</t>
  </si>
  <si>
    <t>Amount included in the Order</t>
  </si>
  <si>
    <t>Account = 186219</t>
  </si>
  <si>
    <t xml:space="preserve"> 211</t>
  </si>
  <si>
    <t>Unit</t>
  </si>
  <si>
    <t>Account</t>
  </si>
  <si>
    <t>Dept</t>
  </si>
  <si>
    <t>Product</t>
  </si>
  <si>
    <t>Voucher</t>
  </si>
  <si>
    <t>Supplier</t>
  </si>
  <si>
    <t>Invoice</t>
  </si>
  <si>
    <t>Line Descr</t>
  </si>
  <si>
    <t>Amount</t>
  </si>
  <si>
    <t>Journal ID</t>
  </si>
  <si>
    <t>Period</t>
  </si>
  <si>
    <t>GL001</t>
  </si>
  <si>
    <t>186219</t>
  </si>
  <si>
    <t>000</t>
  </si>
  <si>
    <t>CF</t>
  </si>
  <si>
    <t/>
  </si>
  <si>
    <t>Cor V-278575 Brydon Swear</t>
  </si>
  <si>
    <t>APCOR-0821</t>
  </si>
  <si>
    <t>660</t>
  </si>
  <si>
    <t>LF</t>
  </si>
  <si>
    <t>00280053</t>
  </si>
  <si>
    <t>0000012429</t>
  </si>
  <si>
    <t>105081885</t>
  </si>
  <si>
    <t>Hunton Andrews Kurth, LLP</t>
  </si>
  <si>
    <t>APA0068506</t>
  </si>
  <si>
    <t>MA</t>
  </si>
  <si>
    <t>Hunton &amp; Williams</t>
  </si>
  <si>
    <t>MNAP1-0921</t>
  </si>
  <si>
    <t>MNAP4-1021</t>
  </si>
  <si>
    <t>Hunton</t>
  </si>
  <si>
    <t>MNAP4-1121</t>
  </si>
  <si>
    <t>00289288</t>
  </si>
  <si>
    <t>105083660</t>
  </si>
  <si>
    <t>APA0070407</t>
  </si>
  <si>
    <t>00289289</t>
  </si>
  <si>
    <t>105084488</t>
  </si>
  <si>
    <t>00291522 Hunton Andrews Kurth</t>
  </si>
  <si>
    <t>APCOR4</t>
  </si>
  <si>
    <t>00289289 Hunton Andrews Kurth</t>
  </si>
  <si>
    <t>00289288 Hunton Andrews Kurth</t>
  </si>
  <si>
    <t>00290670</t>
  </si>
  <si>
    <t>0000000316</t>
  </si>
  <si>
    <t>251451</t>
  </si>
  <si>
    <t>Brydon Swearengen &amp; England</t>
  </si>
  <si>
    <t>APA0070788</t>
  </si>
  <si>
    <t>00291522</t>
  </si>
  <si>
    <t>105085368</t>
  </si>
  <si>
    <t>APA0070791</t>
  </si>
  <si>
    <t>00299756</t>
  </si>
  <si>
    <t>105086048</t>
  </si>
  <si>
    <t>APA0072857</t>
  </si>
  <si>
    <t>00299783</t>
  </si>
  <si>
    <t>105087305</t>
  </si>
  <si>
    <t>00299782</t>
  </si>
  <si>
    <t>105087856</t>
  </si>
  <si>
    <t>00303301</t>
  </si>
  <si>
    <t>0000018617</t>
  </si>
  <si>
    <t>1-2026420</t>
  </si>
  <si>
    <t>Goldman Sachs &amp; Co LLC</t>
  </si>
  <si>
    <t>APA0073758</t>
  </si>
  <si>
    <t>00303472</t>
  </si>
  <si>
    <t>0000018490</t>
  </si>
  <si>
    <t>32889129</t>
  </si>
  <si>
    <t>Holland &amp; Knight, LLP</t>
  </si>
  <si>
    <t>APA0073761</t>
  </si>
  <si>
    <t>00304211</t>
  </si>
  <si>
    <t>JV-32889129</t>
  </si>
  <si>
    <t>APA0073765</t>
  </si>
  <si>
    <t>100</t>
  </si>
  <si>
    <t>Hunton Andrews Kurth  LLP</t>
  </si>
  <si>
    <t>AP-UPLOAD</t>
  </si>
  <si>
    <t>Ducera Partners LLC</t>
  </si>
  <si>
    <t>AP-UPLOAD4</t>
  </si>
  <si>
    <t>00306792</t>
  </si>
  <si>
    <t>0000011281</t>
  </si>
  <si>
    <t>20243</t>
  </si>
  <si>
    <t>ScottMadden, Inc</t>
  </si>
  <si>
    <t>APA0074351</t>
  </si>
  <si>
    <t>MNAP1-0622</t>
  </si>
  <si>
    <t>Brydon</t>
  </si>
  <si>
    <t>00307148</t>
  </si>
  <si>
    <t>105090331</t>
  </si>
  <si>
    <t>APA0074657</t>
  </si>
  <si>
    <t>00307149</t>
  </si>
  <si>
    <t>105089785</t>
  </si>
  <si>
    <t>CE</t>
  </si>
  <si>
    <t>00307337</t>
  </si>
  <si>
    <t>0000018478</t>
  </si>
  <si>
    <t>1 CONTR# X2237500004</t>
  </si>
  <si>
    <t>APA0074659</t>
  </si>
  <si>
    <t>00307585</t>
  </si>
  <si>
    <t>32903350</t>
  </si>
  <si>
    <t>APA0074662</t>
  </si>
  <si>
    <t>FE</t>
  </si>
  <si>
    <t>00308250</t>
  </si>
  <si>
    <t>1-2026707</t>
  </si>
  <si>
    <t>APA0074892</t>
  </si>
  <si>
    <t>460</t>
  </si>
  <si>
    <t>00308510</t>
  </si>
  <si>
    <t>0000002181</t>
  </si>
  <si>
    <t>8002650036</t>
  </si>
  <si>
    <t>Deloitte Tax LLP</t>
  </si>
  <si>
    <t>APA0074894</t>
  </si>
  <si>
    <t>00308971</t>
  </si>
  <si>
    <t>32921235</t>
  </si>
  <si>
    <t>APA0074899</t>
  </si>
  <si>
    <t>00308972</t>
  </si>
  <si>
    <t>32921234</t>
  </si>
  <si>
    <t>00309290</t>
  </si>
  <si>
    <t>105091301</t>
  </si>
  <si>
    <t>APA0075101</t>
  </si>
  <si>
    <t>MP</t>
  </si>
  <si>
    <t>00309825</t>
  </si>
  <si>
    <t>0000002015</t>
  </si>
  <si>
    <t>6-30-22 EXPENSE STMT</t>
  </si>
  <si>
    <t>Shaen T Rooney</t>
  </si>
  <si>
    <t>APA0075104</t>
  </si>
  <si>
    <t>LM</t>
  </si>
  <si>
    <t>00309851</t>
  </si>
  <si>
    <t>EA</t>
  </si>
  <si>
    <t>MNAP2-0722</t>
  </si>
  <si>
    <t>TE</t>
  </si>
  <si>
    <t>FEDEX - A EVERS</t>
  </si>
  <si>
    <t>PURCH-CARD</t>
  </si>
  <si>
    <t>MS</t>
  </si>
  <si>
    <t>SCHRIEFERS - A EVERS</t>
  </si>
  <si>
    <t>Brattle</t>
  </si>
  <si>
    <t>MNAP4-0722</t>
  </si>
  <si>
    <t>Concentric</t>
  </si>
  <si>
    <t>00310270</t>
  </si>
  <si>
    <t>4</t>
  </si>
  <si>
    <t>APA0075360</t>
  </si>
  <si>
    <t>00310269</t>
  </si>
  <si>
    <t>3</t>
  </si>
  <si>
    <t>00310271</t>
  </si>
  <si>
    <t>2</t>
  </si>
  <si>
    <t>00312216</t>
  </si>
  <si>
    <t>0000004506</t>
  </si>
  <si>
    <t>7-25-22 EXPENSE STMT</t>
  </si>
  <si>
    <t>Drew Landoll</t>
  </si>
  <si>
    <t>APA0075655</t>
  </si>
  <si>
    <t>00312639</t>
  </si>
  <si>
    <t>105092062</t>
  </si>
  <si>
    <t>APA0075657</t>
  </si>
  <si>
    <t>00312636</t>
  </si>
  <si>
    <t>32937939</t>
  </si>
  <si>
    <t>00312637</t>
  </si>
  <si>
    <t>32937940</t>
  </si>
  <si>
    <t>Hunton Williams</t>
  </si>
  <si>
    <t>MNAP1-0822</t>
  </si>
  <si>
    <t>00312985</t>
  </si>
  <si>
    <t>0000011806</t>
  </si>
  <si>
    <t>68060</t>
  </si>
  <si>
    <t>The Brattle Group, Inc.</t>
  </si>
  <si>
    <t>APA0075988</t>
  </si>
  <si>
    <t>00312986</t>
  </si>
  <si>
    <t>0000016026</t>
  </si>
  <si>
    <t>15966</t>
  </si>
  <si>
    <t>Concentric Energy Advisors, Inc</t>
  </si>
  <si>
    <t>00314447</t>
  </si>
  <si>
    <t>8-12-22 2155 MILES</t>
  </si>
  <si>
    <t>APA0076272</t>
  </si>
  <si>
    <t>00314952</t>
  </si>
  <si>
    <t>32953228</t>
  </si>
  <si>
    <t>APA0076276</t>
  </si>
  <si>
    <t>00314953</t>
  </si>
  <si>
    <t>32953229</t>
  </si>
  <si>
    <t>00315492</t>
  </si>
  <si>
    <t>105092927</t>
  </si>
  <si>
    <t>APA0076278</t>
  </si>
  <si>
    <t>AP-UPLOAD1</t>
  </si>
  <si>
    <t>MNAP4-0922</t>
  </si>
  <si>
    <t>Hunton Andrews</t>
  </si>
  <si>
    <t>Munger Tolles</t>
  </si>
  <si>
    <t>TX</t>
  </si>
  <si>
    <t>00316628</t>
  </si>
  <si>
    <t>8002868914</t>
  </si>
  <si>
    <t>APA0076661</t>
  </si>
  <si>
    <t>00317812</t>
  </si>
  <si>
    <t>0000019222</t>
  </si>
  <si>
    <t>1216341</t>
  </si>
  <si>
    <t>Eversheds Sutherland (US) LLP</t>
  </si>
  <si>
    <t>APA0076935</t>
  </si>
  <si>
    <t>00317908</t>
  </si>
  <si>
    <t>32968184</t>
  </si>
  <si>
    <t>APA0076936</t>
  </si>
  <si>
    <t>00317907</t>
  </si>
  <si>
    <t>32968183</t>
  </si>
  <si>
    <t>00319076</t>
  </si>
  <si>
    <t>JV-3317907</t>
  </si>
  <si>
    <t>APA0077062</t>
  </si>
  <si>
    <t>00319075</t>
  </si>
  <si>
    <t>JV-316628</t>
  </si>
  <si>
    <t>00319077</t>
  </si>
  <si>
    <t>JV-317908</t>
  </si>
  <si>
    <t>Brydon Swearengen</t>
  </si>
  <si>
    <t>MNAP6-1022</t>
  </si>
  <si>
    <t>Cor V-317905 Brattle Group</t>
  </si>
  <si>
    <t>APCOR-1022</t>
  </si>
  <si>
    <t>MNAP1-1022</t>
  </si>
  <si>
    <t>Concentric Energy Advisors  In</t>
  </si>
  <si>
    <t>00319350</t>
  </si>
  <si>
    <t>105093554</t>
  </si>
  <si>
    <t>APA0077459</t>
  </si>
  <si>
    <t>00319915</t>
  </si>
  <si>
    <t>1219458</t>
  </si>
  <si>
    <t>APA0077464</t>
  </si>
  <si>
    <t>00320026</t>
  </si>
  <si>
    <t>0000013292</t>
  </si>
  <si>
    <t>618613</t>
  </si>
  <si>
    <t>Munger, Tolles &amp; Olson LLP</t>
  </si>
  <si>
    <t>APA0077465</t>
  </si>
  <si>
    <t>00320661</t>
  </si>
  <si>
    <t>32986110</t>
  </si>
  <si>
    <t>APA0077470</t>
  </si>
  <si>
    <t>00320691</t>
  </si>
  <si>
    <t>618843</t>
  </si>
  <si>
    <t>00320660</t>
  </si>
  <si>
    <t>32986109</t>
  </si>
  <si>
    <t>00320756</t>
  </si>
  <si>
    <t>6</t>
  </si>
  <si>
    <t>APA0077471</t>
  </si>
  <si>
    <t>00320751</t>
  </si>
  <si>
    <t>5</t>
  </si>
  <si>
    <t>00321262</t>
  </si>
  <si>
    <t>263732</t>
  </si>
  <si>
    <t>APA0077476</t>
  </si>
  <si>
    <t>00321983</t>
  </si>
  <si>
    <t>15819</t>
  </si>
  <si>
    <t>APA0078021</t>
  </si>
  <si>
    <t>00323186</t>
  </si>
  <si>
    <t>105095002</t>
  </si>
  <si>
    <t>APA0078030</t>
  </si>
  <si>
    <t>00323216</t>
  </si>
  <si>
    <t>263005</t>
  </si>
  <si>
    <t>APA0078031</t>
  </si>
  <si>
    <t>00323215</t>
  </si>
  <si>
    <t>261904</t>
  </si>
  <si>
    <t>00323518</t>
  </si>
  <si>
    <t>33002489</t>
  </si>
  <si>
    <t>APA0078034</t>
  </si>
  <si>
    <t>00323519</t>
  </si>
  <si>
    <t>33002488</t>
  </si>
  <si>
    <t>00323612</t>
  </si>
  <si>
    <t>264666</t>
  </si>
  <si>
    <t>APA0078036</t>
  </si>
  <si>
    <t>00323879</t>
  </si>
  <si>
    <t>261030</t>
  </si>
  <si>
    <t>APA0078037</t>
  </si>
  <si>
    <t>CB</t>
  </si>
  <si>
    <t>AR00078564</t>
  </si>
  <si>
    <t>Munger Tolles Olson</t>
  </si>
  <si>
    <t>MNAP2-1222</t>
  </si>
  <si>
    <t>MNAP8-1222</t>
  </si>
  <si>
    <t>MO SUPREME CRT - A EVERS</t>
  </si>
  <si>
    <t>MO OSCA - A EVERS</t>
  </si>
  <si>
    <t>FEDEX EVERS</t>
  </si>
  <si>
    <t>PURCH-CRD2</t>
  </si>
  <si>
    <t>00325534</t>
  </si>
  <si>
    <t>265693</t>
  </si>
  <si>
    <t>APA0078607</t>
  </si>
  <si>
    <t>AMZN MKTP US EVERS</t>
  </si>
  <si>
    <t>00327610</t>
  </si>
  <si>
    <t>7</t>
  </si>
  <si>
    <t>APA0079149</t>
  </si>
  <si>
    <t>00327837</t>
  </si>
  <si>
    <t>621069</t>
  </si>
  <si>
    <t>APA0079151</t>
  </si>
  <si>
    <t>MNAP1-0223</t>
  </si>
  <si>
    <t>00331506</t>
  </si>
  <si>
    <t>105097811</t>
  </si>
  <si>
    <t>APA0079781</t>
  </si>
  <si>
    <t>MNAP1-0323</t>
  </si>
  <si>
    <t>Ernst &amp; Young LLP</t>
  </si>
  <si>
    <t>AP-UPLOAD3</t>
  </si>
  <si>
    <t>00333519</t>
  </si>
  <si>
    <t>105094746</t>
  </si>
  <si>
    <t>APA0080328</t>
  </si>
  <si>
    <t>00334107</t>
  </si>
  <si>
    <t>622281</t>
  </si>
  <si>
    <t>APA0080333</t>
  </si>
  <si>
    <t>00335161</t>
  </si>
  <si>
    <t>267487</t>
  </si>
  <si>
    <t>APA0080342</t>
  </si>
  <si>
    <t>Munger  Tolles &amp; Olson LLP</t>
  </si>
  <si>
    <t>00335987</t>
  </si>
  <si>
    <t>0000013891</t>
  </si>
  <si>
    <t>US01U001199024</t>
  </si>
  <si>
    <t>APA0080925</t>
  </si>
  <si>
    <t>00338091</t>
  </si>
  <si>
    <t>1-2027177</t>
  </si>
  <si>
    <t>APA0080942</t>
  </si>
  <si>
    <t>MNAP9-0523</t>
  </si>
  <si>
    <t>Hunter Andrews</t>
  </si>
  <si>
    <t>MNAP1-0523</t>
  </si>
  <si>
    <t>00338822</t>
  </si>
  <si>
    <t>623665</t>
  </si>
  <si>
    <t>APA0081476</t>
  </si>
  <si>
    <t>00339794</t>
  </si>
  <si>
    <t>0000014132</t>
  </si>
  <si>
    <t>5-12-23 1608 MILES</t>
  </si>
  <si>
    <t>Charlotte Emery</t>
  </si>
  <si>
    <t>APA0081486</t>
  </si>
  <si>
    <t>00339964</t>
  </si>
  <si>
    <t>5-12-23 EXP STMNT</t>
  </si>
  <si>
    <t>APA0081487</t>
  </si>
  <si>
    <t>MNAP1-0623</t>
  </si>
  <si>
    <t>APA0082056</t>
  </si>
  <si>
    <t>00341186</t>
  </si>
  <si>
    <t>624034</t>
  </si>
  <si>
    <t>APA0082060</t>
  </si>
  <si>
    <t>00341246</t>
  </si>
  <si>
    <t>268905</t>
  </si>
  <si>
    <t>APA0082061</t>
  </si>
  <si>
    <t>00341247</t>
  </si>
  <si>
    <t>269740</t>
  </si>
  <si>
    <t>00342498</t>
  </si>
  <si>
    <t>270753</t>
  </si>
  <si>
    <t>APA0082071</t>
  </si>
  <si>
    <t>MNAP1-0723</t>
  </si>
  <si>
    <t>00343913</t>
  </si>
  <si>
    <t>105101419</t>
  </si>
  <si>
    <t>APA0082621</t>
  </si>
  <si>
    <t>00344763</t>
  </si>
  <si>
    <t>625377</t>
  </si>
  <si>
    <t>APA0082629</t>
  </si>
  <si>
    <t>HUNTON ANDREWS</t>
  </si>
  <si>
    <t>MNAP1-0823</t>
  </si>
  <si>
    <t>MNAP5-0823</t>
  </si>
  <si>
    <t>00347117</t>
  </si>
  <si>
    <t>272255</t>
  </si>
  <si>
    <t>APA0083221</t>
  </si>
  <si>
    <t>00347116</t>
  </si>
  <si>
    <t>268265</t>
  </si>
  <si>
    <t>00347223</t>
  </si>
  <si>
    <t>105102754</t>
  </si>
  <si>
    <t>APA0083222</t>
  </si>
  <si>
    <t>OT</t>
  </si>
  <si>
    <t>9-27-23 Payment to SEC</t>
  </si>
  <si>
    <t>0000084044</t>
  </si>
  <si>
    <t>MNAP5-0923</t>
  </si>
  <si>
    <t>Anderson &amp; Byrd LLP</t>
  </si>
  <si>
    <t>999</t>
  </si>
  <si>
    <t>00348735</t>
  </si>
  <si>
    <t>626710</t>
  </si>
  <si>
    <t>APA0083777</t>
  </si>
  <si>
    <t>00349579</t>
  </si>
  <si>
    <t>105103526</t>
  </si>
  <si>
    <t>APA0083785</t>
  </si>
  <si>
    <t>00349856</t>
  </si>
  <si>
    <t>271459</t>
  </si>
  <si>
    <t>APA0083788</t>
  </si>
  <si>
    <t>Account = 182420</t>
  </si>
  <si>
    <t xml:space="preserve"> 136</t>
  </si>
  <si>
    <t>182420</t>
  </si>
  <si>
    <t>102</t>
  </si>
  <si>
    <t>FU</t>
  </si>
  <si>
    <t>Defer LU Shareholders Extraord</t>
  </si>
  <si>
    <t>0000065577</t>
  </si>
  <si>
    <t>00268911</t>
  </si>
  <si>
    <t>0000017053</t>
  </si>
  <si>
    <t>21904802</t>
  </si>
  <si>
    <t>Bracewell LLP</t>
  </si>
  <si>
    <t>APA0065950</t>
  </si>
  <si>
    <t>00268910</t>
  </si>
  <si>
    <t>21904732</t>
  </si>
  <si>
    <t>00267026</t>
  </si>
  <si>
    <t>21903414</t>
  </si>
  <si>
    <t>APA0065741</t>
  </si>
  <si>
    <t>00271419</t>
  </si>
  <si>
    <t>21906750</t>
  </si>
  <si>
    <t>APA0066566</t>
  </si>
  <si>
    <t>00270136</t>
  </si>
  <si>
    <t>0000005939</t>
  </si>
  <si>
    <t>10278904</t>
  </si>
  <si>
    <t>Nixon Peabody LLP</t>
  </si>
  <si>
    <t>APA0066407</t>
  </si>
  <si>
    <t>0000067348</t>
  </si>
  <si>
    <t>Int MO FAC 5% Defer 0321-0521</t>
  </si>
  <si>
    <t>INTSTRMURI</t>
  </si>
  <si>
    <t>Interest MO FAC 5% Defer 0621</t>
  </si>
  <si>
    <t>Nixon Peabody</t>
  </si>
  <si>
    <t>MNAP5-0621</t>
  </si>
  <si>
    <t>Baird Holm</t>
  </si>
  <si>
    <t>MNAP1-0621</t>
  </si>
  <si>
    <t>Interest MO FAC 5% Defer 0721</t>
  </si>
  <si>
    <t>00276583</t>
  </si>
  <si>
    <t>10285198</t>
  </si>
  <si>
    <t>APA0067800</t>
  </si>
  <si>
    <t>00276582</t>
  </si>
  <si>
    <t>10285196</t>
  </si>
  <si>
    <t>00276586</t>
  </si>
  <si>
    <t>10293165</t>
  </si>
  <si>
    <t>00276581</t>
  </si>
  <si>
    <t>10271668</t>
  </si>
  <si>
    <t>Cor V-39998 Bracewell</t>
  </si>
  <si>
    <t>Interest MO FAC 5% Defer 0821</t>
  </si>
  <si>
    <t>INTSTMURIA</t>
  </si>
  <si>
    <t>Int MOFAC 5% Def Adj 03-0721</t>
  </si>
  <si>
    <t>Conner Winters</t>
  </si>
  <si>
    <t>MNAP7-0821</t>
  </si>
  <si>
    <t>00280040</t>
  </si>
  <si>
    <t>10300923</t>
  </si>
  <si>
    <t>00277577</t>
  </si>
  <si>
    <t>21913537</t>
  </si>
  <si>
    <t>APA0068177</t>
  </si>
  <si>
    <t>APCOR-0921</t>
  </si>
  <si>
    <t>Cor 8-21 APCOR Bracewell</t>
  </si>
  <si>
    <t>Interest MO FAC 5% Defer 0921</t>
  </si>
  <si>
    <t>00282072</t>
  </si>
  <si>
    <t>0000017440</t>
  </si>
  <si>
    <t>59</t>
  </si>
  <si>
    <t>Munro Advisors, LLC</t>
  </si>
  <si>
    <t>APA0069106</t>
  </si>
  <si>
    <t>Interest MO FAC 5% Defer 1021</t>
  </si>
  <si>
    <t>Olsson Associates</t>
  </si>
  <si>
    <t>Interest MO FAC 5% Defer 1121</t>
  </si>
  <si>
    <t>00286856</t>
  </si>
  <si>
    <t>103233324</t>
  </si>
  <si>
    <t>APA0070172</t>
  </si>
  <si>
    <t>00286876</t>
  </si>
  <si>
    <t>0000003293</t>
  </si>
  <si>
    <t>401713</t>
  </si>
  <si>
    <t>Int MO FAC 5% Defer 1221 Rvrs</t>
  </si>
  <si>
    <t>INTSTMURIC</t>
  </si>
  <si>
    <t>Int MO FAC 5% Defer 1221 Corr</t>
  </si>
  <si>
    <t>INTSTMURIE</t>
  </si>
  <si>
    <t>MO FAC Def Stm Uri 5% 1221</t>
  </si>
  <si>
    <t>MOFAC21</t>
  </si>
  <si>
    <t>Interest MO FAC 5% Defer 1221</t>
  </si>
  <si>
    <t>Utilicast</t>
  </si>
  <si>
    <t>MNAP9-1221</t>
  </si>
  <si>
    <t>00280040 Nixon Peabody LLP</t>
  </si>
  <si>
    <t>00286856 Nixon Peabody LLP</t>
  </si>
  <si>
    <t>Interest MO FAC 5% Defer 0122</t>
  </si>
  <si>
    <t>250</t>
  </si>
  <si>
    <t>00293607</t>
  </si>
  <si>
    <t>0000018322</t>
  </si>
  <si>
    <t>9617</t>
  </si>
  <si>
    <t>APA0071424</t>
  </si>
  <si>
    <t>Interest MO FAC 5% Defer 0222</t>
  </si>
  <si>
    <t>00297698</t>
  </si>
  <si>
    <t>9765</t>
  </si>
  <si>
    <t>APA0072428</t>
  </si>
  <si>
    <t>MNAP1-0322</t>
  </si>
  <si>
    <t>Interest MO FAC 5% Defer 0322</t>
  </si>
  <si>
    <t>00299485</t>
  </si>
  <si>
    <t>9435</t>
  </si>
  <si>
    <t>APA0072856</t>
  </si>
  <si>
    <t>00299488</t>
  </si>
  <si>
    <t>9484</t>
  </si>
  <si>
    <t>Agrees to Securitization filing</t>
  </si>
  <si>
    <t>Interest MO FAC 5% Defer 0422</t>
  </si>
  <si>
    <t>Interest MO FAC 5% Defer 0522</t>
  </si>
  <si>
    <t>AR00074817</t>
  </si>
  <si>
    <t>Interest MO FAC 5% Defer 0622</t>
  </si>
  <si>
    <t>Interest MO FAC 5% Defer 0722</t>
  </si>
  <si>
    <t>00311716</t>
  </si>
  <si>
    <t>21929754</t>
  </si>
  <si>
    <t>APA0075651</t>
  </si>
  <si>
    <t>Interest MO FAC 5% Defer 0822</t>
  </si>
  <si>
    <t>Interest MO FAC 5% Defer 0922</t>
  </si>
  <si>
    <t>Interest MO FAC 5% Defer 1022</t>
  </si>
  <si>
    <t>Interest MO FAC 5% Defer 1122</t>
  </si>
  <si>
    <t>00323475</t>
  </si>
  <si>
    <t>10501</t>
  </si>
  <si>
    <t>Interest MO FAC 5% Defer 1222</t>
  </si>
  <si>
    <t>Anderson Byrd</t>
  </si>
  <si>
    <t>MNAP1-0123</t>
  </si>
  <si>
    <t>Interest MO FAC 5% Defer 0123</t>
  </si>
  <si>
    <t>Interest MO FAC 5% Defer 0223</t>
  </si>
  <si>
    <t>Interest MO FAC 5% Defer 0323</t>
  </si>
  <si>
    <t>Interest MO FAC 5% Defer 0423</t>
  </si>
  <si>
    <t>MNAP1-0423</t>
  </si>
  <si>
    <t>Interest MO FAC 5% Defer 0523</t>
  </si>
  <si>
    <t>Interest MO FAC 5% Defer 0623</t>
  </si>
  <si>
    <t>Interest MO FAC 5% ADJ</t>
  </si>
  <si>
    <t>INTSTMURIB</t>
  </si>
  <si>
    <t>Interest MO FAC 5% Defer 0723</t>
  </si>
  <si>
    <t>Interest MO 5% Defer 0823 ADJ</t>
  </si>
  <si>
    <t>Interest MO FAC 5% Defer 0823</t>
  </si>
  <si>
    <t>Structuring Agent</t>
  </si>
  <si>
    <t>Commission Advisor</t>
  </si>
  <si>
    <t>Misc. Fees</t>
  </si>
  <si>
    <t>Legal Fees</t>
  </si>
  <si>
    <t>Consultant Fees</t>
  </si>
  <si>
    <t>Fee Category</t>
  </si>
  <si>
    <t>Total Legal Fees</t>
  </si>
  <si>
    <t>Total Commission Advisor Fees</t>
  </si>
  <si>
    <t>Total Consultant Fees</t>
  </si>
  <si>
    <t>Total Structuring Agent Fees</t>
  </si>
  <si>
    <t>Total Misc. Fees</t>
  </si>
  <si>
    <t>Total Fees</t>
  </si>
  <si>
    <t>Reconciliation</t>
  </si>
  <si>
    <t>Agrees to Amended Report and Order amount of $199,561,572</t>
  </si>
  <si>
    <t>Less ADIT Difference</t>
  </si>
  <si>
    <t>Less ADIT Carrying Cost Impact</t>
  </si>
  <si>
    <t>Agrees to Amended Report and Order amount of $82,921,331</t>
  </si>
  <si>
    <t xml:space="preserve"> </t>
  </si>
  <si>
    <t>Asbury</t>
  </si>
  <si>
    <t>Storm Uri</t>
  </si>
  <si>
    <t>Other</t>
  </si>
  <si>
    <t>Upfront Costs</t>
  </si>
  <si>
    <t>Tax Rate</t>
  </si>
  <si>
    <t>N/A</t>
  </si>
  <si>
    <t>00350387</t>
  </si>
  <si>
    <t>0000002634</t>
  </si>
  <si>
    <t>105104339</t>
  </si>
  <si>
    <t>APA0084298</t>
  </si>
  <si>
    <t>00351888</t>
  </si>
  <si>
    <t>APA0084312</t>
  </si>
  <si>
    <t>MNAP2-1023</t>
  </si>
  <si>
    <t>Estimated Upfront Fees
Per Amended Order</t>
  </si>
  <si>
    <t>Bond Issuance Amount</t>
  </si>
  <si>
    <t>Agrees to Amended Report and Order:  $290,382,903</t>
  </si>
  <si>
    <t>Tax</t>
  </si>
  <si>
    <t>Gross-Up Rate</t>
  </si>
  <si>
    <t>Revenue</t>
  </si>
  <si>
    <t xml:space="preserve">Proof of Tax Expense - Owed to IRS 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</si>
  <si>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</si>
  <si>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</si>
  <si>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</si>
  <si>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</si>
  <si>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</si>
  <si>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</si>
  <si>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</si>
  <si>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</si>
  <si>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</si>
  <si>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</si>
  <si>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</si>
  <si>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</si>
  <si>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</si>
  <si>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Principal</t>
  </si>
  <si>
    <t>Interest</t>
  </si>
  <si>
    <t>Total Revenue</t>
  </si>
  <si>
    <t>Amort - Principal</t>
  </si>
  <si>
    <t>Amort - Interest</t>
  </si>
  <si>
    <t>Book Income</t>
  </si>
  <si>
    <t>M-1</t>
  </si>
  <si>
    <t>Taxable Income</t>
  </si>
  <si>
    <t>Owe to IRS</t>
  </si>
  <si>
    <t>Figures rounded to 000's</t>
  </si>
  <si>
    <t>&lt;-3rd party servicer</t>
  </si>
  <si>
    <t>&lt;-total 3rd party servicer</t>
  </si>
  <si>
    <t>Comments</t>
  </si>
  <si>
    <t>Estimate</t>
  </si>
  <si>
    <t>Calculation-0.01476% per SEC</t>
  </si>
  <si>
    <t>Calculation- 40 bps per Underwriter EL</t>
  </si>
  <si>
    <t>Actual per EL</t>
  </si>
  <si>
    <t>Actual per Els</t>
  </si>
  <si>
    <t>Calculation-50 bps capital contribution * 6.77% return per Order</t>
  </si>
  <si>
    <t>Estimate-Refer to tax memo</t>
  </si>
  <si>
    <t>Bond rating fees (S&amp;P &amp; Moody's)</t>
  </si>
  <si>
    <t>Actual fee provided by EY</t>
  </si>
  <si>
    <t>Calculation-5 bps per Order and servicing agreement</t>
  </si>
  <si>
    <t>Actual per ELs</t>
  </si>
  <si>
    <t>Close to the number that is in the report and order for deferred legal costs</t>
  </si>
  <si>
    <t>Fees:</t>
  </si>
  <si>
    <t>Estimated Additional Fixed fees</t>
  </si>
  <si>
    <t>Total Deferred legal/contracting costs included in Amended Report and Order</t>
  </si>
  <si>
    <t>Actuals paid to date.  No further fees expected</t>
  </si>
  <si>
    <t>Actual-Structuring Advisor EL, Cap of $300K, $226K paid to date with no other invoices expected.  15% discount applied</t>
  </si>
  <si>
    <t>January 2024 Carry Costs</t>
  </si>
  <si>
    <t>Total through Bond Issurance:</t>
  </si>
  <si>
    <t>Munger</t>
  </si>
  <si>
    <t>Evershed</t>
  </si>
  <si>
    <t>Blakes</t>
  </si>
  <si>
    <t>Estimates.  No caps.  See additional details on "Legal Fees" tab</t>
  </si>
  <si>
    <t>MNAP6-1123</t>
  </si>
  <si>
    <t>00354760</t>
  </si>
  <si>
    <t>105105437</t>
  </si>
  <si>
    <t>APA0084876</t>
  </si>
  <si>
    <t>ANDERSON BYRD</t>
  </si>
  <si>
    <t>MNAP7-1223</t>
  </si>
  <si>
    <t>MNAP1-1223</t>
  </si>
  <si>
    <t>BRYDON</t>
  </si>
  <si>
    <t>00356421</t>
  </si>
  <si>
    <t>33146535</t>
  </si>
  <si>
    <t>APA0085365</t>
  </si>
  <si>
    <t>00356420</t>
  </si>
  <si>
    <t>33146534</t>
  </si>
  <si>
    <t>APA0085366</t>
  </si>
  <si>
    <t>00355269</t>
  </si>
  <si>
    <t>44653</t>
  </si>
  <si>
    <t>APA0085357</t>
  </si>
  <si>
    <t>00355271</t>
  </si>
  <si>
    <t>0000020940</t>
  </si>
  <si>
    <t>2408193</t>
  </si>
  <si>
    <t>Blake, Cassels &amp; Graydon LLP</t>
  </si>
  <si>
    <t>00355951</t>
  </si>
  <si>
    <t>105105964</t>
  </si>
  <si>
    <t>APA0085361</t>
  </si>
  <si>
    <t>00356946</t>
  </si>
  <si>
    <t>275432</t>
  </si>
  <si>
    <t>APA0085372</t>
  </si>
  <si>
    <t>00356945</t>
  </si>
  <si>
    <t>275431</t>
  </si>
  <si>
    <t>00356944</t>
  </si>
  <si>
    <t>275430</t>
  </si>
  <si>
    <t>00356943</t>
  </si>
  <si>
    <t>275429</t>
  </si>
  <si>
    <t>00356942</t>
  </si>
  <si>
    <t>275428</t>
  </si>
  <si>
    <t>Order Compliance Calculations - Updated through January 31, 2024 Bond Issurance</t>
  </si>
  <si>
    <t>Carrying costs through January 31, 2024 @ 4.65% Order Guidance</t>
  </si>
  <si>
    <t>Less Additional Carrying Cost through January 2024 &amp; Fees Included in Amended Order</t>
  </si>
  <si>
    <t>Actuals Through December 2023</t>
  </si>
  <si>
    <t>x</t>
  </si>
  <si>
    <t>Total Accruals</t>
  </si>
  <si>
    <t>December 31, 2023 GL Balance:</t>
  </si>
  <si>
    <t>Anderson</t>
  </si>
  <si>
    <t>On behalf of The Empire District Electric Company d/b/a Liberty, upon my oath and under penalty of perjury, I hereby affirm the accuracy and completeness of these workpapers to the best of my information, knowledge, and belief.  /s/ Michael Mosindy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</si>
</sst>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0.0000%"/>
    <numFmt numFmtId="167" formatCode="0.00000%"/>
    <numFmt numFmtId="168" formatCode="_(* #,##0_);_(* \(#,##0\);_(* &quot;-&quot;??_);_(@_)"/>
    <numFmt numFmtId="169" formatCode="0.0%"/>
    <numFmt numFmtId="170" formatCode="mmm\ yyyy"/>
    <numFmt numFmtId="171" formatCode="_(&quot;$&quot;* #,##0_);_(&quot;$&quot;* \(#,##0\);_(&quot;$&quot;* &quot;-&quot;????_);_(@_)"/>
    <numFmt numFmtId="172" formatCode="_(&quot;$&quot;* #,##0.0000_);_(&quot;$&quot;* \(#,##0.0000\);_(&quot;$&quot;* &quot;-&quot;????_);_(@_)"/>
    <numFmt numFmtId="173" formatCode="0.000"/>
    <numFmt numFmtId="174" formatCode="&quot;$&quot;_(#,##0.00_);&quot;$&quot;\(#,##0.00\);&quot;$&quot;_(0.00_);@_)"/>
  </numFmts>
  <fonts count="37">
    <font>
      <sz val="11"/>
      <color theme="1"/>
      <name val="Calibri"/>
      <family val="2"/>
      <scheme val="minor"/>
    </font>
    <font>
      <sz val="10"/>
      <color theme="1"/>
      <name val="Poppins"/>
      <family val="2"/>
    </font>
    <font>
      <sz val="10"/>
      <color theme="1"/>
      <name val="Poppi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Poppins"/>
      <family val="3"/>
    </font>
    <font>
      <sz val="10"/>
      <color theme="1"/>
      <name val="Poppins"/>
      <family val="3"/>
    </font>
    <font>
      <sz val="10"/>
      <color rgb="FFFF0000"/>
      <name val="Poppins"/>
      <family val="3"/>
    </font>
    <font>
      <sz val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"/>
      <name val="Arial"/>
      <family val="2"/>
    </font>
    <font>
      <sz val="10"/>
      <color theme="4"/>
      <name val="Arial"/>
      <family val="2"/>
    </font>
    <font>
      <u val="singleAccounting"/>
      <sz val="10"/>
      <color theme="1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u val="singleAccounting"/>
      <sz val="10"/>
      <color theme="1"/>
      <name val="Arial"/>
      <family val="2"/>
    </font>
    <font>
      <sz val="10"/>
      <color rgb="FFFF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sz val="9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9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0" fontId="19" fillId="0" borderId="0"/>
    <xf numFmtId="0" fontId="35" fillId="0" borderId="0" applyNumberFormat="0" applyFill="0" applyBorder="0" applyProtection="0">
      <alignment horizontal="centerContinuous"/>
    </xf>
    <xf numFmtId="0" fontId="36" fillId="0" borderId="40" applyNumberFormat="0" applyFill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</cellStyleXfs>
  <cellXfs count="266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165" fontId="0" fillId="0" borderId="0" xfId="2" applyNumberFormat="1" applyFont="1"/>
    <xf numFmtId="0" fontId="6" fillId="0" borderId="0" xfId="0" applyFont="1"/>
    <xf numFmtId="0" fontId="0" fillId="0" borderId="0" xfId="0" applyAlignment="1">
      <alignment horizontal="left" wrapText="1"/>
    </xf>
    <xf numFmtId="44" fontId="0" fillId="0" borderId="0" xfId="0" applyNumberFormat="1"/>
    <xf numFmtId="0" fontId="8" fillId="0" borderId="0" xfId="4" applyFont="1"/>
    <xf numFmtId="0" fontId="10" fillId="0" borderId="0" xfId="4" applyFont="1"/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8" fillId="0" borderId="1" xfId="4" applyFont="1" applyBorder="1" applyAlignment="1">
      <alignment horizontal="center" vertical="center"/>
    </xf>
    <xf numFmtId="0" fontId="12" fillId="0" borderId="0" xfId="4" applyFont="1"/>
    <xf numFmtId="0" fontId="11" fillId="0" borderId="0" xfId="4" applyFont="1"/>
    <xf numFmtId="164" fontId="4" fillId="0" borderId="5" xfId="1" applyNumberFormat="1" applyFont="1" applyBorder="1" applyAlignment="1">
      <alignment horizontal="left"/>
    </xf>
    <xf numFmtId="0" fontId="8" fillId="0" borderId="0" xfId="4" applyFont="1" applyAlignment="1">
      <alignment wrapText="1"/>
    </xf>
    <xf numFmtId="164" fontId="11" fillId="0" borderId="2" xfId="5" applyNumberFormat="1" applyFont="1" applyFill="1" applyBorder="1"/>
    <xf numFmtId="0" fontId="8" fillId="0" borderId="0" xfId="4" applyFont="1" applyFill="1"/>
    <xf numFmtId="168" fontId="8" fillId="0" borderId="0" xfId="3" applyNumberFormat="1" applyFont="1" applyFill="1"/>
    <xf numFmtId="0" fontId="5" fillId="0" borderId="0" xfId="0" applyFont="1" applyAlignment="1">
      <alignment horizontal="center" vertical="center"/>
    </xf>
    <xf numFmtId="0" fontId="13" fillId="0" borderId="0" xfId="7" applyFont="1"/>
    <xf numFmtId="0" fontId="2" fillId="0" borderId="0" xfId="7"/>
    <xf numFmtId="168" fontId="13" fillId="0" borderId="0" xfId="8" applyNumberFormat="1" applyFont="1" applyAlignment="1">
      <alignment horizontal="right"/>
    </xf>
    <xf numFmtId="168" fontId="0" fillId="0" borderId="0" xfId="8" applyNumberFormat="1" applyFont="1"/>
    <xf numFmtId="0" fontId="13" fillId="0" borderId="0" xfId="7" applyFont="1" applyAlignment="1">
      <alignment horizontal="left"/>
    </xf>
    <xf numFmtId="0" fontId="14" fillId="0" borderId="13" xfId="7" applyFont="1" applyBorder="1" applyAlignment="1">
      <alignment horizontal="center"/>
    </xf>
    <xf numFmtId="0" fontId="13" fillId="0" borderId="0" xfId="7" applyFont="1" applyAlignment="1">
      <alignment horizontal="left" indent="3"/>
    </xf>
    <xf numFmtId="168" fontId="0" fillId="0" borderId="13" xfId="8" applyNumberFormat="1" applyFont="1" applyBorder="1" applyAlignment="1">
      <alignment horizontal="center"/>
    </xf>
    <xf numFmtId="0" fontId="14" fillId="0" borderId="12" xfId="7" applyFont="1" applyBorder="1" applyAlignment="1">
      <alignment horizontal="center"/>
    </xf>
    <xf numFmtId="168" fontId="0" fillId="0" borderId="12" xfId="8" applyNumberFormat="1" applyFont="1" applyBorder="1" applyAlignment="1">
      <alignment horizontal="center"/>
    </xf>
    <xf numFmtId="0" fontId="14" fillId="0" borderId="11" xfId="7" applyFont="1" applyBorder="1" applyAlignment="1">
      <alignment horizontal="center"/>
    </xf>
    <xf numFmtId="168" fontId="0" fillId="0" borderId="11" xfId="8" applyNumberFormat="1" applyFont="1" applyBorder="1" applyAlignment="1">
      <alignment horizontal="center"/>
    </xf>
    <xf numFmtId="0" fontId="8" fillId="0" borderId="0" xfId="7" applyFont="1"/>
    <xf numFmtId="164" fontId="8" fillId="0" borderId="0" xfId="9" applyNumberFormat="1" applyFont="1" applyFill="1"/>
    <xf numFmtId="10" fontId="8" fillId="0" borderId="0" xfId="7" applyNumberFormat="1" applyFont="1"/>
    <xf numFmtId="164" fontId="0" fillId="0" borderId="0" xfId="9" applyNumberFormat="1" applyFont="1"/>
    <xf numFmtId="168" fontId="8" fillId="0" borderId="0" xfId="8" applyNumberFormat="1" applyFont="1" applyFill="1"/>
    <xf numFmtId="168" fontId="8" fillId="0" borderId="0" xfId="8" applyNumberFormat="1" applyFont="1" applyFill="1" applyBorder="1"/>
    <xf numFmtId="168" fontId="0" fillId="0" borderId="0" xfId="8" applyNumberFormat="1" applyFont="1" applyBorder="1"/>
    <xf numFmtId="168" fontId="2" fillId="0" borderId="0" xfId="7" applyNumberFormat="1"/>
    <xf numFmtId="168" fontId="8" fillId="0" borderId="1" xfId="8" applyNumberFormat="1" applyFont="1" applyFill="1" applyBorder="1"/>
    <xf numFmtId="168" fontId="0" fillId="0" borderId="1" xfId="8" applyNumberFormat="1" applyFont="1" applyBorder="1"/>
    <xf numFmtId="164" fontId="2" fillId="0" borderId="0" xfId="7" applyNumberFormat="1"/>
    <xf numFmtId="10" fontId="0" fillId="0" borderId="0" xfId="10" applyNumberFormat="1" applyFont="1" applyFill="1"/>
    <xf numFmtId="10" fontId="0" fillId="0" borderId="0" xfId="10" applyNumberFormat="1" applyFont="1"/>
    <xf numFmtId="17" fontId="2" fillId="0" borderId="0" xfId="7" applyNumberFormat="1"/>
    <xf numFmtId="164" fontId="0" fillId="0" borderId="0" xfId="9" applyNumberFormat="1" applyFont="1" applyBorder="1"/>
    <xf numFmtId="0" fontId="10" fillId="0" borderId="0" xfId="7" applyFont="1" applyAlignment="1">
      <alignment horizontal="left"/>
    </xf>
    <xf numFmtId="0" fontId="10" fillId="0" borderId="0" xfId="7" applyFont="1"/>
    <xf numFmtId="168" fontId="8" fillId="0" borderId="0" xfId="8" applyNumberFormat="1" applyFont="1"/>
    <xf numFmtId="0" fontId="8" fillId="0" borderId="0" xfId="7" quotePrefix="1" applyFont="1"/>
    <xf numFmtId="0" fontId="8" fillId="0" borderId="0" xfId="7" quotePrefix="1" applyFont="1" applyAlignment="1">
      <alignment wrapText="1"/>
    </xf>
    <xf numFmtId="168" fontId="8" fillId="0" borderId="0" xfId="8" quotePrefix="1" applyNumberFormat="1" applyFont="1" applyAlignment="1">
      <alignment wrapText="1"/>
    </xf>
    <xf numFmtId="164" fontId="0" fillId="3" borderId="0" xfId="1" applyNumberFormat="1" applyFont="1" applyFill="1"/>
    <xf numFmtId="169" fontId="0" fillId="0" borderId="0" xfId="2" applyNumberFormat="1" applyFont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0" fontId="0" fillId="4" borderId="19" xfId="0" applyFill="1" applyBorder="1"/>
    <xf numFmtId="0" fontId="0" fillId="5" borderId="20" xfId="0" applyFill="1" applyBorder="1"/>
    <xf numFmtId="14" fontId="0" fillId="0" borderId="0" xfId="0" applyNumberFormat="1"/>
    <xf numFmtId="44" fontId="0" fillId="0" borderId="0" xfId="1" applyFont="1"/>
    <xf numFmtId="44" fontId="4" fillId="3" borderId="0" xfId="0" applyNumberFormat="1" applyFont="1" applyFill="1"/>
    <xf numFmtId="0" fontId="0" fillId="4" borderId="21" xfId="0" applyFill="1" applyBorder="1"/>
    <xf numFmtId="0" fontId="0" fillId="0" borderId="22" xfId="0" applyBorder="1"/>
    <xf numFmtId="0" fontId="0" fillId="0" borderId="21" xfId="0" applyBorder="1"/>
    <xf numFmtId="44" fontId="0" fillId="0" borderId="0" xfId="1" applyFont="1" applyBorder="1"/>
    <xf numFmtId="44" fontId="4" fillId="0" borderId="0" xfId="0" applyNumberFormat="1" applyFont="1"/>
    <xf numFmtId="0" fontId="0" fillId="4" borderId="23" xfId="0" applyFill="1" applyBorder="1"/>
    <xf numFmtId="0" fontId="0" fillId="4" borderId="24" xfId="0" applyFill="1" applyBorder="1"/>
    <xf numFmtId="14" fontId="0" fillId="4" borderId="0" xfId="0" applyNumberFormat="1" applyFill="1"/>
    <xf numFmtId="44" fontId="0" fillId="4" borderId="2" xfId="1" applyFont="1" applyFill="1" applyBorder="1"/>
    <xf numFmtId="0" fontId="0" fillId="5" borderId="24" xfId="0" applyFill="1" applyBorder="1"/>
    <xf numFmtId="39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0" fontId="19" fillId="0" borderId="0" xfId="2" applyNumberFormat="1" applyFont="1"/>
    <xf numFmtId="0" fontId="20" fillId="0" borderId="0" xfId="0" applyFont="1"/>
    <xf numFmtId="0" fontId="19" fillId="0" borderId="0" xfId="0" applyFont="1" applyAlignment="1">
      <alignment horizontal="center"/>
    </xf>
    <xf numFmtId="170" fontId="21" fillId="0" borderId="1" xfId="0" applyNumberFormat="1" applyFont="1" applyBorder="1" applyAlignment="1">
      <alignment horizontal="center"/>
    </xf>
    <xf numFmtId="170" fontId="22" fillId="0" borderId="1" xfId="0" applyNumberFormat="1" applyFont="1" applyBorder="1" applyAlignment="1">
      <alignment horizontal="center"/>
    </xf>
    <xf numFmtId="43" fontId="19" fillId="0" borderId="0" xfId="0" applyNumberFormat="1" applyFont="1"/>
    <xf numFmtId="44" fontId="19" fillId="0" borderId="0" xfId="1" applyFont="1"/>
    <xf numFmtId="43" fontId="19" fillId="0" borderId="0" xfId="3" applyFont="1"/>
    <xf numFmtId="0" fontId="23" fillId="0" borderId="0" xfId="0" applyFont="1"/>
    <xf numFmtId="44" fontId="19" fillId="0" borderId="4" xfId="1" applyFont="1" applyBorder="1"/>
    <xf numFmtId="43" fontId="19" fillId="0" borderId="4" xfId="3" applyFont="1" applyBorder="1"/>
    <xf numFmtId="10" fontId="19" fillId="0" borderId="0" xfId="0" applyNumberFormat="1" applyFont="1"/>
    <xf numFmtId="43" fontId="19" fillId="0" borderId="25" xfId="0" applyNumberFormat="1" applyFont="1" applyBorder="1"/>
    <xf numFmtId="44" fontId="19" fillId="0" borderId="0" xfId="0" applyNumberFormat="1" applyFont="1"/>
    <xf numFmtId="10" fontId="19" fillId="0" borderId="0" xfId="0" applyNumberFormat="1" applyFont="1" applyAlignment="1">
      <alignment horizontal="right"/>
    </xf>
    <xf numFmtId="10" fontId="19" fillId="0" borderId="0" xfId="2" applyNumberFormat="1" applyFont="1" applyBorder="1"/>
    <xf numFmtId="10" fontId="19" fillId="0" borderId="4" xfId="0" applyNumberFormat="1" applyFont="1" applyBorder="1"/>
    <xf numFmtId="43" fontId="19" fillId="0" borderId="0" xfId="3" applyFont="1" applyBorder="1"/>
    <xf numFmtId="0" fontId="24" fillId="0" borderId="0" xfId="0" applyFont="1" applyAlignment="1">
      <alignment horizontal="center"/>
    </xf>
    <xf numFmtId="170" fontId="20" fillId="0" borderId="1" xfId="0" applyNumberFormat="1" applyFont="1" applyBorder="1" applyAlignment="1">
      <alignment horizontal="center"/>
    </xf>
    <xf numFmtId="10" fontId="19" fillId="0" borderId="0" xfId="2" applyNumberFormat="1" applyFont="1" applyFill="1"/>
    <xf numFmtId="43" fontId="24" fillId="0" borderId="0" xfId="0" applyNumberFormat="1" applyFont="1"/>
    <xf numFmtId="168" fontId="19" fillId="0" borderId="0" xfId="3" applyNumberFormat="1" applyFont="1"/>
    <xf numFmtId="164" fontId="0" fillId="6" borderId="0" xfId="1" applyNumberFormat="1" applyFont="1" applyFill="1" applyBorder="1"/>
    <xf numFmtId="168" fontId="8" fillId="0" borderId="0" xfId="3" applyNumberFormat="1" applyFont="1"/>
    <xf numFmtId="0" fontId="8" fillId="0" borderId="0" xfId="4" applyFont="1" applyAlignment="1">
      <alignment horizontal="center" vertical="center" wrapText="1"/>
    </xf>
    <xf numFmtId="168" fontId="0" fillId="0" borderId="0" xfId="3" applyNumberFormat="1" applyFont="1"/>
    <xf numFmtId="168" fontId="0" fillId="0" borderId="1" xfId="3" applyNumberFormat="1" applyFont="1" applyBorder="1"/>
    <xf numFmtId="164" fontId="4" fillId="0" borderId="13" xfId="1" applyNumberFormat="1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/>
    </xf>
    <xf numFmtId="0" fontId="11" fillId="0" borderId="12" xfId="4" applyFont="1" applyBorder="1" applyAlignment="1">
      <alignment horizontal="center"/>
    </xf>
    <xf numFmtId="0" fontId="11" fillId="0" borderId="11" xfId="4" applyFont="1" applyBorder="1" applyAlignment="1">
      <alignment horizontal="center" vertical="center"/>
    </xf>
    <xf numFmtId="164" fontId="11" fillId="3" borderId="13" xfId="4" applyNumberFormat="1" applyFont="1" applyFill="1" applyBorder="1"/>
    <xf numFmtId="164" fontId="11" fillId="6" borderId="2" xfId="1" applyNumberFormat="1" applyFont="1" applyFill="1" applyBorder="1"/>
    <xf numFmtId="0" fontId="11" fillId="6" borderId="15" xfId="4" applyFont="1" applyFill="1" applyBorder="1"/>
    <xf numFmtId="0" fontId="11" fillId="6" borderId="16" xfId="4" applyFont="1" applyFill="1" applyBorder="1"/>
    <xf numFmtId="0" fontId="11" fillId="6" borderId="17" xfId="4" applyFont="1" applyFill="1" applyBorder="1"/>
    <xf numFmtId="0" fontId="0" fillId="6" borderId="16" xfId="0" applyFill="1" applyBorder="1"/>
    <xf numFmtId="0" fontId="0" fillId="6" borderId="17" xfId="0" applyFill="1" applyBorder="1"/>
    <xf numFmtId="44" fontId="8" fillId="0" borderId="0" xfId="4" applyNumberFormat="1" applyFont="1"/>
    <xf numFmtId="168" fontId="8" fillId="0" borderId="0" xfId="4" applyNumberFormat="1" applyFont="1"/>
    <xf numFmtId="0" fontId="19" fillId="0" borderId="3" xfId="0" applyFont="1" applyBorder="1"/>
    <xf numFmtId="0" fontId="20" fillId="0" borderId="4" xfId="0" applyFont="1" applyBorder="1" applyAlignment="1">
      <alignment horizontal="center" vertical="center"/>
    </xf>
    <xf numFmtId="164" fontId="20" fillId="0" borderId="5" xfId="1" applyNumberFormat="1" applyFont="1" applyBorder="1" applyAlignment="1">
      <alignment horizontal="left"/>
    </xf>
    <xf numFmtId="164" fontId="20" fillId="0" borderId="0" xfId="1" applyNumberFormat="1" applyFont="1" applyAlignment="1">
      <alignment horizontal="right"/>
    </xf>
    <xf numFmtId="0" fontId="19" fillId="0" borderId="6" xfId="0" applyFont="1" applyBorder="1"/>
    <xf numFmtId="0" fontId="20" fillId="0" borderId="0" xfId="0" applyFont="1" applyAlignment="1">
      <alignment horizontal="center" vertical="center"/>
    </xf>
    <xf numFmtId="164" fontId="20" fillId="0" borderId="7" xfId="1" applyNumberFormat="1" applyFont="1" applyBorder="1" applyAlignment="1">
      <alignment horizontal="right"/>
    </xf>
    <xf numFmtId="164" fontId="19" fillId="0" borderId="0" xfId="1" applyNumberFormat="1" applyFont="1" applyAlignment="1">
      <alignment horizontal="right"/>
    </xf>
    <xf numFmtId="164" fontId="19" fillId="0" borderId="7" xfId="1" applyNumberFormat="1" applyFont="1" applyBorder="1"/>
    <xf numFmtId="164" fontId="19" fillId="0" borderId="0" xfId="1" applyNumberFormat="1" applyFont="1"/>
    <xf numFmtId="0" fontId="20" fillId="7" borderId="0" xfId="0" applyFont="1" applyFill="1" applyAlignment="1">
      <alignment horizontal="center" vertical="center"/>
    </xf>
    <xf numFmtId="164" fontId="19" fillId="7" borderId="7" xfId="1" applyNumberFormat="1" applyFont="1" applyFill="1" applyBorder="1"/>
    <xf numFmtId="164" fontId="20" fillId="0" borderId="13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164" fontId="20" fillId="0" borderId="7" xfId="1" applyNumberFormat="1" applyFont="1" applyBorder="1"/>
    <xf numFmtId="164" fontId="20" fillId="0" borderId="0" xfId="1" applyNumberFormat="1" applyFont="1"/>
    <xf numFmtId="164" fontId="7" fillId="0" borderId="0" xfId="1" applyNumberFormat="1" applyFont="1"/>
    <xf numFmtId="164" fontId="20" fillId="3" borderId="0" xfId="1" applyNumberFormat="1" applyFont="1" applyFill="1"/>
    <xf numFmtId="0" fontId="22" fillId="0" borderId="0" xfId="4" applyFont="1"/>
    <xf numFmtId="0" fontId="27" fillId="0" borderId="0" xfId="0" applyFont="1"/>
    <xf numFmtId="164" fontId="28" fillId="0" borderId="0" xfId="1" applyNumberFormat="1" applyFont="1"/>
    <xf numFmtId="165" fontId="19" fillId="0" borderId="0" xfId="2" applyNumberFormat="1" applyFont="1"/>
    <xf numFmtId="165" fontId="20" fillId="0" borderId="0" xfId="2" applyNumberFormat="1" applyFont="1"/>
    <xf numFmtId="164" fontId="19" fillId="0" borderId="0" xfId="0" applyNumberFormat="1" applyFont="1"/>
    <xf numFmtId="164" fontId="29" fillId="2" borderId="7" xfId="1" applyNumberFormat="1" applyFont="1" applyFill="1" applyBorder="1" applyAlignment="1">
      <alignment horizontal="right"/>
    </xf>
    <xf numFmtId="164" fontId="29" fillId="2" borderId="0" xfId="1" applyNumberFormat="1" applyFont="1" applyFill="1" applyAlignment="1">
      <alignment horizontal="right"/>
    </xf>
    <xf numFmtId="164" fontId="19" fillId="0" borderId="8" xfId="1" applyNumberFormat="1" applyFont="1" applyBorder="1"/>
    <xf numFmtId="164" fontId="19" fillId="0" borderId="0" xfId="1" applyNumberFormat="1" applyFont="1" applyBorder="1"/>
    <xf numFmtId="167" fontId="19" fillId="0" borderId="0" xfId="2" applyNumberFormat="1" applyFont="1"/>
    <xf numFmtId="166" fontId="19" fillId="0" borderId="9" xfId="2" applyNumberFormat="1" applyFont="1" applyBorder="1"/>
    <xf numFmtId="164" fontId="19" fillId="2" borderId="7" xfId="1" applyNumberFormat="1" applyFont="1" applyFill="1" applyBorder="1"/>
    <xf numFmtId="164" fontId="19" fillId="2" borderId="0" xfId="1" applyNumberFormat="1" applyFont="1" applyFill="1"/>
    <xf numFmtId="164" fontId="20" fillId="0" borderId="0" xfId="1" applyNumberFormat="1" applyFont="1" applyBorder="1"/>
    <xf numFmtId="0" fontId="19" fillId="0" borderId="7" xfId="0" applyFont="1" applyBorder="1"/>
    <xf numFmtId="0" fontId="19" fillId="0" borderId="0" xfId="0" applyFont="1" applyAlignment="1">
      <alignment wrapText="1"/>
    </xf>
    <xf numFmtId="0" fontId="19" fillId="0" borderId="10" xfId="0" applyFont="1" applyBorder="1" applyAlignment="1">
      <alignment horizontal="center"/>
    </xf>
    <xf numFmtId="0" fontId="20" fillId="0" borderId="1" xfId="0" applyFont="1" applyBorder="1"/>
    <xf numFmtId="164" fontId="20" fillId="0" borderId="8" xfId="1" applyNumberFormat="1" applyFont="1" applyBorder="1"/>
    <xf numFmtId="0" fontId="19" fillId="2" borderId="6" xfId="0" applyFont="1" applyFill="1" applyBorder="1" applyAlignment="1">
      <alignment horizontal="center"/>
    </xf>
    <xf numFmtId="164" fontId="19" fillId="2" borderId="8" xfId="1" applyNumberFormat="1" applyFont="1" applyFill="1" applyBorder="1"/>
    <xf numFmtId="0" fontId="20" fillId="0" borderId="26" xfId="0" applyFont="1" applyBorder="1"/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166" fontId="19" fillId="0" borderId="0" xfId="6" applyNumberFormat="1" applyFont="1" applyBorder="1"/>
    <xf numFmtId="0" fontId="19" fillId="0" borderId="30" xfId="0" applyFont="1" applyBorder="1"/>
    <xf numFmtId="6" fontId="19" fillId="0" borderId="0" xfId="0" applyNumberFormat="1" applyFont="1"/>
    <xf numFmtId="8" fontId="19" fillId="0" borderId="0" xfId="0" applyNumberFormat="1" applyFont="1"/>
    <xf numFmtId="164" fontId="19" fillId="0" borderId="0" xfId="5" applyNumberFormat="1" applyFont="1" applyBorder="1"/>
    <xf numFmtId="171" fontId="19" fillId="0" borderId="0" xfId="0" applyNumberFormat="1" applyFont="1"/>
    <xf numFmtId="0" fontId="19" fillId="0" borderId="31" xfId="0" applyFont="1" applyBorder="1"/>
    <xf numFmtId="0" fontId="19" fillId="0" borderId="32" xfId="0" applyFont="1" applyBorder="1"/>
    <xf numFmtId="0" fontId="19" fillId="0" borderId="33" xfId="0" applyFont="1" applyBorder="1"/>
    <xf numFmtId="6" fontId="19" fillId="0" borderId="0" xfId="0" applyNumberFormat="1" applyFont="1" applyAlignment="1">
      <alignment horizontal="right"/>
    </xf>
    <xf numFmtId="172" fontId="19" fillId="0" borderId="0" xfId="0" applyNumberFormat="1" applyFont="1"/>
    <xf numFmtId="0" fontId="19" fillId="7" borderId="0" xfId="0" applyFont="1" applyFill="1"/>
    <xf numFmtId="168" fontId="21" fillId="7" borderId="7" xfId="3" applyNumberFormat="1" applyFont="1" applyFill="1" applyBorder="1"/>
    <xf numFmtId="168" fontId="21" fillId="7" borderId="8" xfId="3" applyNumberFormat="1" applyFont="1" applyFill="1" applyBorder="1"/>
    <xf numFmtId="164" fontId="21" fillId="7" borderId="7" xfId="1" applyNumberFormat="1" applyFont="1" applyFill="1" applyBorder="1"/>
    <xf numFmtId="168" fontId="0" fillId="0" borderId="0" xfId="3" applyNumberFormat="1" applyFont="1" applyAlignment="1">
      <alignment horizontal="center"/>
    </xf>
    <xf numFmtId="0" fontId="8" fillId="0" borderId="0" xfId="4" applyFont="1" applyAlignment="1">
      <alignment vertical="top" wrapText="1"/>
    </xf>
    <xf numFmtId="164" fontId="8" fillId="10" borderId="0" xfId="5" applyNumberFormat="1" applyFont="1" applyFill="1"/>
    <xf numFmtId="168" fontId="8" fillId="10" borderId="0" xfId="3" applyNumberFormat="1" applyFont="1" applyFill="1"/>
    <xf numFmtId="168" fontId="8" fillId="10" borderId="1" xfId="3" applyNumberFormat="1" applyFont="1" applyFill="1" applyBorder="1"/>
    <xf numFmtId="168" fontId="19" fillId="7" borderId="0" xfId="3" applyNumberFormat="1" applyFont="1" applyFill="1"/>
    <xf numFmtId="49" fontId="31" fillId="8" borderId="18" xfId="11" applyNumberFormat="1" applyFont="1" applyFill="1" applyBorder="1"/>
    <xf numFmtId="43" fontId="30" fillId="0" borderId="0" xfId="11" applyNumberFormat="1"/>
    <xf numFmtId="0" fontId="30" fillId="0" borderId="0" xfId="11"/>
    <xf numFmtId="43" fontId="0" fillId="0" borderId="0" xfId="12" applyFont="1"/>
    <xf numFmtId="43" fontId="31" fillId="8" borderId="18" xfId="12" applyFont="1" applyFill="1" applyBorder="1"/>
    <xf numFmtId="49" fontId="30" fillId="0" borderId="0" xfId="11" applyNumberFormat="1"/>
    <xf numFmtId="43" fontId="0" fillId="0" borderId="2" xfId="12" applyFont="1" applyBorder="1"/>
    <xf numFmtId="43" fontId="0" fillId="6" borderId="0" xfId="12" applyFont="1" applyFill="1"/>
    <xf numFmtId="43" fontId="30" fillId="6" borderId="0" xfId="11" applyNumberFormat="1" applyFill="1"/>
    <xf numFmtId="43" fontId="0" fillId="11" borderId="0" xfId="12" applyFont="1" applyFill="1"/>
    <xf numFmtId="43" fontId="0" fillId="12" borderId="0" xfId="12" applyFont="1" applyFill="1"/>
    <xf numFmtId="43" fontId="0" fillId="13" borderId="0" xfId="12" applyFont="1" applyFill="1"/>
    <xf numFmtId="43" fontId="0" fillId="14" borderId="0" xfId="12" applyFont="1" applyFill="1"/>
    <xf numFmtId="43" fontId="0" fillId="7" borderId="0" xfId="12" applyFont="1" applyFill="1"/>
    <xf numFmtId="43" fontId="0" fillId="15" borderId="0" xfId="12" applyFont="1" applyFill="1"/>
    <xf numFmtId="43" fontId="0" fillId="16" borderId="0" xfId="12" applyFont="1" applyFill="1"/>
    <xf numFmtId="43" fontId="0" fillId="17" borderId="0" xfId="12" applyFont="1" applyFill="1"/>
    <xf numFmtId="43" fontId="0" fillId="4" borderId="0" xfId="12" applyFont="1" applyFill="1"/>
    <xf numFmtId="43" fontId="0" fillId="9" borderId="0" xfId="12" applyFont="1" applyFill="1"/>
    <xf numFmtId="164" fontId="32" fillId="0" borderId="0" xfId="1" applyNumberFormat="1" applyFont="1" applyAlignment="1">
      <alignment horizontal="center" vertical="center"/>
    </xf>
    <xf numFmtId="43" fontId="0" fillId="9" borderId="1" xfId="12" applyFont="1" applyFill="1" applyBorder="1"/>
    <xf numFmtId="164" fontId="19" fillId="0" borderId="10" xfId="1" applyNumberFormat="1" applyFont="1" applyBorder="1"/>
    <xf numFmtId="166" fontId="20" fillId="0" borderId="10" xfId="2" applyNumberFormat="1" applyFont="1" applyBorder="1"/>
    <xf numFmtId="166" fontId="19" fillId="0" borderId="35" xfId="2" applyNumberFormat="1" applyFont="1" applyBorder="1"/>
    <xf numFmtId="43" fontId="8" fillId="0" borderId="0" xfId="4" applyNumberFormat="1" applyFont="1"/>
    <xf numFmtId="0" fontId="6" fillId="0" borderId="0" xfId="4" applyFont="1"/>
    <xf numFmtId="0" fontId="0" fillId="0" borderId="0" xfId="0" applyAlignment="1">
      <alignment horizontal="right"/>
    </xf>
    <xf numFmtId="168" fontId="0" fillId="0" borderId="4" xfId="3" applyNumberFormat="1" applyFont="1" applyBorder="1"/>
    <xf numFmtId="168" fontId="4" fillId="0" borderId="4" xfId="3" applyNumberFormat="1" applyFont="1" applyBorder="1"/>
    <xf numFmtId="166" fontId="0" fillId="0" borderId="0" xfId="2" applyNumberFormat="1" applyFont="1"/>
    <xf numFmtId="168" fontId="0" fillId="0" borderId="0" xfId="3" applyNumberFormat="1" applyFont="1" applyFill="1"/>
    <xf numFmtId="49" fontId="0" fillId="0" borderId="0" xfId="0" applyNumberFormat="1"/>
    <xf numFmtId="173" fontId="0" fillId="0" borderId="0" xfId="0" applyNumberFormat="1"/>
    <xf numFmtId="43" fontId="0" fillId="13" borderId="0" xfId="3" applyFont="1" applyFill="1"/>
    <xf numFmtId="164" fontId="8" fillId="0" borderId="0" xfId="4" applyNumberFormat="1" applyFont="1"/>
    <xf numFmtId="164" fontId="0" fillId="0" borderId="1" xfId="0" applyNumberFormat="1" applyBorder="1"/>
    <xf numFmtId="168" fontId="0" fillId="0" borderId="0" xfId="0" applyNumberFormat="1"/>
    <xf numFmtId="0" fontId="33" fillId="0" borderId="0" xfId="0" applyFont="1"/>
    <xf numFmtId="168" fontId="4" fillId="0" borderId="0" xfId="0" applyNumberFormat="1" applyFont="1"/>
    <xf numFmtId="0" fontId="0" fillId="0" borderId="0" xfId="0" quotePrefix="1" applyAlignment="1">
      <alignment horizontal="right"/>
    </xf>
    <xf numFmtId="168" fontId="4" fillId="0" borderId="36" xfId="3" applyNumberFormat="1" applyFont="1" applyBorder="1"/>
    <xf numFmtId="43" fontId="0" fillId="0" borderId="0" xfId="0" applyNumberFormat="1"/>
    <xf numFmtId="168" fontId="0" fillId="0" borderId="4" xfId="0" applyNumberFormat="1" applyBorder="1"/>
    <xf numFmtId="168" fontId="4" fillId="0" borderId="4" xfId="0" applyNumberFormat="1" applyFont="1" applyBorder="1"/>
    <xf numFmtId="164" fontId="34" fillId="0" borderId="37" xfId="1" applyNumberFormat="1" applyFont="1" applyBorder="1" applyAlignment="1">
      <alignment horizontal="center"/>
    </xf>
    <xf numFmtId="164" fontId="0" fillId="0" borderId="38" xfId="1" applyNumberFormat="1" applyFont="1" applyBorder="1"/>
    <xf numFmtId="164" fontId="19" fillId="0" borderId="38" xfId="1" applyNumberFormat="1" applyFont="1" applyBorder="1"/>
    <xf numFmtId="166" fontId="19" fillId="0" borderId="34" xfId="2" applyNumberFormat="1" applyFont="1" applyBorder="1"/>
    <xf numFmtId="164" fontId="19" fillId="2" borderId="38" xfId="1" applyNumberFormat="1" applyFont="1" applyFill="1" applyBorder="1"/>
    <xf numFmtId="164" fontId="20" fillId="0" borderId="38" xfId="1" applyNumberFormat="1" applyFont="1" applyBorder="1"/>
    <xf numFmtId="164" fontId="20" fillId="0" borderId="39" xfId="1" applyNumberFormat="1" applyFont="1" applyBorder="1"/>
    <xf numFmtId="0" fontId="19" fillId="0" borderId="38" xfId="0" applyFont="1" applyBorder="1"/>
    <xf numFmtId="164" fontId="19" fillId="0" borderId="39" xfId="1" applyNumberFormat="1" applyFont="1" applyBorder="1"/>
    <xf numFmtId="164" fontId="20" fillId="0" borderId="37" xfId="1" applyNumberFormat="1" applyFont="1" applyBorder="1"/>
    <xf numFmtId="164" fontId="32" fillId="0" borderId="0" xfId="1" applyNumberFormat="1" applyFont="1"/>
    <xf numFmtId="164" fontId="19" fillId="0" borderId="0" xfId="1" applyNumberFormat="1" applyFont="1" applyAlignment="1"/>
    <xf numFmtId="164" fontId="29" fillId="2" borderId="0" xfId="5" applyNumberFormat="1" applyFont="1" applyFill="1" applyAlignment="1">
      <alignment wrapText="1"/>
    </xf>
    <xf numFmtId="164" fontId="19" fillId="0" borderId="0" xfId="1" applyNumberFormat="1" applyFont="1" applyBorder="1" applyAlignment="1"/>
    <xf numFmtId="44" fontId="19" fillId="0" borderId="0" xfId="0" applyNumberFormat="1" applyFont="1" applyAlignment="1"/>
    <xf numFmtId="164" fontId="19" fillId="0" borderId="0" xfId="1" applyNumberFormat="1" applyFont="1" applyFill="1" applyAlignment="1"/>
    <xf numFmtId="43" fontId="0" fillId="18" borderId="0" xfId="12" applyFont="1" applyFill="1"/>
    <xf numFmtId="0" fontId="30" fillId="18" borderId="0" xfId="11" applyFill="1"/>
    <xf numFmtId="39" fontId="0" fillId="0" borderId="0" xfId="12" applyNumberFormat="1" applyFont="1"/>
    <xf numFmtId="164" fontId="0" fillId="0" borderId="1" xfId="1" applyNumberFormat="1" applyFont="1" applyFill="1" applyBorder="1"/>
    <xf numFmtId="0" fontId="19" fillId="0" borderId="0" xfId="0" applyFont="1" applyFill="1"/>
    <xf numFmtId="0" fontId="1" fillId="0" borderId="0" xfId="7" applyFont="1"/>
    <xf numFmtId="44" fontId="2" fillId="0" borderId="0" xfId="7" applyNumberFormat="1"/>
    <xf numFmtId="0" fontId="30" fillId="0" borderId="0" xfId="11" applyFill="1"/>
    <xf numFmtId="43" fontId="30" fillId="0" borderId="0" xfId="3" applyFont="1"/>
    <xf numFmtId="164" fontId="6" fillId="6" borderId="38" xfId="1" applyNumberFormat="1" applyFont="1" applyFill="1" applyBorder="1"/>
    <xf numFmtId="164" fontId="6" fillId="0" borderId="38" xfId="1" applyNumberFormat="1" applyFont="1" applyBorder="1"/>
    <xf numFmtId="164" fontId="6" fillId="0" borderId="39" xfId="1" applyNumberFormat="1" applyFont="1" applyBorder="1"/>
    <xf numFmtId="164" fontId="33" fillId="0" borderId="38" xfId="1" applyNumberFormat="1" applyFont="1" applyBorder="1"/>
    <xf numFmtId="0" fontId="11" fillId="0" borderId="0" xfId="4" applyFont="1" applyAlignment="1">
      <alignment horizontal="center"/>
    </xf>
    <xf numFmtId="0" fontId="13" fillId="0" borderId="14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</cellXfs>
  <cellStyles count="19">
    <cellStyle name="_Currency" xfId="18" xr:uid="{C11F82CC-65EB-4A8A-957D-3A435ED095B1}"/>
    <cellStyle name="_Table" xfId="15" xr:uid="{7A617A0C-F263-474A-A6B5-E238CD6A785B}"/>
    <cellStyle name="_TableSuperHead" xfId="14" xr:uid="{040E96D8-7790-495D-B58A-6BE22062D1F1}"/>
    <cellStyle name="Comma" xfId="3" builtinId="3"/>
    <cellStyle name="Comma 2" xfId="8" xr:uid="{FFEF9794-9B26-4FCF-826F-CCAB96C8A23B}"/>
    <cellStyle name="Comma 3" xfId="12" xr:uid="{424385BA-FA4E-4C20-AE41-2655A9E29B36}"/>
    <cellStyle name="Comma 4" xfId="17" xr:uid="{72385DF4-3E6E-4E6D-8761-714A0E148245}"/>
    <cellStyle name="Currency" xfId="1" builtinId="4"/>
    <cellStyle name="Currency 2" xfId="5" xr:uid="{BB19F15E-9442-4493-8733-F773133EF7BA}"/>
    <cellStyle name="Currency 3" xfId="9" xr:uid="{ED653A70-6D47-4469-945D-3037DA4E5687}"/>
    <cellStyle name="Currency 4" xfId="16" xr:uid="{42835A18-23C2-464D-AC80-1F1EBFF239CB}"/>
    <cellStyle name="Normal" xfId="0" builtinId="0"/>
    <cellStyle name="Normal 2" xfId="4" xr:uid="{F16DB742-D093-4C7A-AF41-FD4F3A31A67C}"/>
    <cellStyle name="Normal 3" xfId="7" xr:uid="{FD840894-F300-4CF4-AF9F-2EBAECED9ABD}"/>
    <cellStyle name="Normal 4" xfId="11" xr:uid="{97CCC96F-F17E-4DA1-9F0B-AC6ADF29FD80}"/>
    <cellStyle name="Normal 5" xfId="13" xr:uid="{23F3F29E-B7FA-44E5-A8BA-B1D0E97D0AC4}"/>
    <cellStyle name="Percent" xfId="2" builtinId="5"/>
    <cellStyle name="Percent 2" xfId="6" xr:uid="{4FD7BEB3-7C5E-4BBC-9267-77BEEFF5EE44}"/>
    <cellStyle name="Percent 3" xfId="10" xr:uid="{B13A4DB5-DAE9-49D1-BD8D-8BB8FEF7F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3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63" Type="http://schemas.openxmlformats.org/officeDocument/2006/relationships/externalLink" Target="externalLinks/externalLink49.xml"/><Relationship Id="rId84" Type="http://schemas.openxmlformats.org/officeDocument/2006/relationships/externalLink" Target="externalLinks/externalLink70.xml"/><Relationship Id="rId138" Type="http://schemas.openxmlformats.org/officeDocument/2006/relationships/externalLink" Target="externalLinks/externalLink124.xml"/><Relationship Id="rId159" Type="http://schemas.openxmlformats.org/officeDocument/2006/relationships/theme" Target="theme/theme1.xml"/><Relationship Id="rId107" Type="http://schemas.openxmlformats.org/officeDocument/2006/relationships/externalLink" Target="externalLinks/externalLink9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39.xml"/><Relationship Id="rId74" Type="http://schemas.openxmlformats.org/officeDocument/2006/relationships/externalLink" Target="externalLinks/externalLink60.xml"/><Relationship Id="rId128" Type="http://schemas.openxmlformats.org/officeDocument/2006/relationships/externalLink" Target="externalLinks/externalLink114.xml"/><Relationship Id="rId149" Type="http://schemas.openxmlformats.org/officeDocument/2006/relationships/externalLink" Target="externalLinks/externalLink135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1.xml"/><Relationship Id="rId160" Type="http://schemas.openxmlformats.org/officeDocument/2006/relationships/styles" Target="styles.xml"/><Relationship Id="rId22" Type="http://schemas.openxmlformats.org/officeDocument/2006/relationships/externalLink" Target="externalLinks/externalLink8.xml"/><Relationship Id="rId43" Type="http://schemas.openxmlformats.org/officeDocument/2006/relationships/externalLink" Target="externalLinks/externalLink29.xml"/><Relationship Id="rId64" Type="http://schemas.openxmlformats.org/officeDocument/2006/relationships/externalLink" Target="externalLinks/externalLink50.xml"/><Relationship Id="rId118" Type="http://schemas.openxmlformats.org/officeDocument/2006/relationships/externalLink" Target="externalLinks/externalLink104.xml"/><Relationship Id="rId139" Type="http://schemas.openxmlformats.org/officeDocument/2006/relationships/externalLink" Target="externalLinks/externalLink125.xml"/><Relationship Id="rId85" Type="http://schemas.openxmlformats.org/officeDocument/2006/relationships/externalLink" Target="externalLinks/externalLink71.xml"/><Relationship Id="rId150" Type="http://schemas.openxmlformats.org/officeDocument/2006/relationships/externalLink" Target="externalLinks/externalLink136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45.xml"/><Relationship Id="rId103" Type="http://schemas.openxmlformats.org/officeDocument/2006/relationships/externalLink" Target="externalLinks/externalLink89.xml"/><Relationship Id="rId108" Type="http://schemas.openxmlformats.org/officeDocument/2006/relationships/externalLink" Target="externalLinks/externalLink94.xml"/><Relationship Id="rId124" Type="http://schemas.openxmlformats.org/officeDocument/2006/relationships/externalLink" Target="externalLinks/externalLink110.xml"/><Relationship Id="rId129" Type="http://schemas.openxmlformats.org/officeDocument/2006/relationships/externalLink" Target="externalLinks/externalLink115.xml"/><Relationship Id="rId54" Type="http://schemas.openxmlformats.org/officeDocument/2006/relationships/externalLink" Target="externalLinks/externalLink40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77.xml"/><Relationship Id="rId96" Type="http://schemas.openxmlformats.org/officeDocument/2006/relationships/externalLink" Target="externalLinks/externalLink82.xml"/><Relationship Id="rId140" Type="http://schemas.openxmlformats.org/officeDocument/2006/relationships/externalLink" Target="externalLinks/externalLink126.xml"/><Relationship Id="rId145" Type="http://schemas.openxmlformats.org/officeDocument/2006/relationships/externalLink" Target="externalLinks/externalLink131.xml"/><Relationship Id="rId161" Type="http://schemas.openxmlformats.org/officeDocument/2006/relationships/sharedStrings" Target="sharedStrings.xml"/><Relationship Id="rId16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35.xml"/><Relationship Id="rId114" Type="http://schemas.openxmlformats.org/officeDocument/2006/relationships/externalLink" Target="externalLinks/externalLink100.xml"/><Relationship Id="rId119" Type="http://schemas.openxmlformats.org/officeDocument/2006/relationships/externalLink" Target="externalLinks/externalLink105.xml"/><Relationship Id="rId44" Type="http://schemas.openxmlformats.org/officeDocument/2006/relationships/externalLink" Target="externalLinks/externalLink30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81" Type="http://schemas.openxmlformats.org/officeDocument/2006/relationships/externalLink" Target="externalLinks/externalLink67.xml"/><Relationship Id="rId86" Type="http://schemas.openxmlformats.org/officeDocument/2006/relationships/externalLink" Target="externalLinks/externalLink72.xml"/><Relationship Id="rId130" Type="http://schemas.openxmlformats.org/officeDocument/2006/relationships/externalLink" Target="externalLinks/externalLink116.xml"/><Relationship Id="rId135" Type="http://schemas.openxmlformats.org/officeDocument/2006/relationships/externalLink" Target="externalLinks/externalLink121.xml"/><Relationship Id="rId151" Type="http://schemas.openxmlformats.org/officeDocument/2006/relationships/externalLink" Target="externalLinks/externalLink137.xml"/><Relationship Id="rId156" Type="http://schemas.openxmlformats.org/officeDocument/2006/relationships/externalLink" Target="externalLinks/externalLink142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109" Type="http://schemas.openxmlformats.org/officeDocument/2006/relationships/externalLink" Target="externalLinks/externalLink9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104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06.xml"/><Relationship Id="rId125" Type="http://schemas.openxmlformats.org/officeDocument/2006/relationships/externalLink" Target="externalLinks/externalLink111.xml"/><Relationship Id="rId141" Type="http://schemas.openxmlformats.org/officeDocument/2006/relationships/externalLink" Target="externalLinks/externalLink127.xml"/><Relationship Id="rId146" Type="http://schemas.openxmlformats.org/officeDocument/2006/relationships/externalLink" Target="externalLinks/externalLink13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162" Type="http://schemas.microsoft.com/office/2017/10/relationships/person" Target="persons/perso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110" Type="http://schemas.openxmlformats.org/officeDocument/2006/relationships/externalLink" Target="externalLinks/externalLink96.xml"/><Relationship Id="rId115" Type="http://schemas.openxmlformats.org/officeDocument/2006/relationships/externalLink" Target="externalLinks/externalLink101.xml"/><Relationship Id="rId131" Type="http://schemas.openxmlformats.org/officeDocument/2006/relationships/externalLink" Target="externalLinks/externalLink117.xml"/><Relationship Id="rId136" Type="http://schemas.openxmlformats.org/officeDocument/2006/relationships/externalLink" Target="externalLinks/externalLink122.xml"/><Relationship Id="rId157" Type="http://schemas.openxmlformats.org/officeDocument/2006/relationships/externalLink" Target="externalLinks/externalLink143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52" Type="http://schemas.openxmlformats.org/officeDocument/2006/relationships/externalLink" Target="externalLinks/externalLink138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86.xml"/><Relationship Id="rId105" Type="http://schemas.openxmlformats.org/officeDocument/2006/relationships/externalLink" Target="externalLinks/externalLink91.xml"/><Relationship Id="rId126" Type="http://schemas.openxmlformats.org/officeDocument/2006/relationships/externalLink" Target="externalLinks/externalLink112.xml"/><Relationship Id="rId147" Type="http://schemas.openxmlformats.org/officeDocument/2006/relationships/externalLink" Target="externalLinks/externalLink13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121" Type="http://schemas.openxmlformats.org/officeDocument/2006/relationships/externalLink" Target="externalLinks/externalLink107.xml"/><Relationship Id="rId142" Type="http://schemas.openxmlformats.org/officeDocument/2006/relationships/externalLink" Target="externalLinks/externalLink128.xml"/><Relationship Id="rId163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53.xml"/><Relationship Id="rId116" Type="http://schemas.openxmlformats.org/officeDocument/2006/relationships/externalLink" Target="externalLinks/externalLink102.xml"/><Relationship Id="rId137" Type="http://schemas.openxmlformats.org/officeDocument/2006/relationships/externalLink" Target="externalLinks/externalLink123.xml"/><Relationship Id="rId158" Type="http://schemas.openxmlformats.org/officeDocument/2006/relationships/externalLink" Target="externalLinks/externalLink144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111" Type="http://schemas.openxmlformats.org/officeDocument/2006/relationships/externalLink" Target="externalLinks/externalLink97.xml"/><Relationship Id="rId132" Type="http://schemas.openxmlformats.org/officeDocument/2006/relationships/externalLink" Target="externalLinks/externalLink118.xml"/><Relationship Id="rId153" Type="http://schemas.openxmlformats.org/officeDocument/2006/relationships/externalLink" Target="externalLinks/externalLink139.xml"/><Relationship Id="rId15" Type="http://schemas.openxmlformats.org/officeDocument/2006/relationships/externalLink" Target="externalLinks/externalLink1.xml"/><Relationship Id="rId36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43.xml"/><Relationship Id="rId106" Type="http://schemas.openxmlformats.org/officeDocument/2006/relationships/externalLink" Target="externalLinks/externalLink92.xml"/><Relationship Id="rId127" Type="http://schemas.openxmlformats.org/officeDocument/2006/relationships/externalLink" Target="externalLinks/externalLink11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38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externalLink" Target="externalLinks/externalLink87.xml"/><Relationship Id="rId122" Type="http://schemas.openxmlformats.org/officeDocument/2006/relationships/externalLink" Target="externalLinks/externalLink108.xml"/><Relationship Id="rId143" Type="http://schemas.openxmlformats.org/officeDocument/2006/relationships/externalLink" Target="externalLinks/externalLink129.xml"/><Relationship Id="rId148" Type="http://schemas.openxmlformats.org/officeDocument/2006/relationships/externalLink" Target="externalLinks/externalLink134.xml"/><Relationship Id="rId16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33.xml"/><Relationship Id="rId68" Type="http://schemas.openxmlformats.org/officeDocument/2006/relationships/externalLink" Target="externalLinks/externalLink54.xml"/><Relationship Id="rId89" Type="http://schemas.openxmlformats.org/officeDocument/2006/relationships/externalLink" Target="externalLinks/externalLink75.xml"/><Relationship Id="rId112" Type="http://schemas.openxmlformats.org/officeDocument/2006/relationships/externalLink" Target="externalLinks/externalLink98.xml"/><Relationship Id="rId133" Type="http://schemas.openxmlformats.org/officeDocument/2006/relationships/externalLink" Target="externalLinks/externalLink119.xml"/><Relationship Id="rId154" Type="http://schemas.openxmlformats.org/officeDocument/2006/relationships/externalLink" Target="externalLinks/externalLink140.xml"/><Relationship Id="rId16" Type="http://schemas.openxmlformats.org/officeDocument/2006/relationships/externalLink" Target="externalLinks/externalLink2.xml"/><Relationship Id="rId37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44.xml"/><Relationship Id="rId79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88.xml"/><Relationship Id="rId123" Type="http://schemas.openxmlformats.org/officeDocument/2006/relationships/externalLink" Target="externalLinks/externalLink109.xml"/><Relationship Id="rId144" Type="http://schemas.openxmlformats.org/officeDocument/2006/relationships/externalLink" Target="externalLinks/externalLink130.xml"/><Relationship Id="rId90" Type="http://schemas.openxmlformats.org/officeDocument/2006/relationships/externalLink" Target="externalLinks/externalLink76.xml"/><Relationship Id="rId165" Type="http://schemas.openxmlformats.org/officeDocument/2006/relationships/customXml" Target="../customXml/item2.xml"/><Relationship Id="rId27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34.xml"/><Relationship Id="rId69" Type="http://schemas.openxmlformats.org/officeDocument/2006/relationships/externalLink" Target="externalLinks/externalLink55.xml"/><Relationship Id="rId113" Type="http://schemas.openxmlformats.org/officeDocument/2006/relationships/externalLink" Target="externalLinks/externalLink99.xml"/><Relationship Id="rId134" Type="http://schemas.openxmlformats.org/officeDocument/2006/relationships/externalLink" Target="externalLinks/externalLink120.xml"/><Relationship Id="rId80" Type="http://schemas.openxmlformats.org/officeDocument/2006/relationships/externalLink" Target="externalLinks/externalLink66.xml"/><Relationship Id="rId155" Type="http://schemas.openxmlformats.org/officeDocument/2006/relationships/externalLink" Target="externalLinks/externalLink1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4</xdr:col>
      <xdr:colOff>608599</xdr:colOff>
      <xdr:row>74</xdr:row>
      <xdr:rowOff>189826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07C98-1522-4DE3-9259-195916B6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906375"/>
          <a:ext cx="8009524" cy="5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uchanan\My%20Documents\bbfiles\Colorado\CO%202005-06%20GCA\AppendixA%202005-0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pthompson\AppData\Local\Microsoft\Windows\INetCache\Content.Outlook\WTNEZ856\06-21_PISA_Calculation%20-%20JD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bfiles\Colorado\Study%201202\AppendixA2002-12%20fin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Special%20Projects\Tax%20Reform%20Impact\Excess%20Deferred%20Tax%20Estimate%20-%2012-31-17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guf\AppData\Local\Microsoft\Windows\Temporary%20Internet%20Files\Content.Outlook\QOAOGAIE\2015-08-28%20Securitization%20Rate%20Model%20vShare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buchanan\My%20Documents\bbfiles\Colorado\CO%202005-06%20GCA\AppendixA%202005-06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xtra%20files%20for%20calculating%20allocation%20basis%20for%2098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mery\AppData\Local\Microsoft\Windows\INetCache\Content.Outlook\330DPPLJ\Liberty%20-%20EY%20Structure%20Package%2012.13.23.xlsm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gulatory/Cases/RATE%20CASES/MO/Gas/GR-2018-0013%20Liberty%20Rate%20Case/04_Revenue%20Requirement/02%20Supporting%20Schedules/02%20Adjustment%20Schedules/ADJ%2001%20Vacant%20Employees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annphan\AppData\Local\Microsoft\Windows\INetCache\Content.Outlook\ZVR39N5Z\Deferred%20Tax%20General%20Ledger%20Balances%20-%2012-31-17%20-%20Version%202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bfiles\Colorado\Study%201202\AppendixA2002-12%20fina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IRGINIA/2003%20AIF/2003%2009%20AIF/2003%2009%20AIF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SRDEMMON\My%20Documents\FINANCE\BUDGET\2001%20budget\cashflow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ites/ER-2020-Wind/Shared%20Documents/General/Wind%20Model/Empire%20District%20Electric%20Wind%20-%20Financial%20Model%2002%2011%202021%20143pm_For%20Recon.xlsm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.%20Emery\Missouri\Securitization\Order%20Compliance\Storm%20Uri\Storm%20Uri%20Balances%20Workpaper%20-%20Order%20Compliance%2008-09-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DEMMON\My%20Documents\FINANCE\BUDGET\2001%20budget\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Cash%20Working%20Capital\Cash%20Working%20Capit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sma\AppData\Local\Microsoft\Windows\Temporary%20Internet%20Files\Content.Outlook\EUQ1PTMV\GS%20PREPA%20Model%2007.06.2016%20v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PPE%2013%20month%20by%20su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Acquisitions/BT/EBITDA%20Model%2005.03.2004%20formated%20(corrected%20and%20final%20order%20-%20v3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jbfiles\kozoman\Rio%20Rico%202012\Standard%20Filing\RRUI%20Water%20standard%20filing%20schedules%20201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jbfiles\kozoman\Rio%20Rico%202012\Standard%20Filing\RRUI%20Water%20standard%20filing%20schedules%2020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uzzi\Documents\Work%20Offline\Liberty%20Utilities%20AMI%20RR\Cost%20Documents\Neetu's%20Budgets\April%202020%20-%20Advanced%20Metering%20v0.5%20-%20With%20Re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Provision\EDE%20General%20Leger%20Balances%20-%2012-31-17%20AS%20OF%202-21-18%201030%20AM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2005%20Plan/FAQs/CompositeCalculation%20for%20Fiscal%202005%20-%20Preli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js006vf\mrtgabschi\Clients\P\PG&amp;E\2021%20Securitization\Model\Charge%20Calculator\PGE%20Charge%20Calculator%2007-10-21%20v01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8\Provision\Tax%20Rollforward%20-%209-30-18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Regulatory%20Functional%20Teams\Rate%20Cases\In%20Process\Missouri\2017%20Gas%20Rate%20Case\MO%20-%20Docket%20GR-2014-0152%20-%20Rate%20Case\Testimony%20-%20FINAL%20Liberty%20Direct%20Application\_Missouri%202013%20Cost%20of%20Service%20Study%202014.02.05%20FINAL.xls?557C0A39" TargetMode="External"/><Relationship Id="rId1" Type="http://schemas.openxmlformats.org/officeDocument/2006/relationships/externalLinkPath" Target="file:///\\557C0A39\_Missouri%202013%20Cost%20of%20Service%20Study%202014.02.05%20FIN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J\JCP&amp;L\2006-06%20Securitization\Model%20Runs\Stress%20Models\S&amp;P%20Models\2006-07-18%20S&amp;P%20Stress%20Mode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Y%202003%20Capital%20Budget/AEL/AEL%20Capital%20Budg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Documents%20and%20Settings/aashburn.ATMOS/Local%20Settings/Temp/Weather/Regression15yea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udais\AppData\Local\Microsoft\Windows\Temporary%20Internet%20Files\Content.Outlook\S5BKONKF\PREPA%20Illustrative%20Numbers%209.24.2015_v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sma\AppData\Local\Microsoft\Windows\Temporary%20Internet%20Files\Content.Outlook\EUQ1PTMV\PREPA%20Draft%20by%20DW_092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P\PG&amp;E\7.1.2021%20Modeling\PG&amp;E%20model%207.13%20VS%20Copy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ash%20Working%20Capital\Cash%20Working%20Capita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ewrock.UTILITIES\AppData\Local\Microsoft\Windows\Temporary%20Internet%20Files\Content.Outlook\QH8FYLH0\Liberty%20Timecard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Gas%20Accounting/Inventory/STORAGE/Greeley/15906%20Storage%20(Willams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FAS109%20Tax%20Basis%20Balance%20Sheet\2017%20Return\TBBS%20-%20Tax%20Basis%20Balance%20Sheet%20-%2012-31-17%20-%20Return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8\Provision\%2350%20-%20Cost%20of%20Removal%20and%20State%20Income%20Tax%20Recovered%20in%20Rates%20-%2012-31-18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\Orbit%20Transaction%20Model%2027-April-2015%20AK_WithS&amp;U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Users\annphan\Desktop\Empire\PBC\TBBS%20-%20Tax%20Basis%20Balance%20Sheet%20-%2012-31-17%20-%20Return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R-2019-0374/Prior%20Case/2014%20Payroll/Annualized%20Payroll%20ER-2014-0351%20-%20HC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ystems%20and%20Settlements/Encompass/2019%20MO%20Rate%20Case/Final%20Workpapers/2019%20MO%20Rate%20Case%20Model%20Output%20-%20Finalv3%20-%20Confidential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prier\AppData\Local\Microsoft\Windows\INetCache\Content.Outlook\NME8G3MJ\ADIT%20Projection%20as%20of%201-31-20%20-%20Nov%202019%20Update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notes5/data/ArcLight/Joint%20Venture%20Model%20-%202002%20Business%20Plan%20(2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Finance\Tax\Income%20Tax\2017\Provision\%2300%20-%20Provision%20Estimates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inancial%20Reporting/Stat%20Summary/2009/Stat%20Summary%20Pages%20200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dSt-GA%20Rate%20Case/GA%20Rate%20Case%202009/13%20MFR%20and%20Workpapers%20public%202009WP%20as%20filed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kemanuel\Desktop\Empire-AR\Empire-AR%20RateCase-Cos-Studyv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orel,%20Tom/Weather/Degree%20Day%20Report%20(Current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a/2002%20VA%20AIF/AIF%20Filing/2002%2009%20A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  <sheetName val="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  <sheetName val="CK-BS_Accts"/>
      <sheetName val="KY-BS_Accts"/>
      <sheetName val="LA-BS_Accts"/>
      <sheetName val="MD-BS_Accts"/>
      <sheetName val="MS-BS_Accts"/>
      <sheetName val="TX-BS_Accts"/>
      <sheetName val="TXU-BS_Accts"/>
      <sheetName val="CK-BS_Accts1"/>
      <sheetName val="KY-BS_Accts1"/>
      <sheetName val="LA-BS_Accts1"/>
      <sheetName val="MD-BS_Accts1"/>
      <sheetName val="MS-BS_Accts1"/>
      <sheetName val="TX-BS_Accts1"/>
      <sheetName val="TXU-BS_Accts1"/>
      <sheetName val="CK-BS_Accts2"/>
      <sheetName val="KY-BS_Accts2"/>
      <sheetName val="LA-BS_Accts2"/>
      <sheetName val="MD-BS_Accts2"/>
      <sheetName val="MS-BS_Accts2"/>
      <sheetName val="TX-BS_Accts2"/>
      <sheetName val="TXU-BS_Accts2"/>
      <sheetName val="CK-BS_Accts3"/>
      <sheetName val="KY-BS_Accts3"/>
      <sheetName val="LA-BS_Accts3"/>
      <sheetName val="MD-BS_Accts3"/>
      <sheetName val="MS-BS_Accts3"/>
      <sheetName val="TX-BS_Accts3"/>
      <sheetName val="TXU-BS_Accts3"/>
      <sheetName val="CK-BS_Accts4"/>
      <sheetName val="KY-BS_Accts4"/>
      <sheetName val="LA-BS_Accts4"/>
      <sheetName val="MD-BS_Accts4"/>
      <sheetName val="MS-BS_Accts4"/>
      <sheetName val="TX-BS_Accts4"/>
      <sheetName val="TXU-BS_Accts4"/>
      <sheetName val="CK-BS_Accts6"/>
      <sheetName val="KY-BS_Accts6"/>
      <sheetName val="LA-BS_Accts6"/>
      <sheetName val="MD-BS_Accts6"/>
      <sheetName val="MS-BS_Accts6"/>
      <sheetName val="TX-BS_Accts6"/>
      <sheetName val="TXU-BS_Accts6"/>
      <sheetName val="CK-BS_Accts5"/>
      <sheetName val="KY-BS_Accts5"/>
      <sheetName val="LA-BS_Accts5"/>
      <sheetName val="MD-BS_Accts5"/>
      <sheetName val="MS-BS_Accts5"/>
      <sheetName val="TX-BS_Accts5"/>
      <sheetName val="TXU-BS_Accts5"/>
      <sheetName val="CK-BS_Accts7"/>
      <sheetName val="KY-BS_Accts7"/>
      <sheetName val="LA-BS_Accts7"/>
      <sheetName val="MD-BS_Accts7"/>
      <sheetName val="MS-BS_Accts7"/>
      <sheetName val="TX-BS_Accts7"/>
      <sheetName val="TXU-BS_Accts7"/>
      <sheetName val="CK-BS_Accts8"/>
      <sheetName val="KY-BS_Accts8"/>
      <sheetName val="LA-BS_Accts8"/>
      <sheetName val="MD-BS_Accts8"/>
      <sheetName val="MS-BS_Accts8"/>
      <sheetName val="TX-BS_Accts8"/>
      <sheetName val="TXU-BS_Accts8"/>
      <sheetName val="CK-BS_Accts9"/>
      <sheetName val="KY-BS_Accts9"/>
      <sheetName val="LA-BS_Accts9"/>
      <sheetName val="MD-BS_Accts9"/>
      <sheetName val="MS-BS_Accts9"/>
      <sheetName val="TX-BS_Accts9"/>
      <sheetName val="TXU-BS_Accts9"/>
      <sheetName val="CK-BS_Accts10"/>
      <sheetName val="KY-BS_Accts10"/>
      <sheetName val="LA-BS_Accts10"/>
      <sheetName val="MD-BS_Accts10"/>
      <sheetName val="MS-BS_Accts10"/>
      <sheetName val="TX-BS_Accts10"/>
      <sheetName val="TXU-BS_Accts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>
        <row r="97">
          <cell r="B97" t="str">
            <v>%HDD Var</v>
          </cell>
          <cell r="E97" t="str">
            <v>%HDD Var</v>
          </cell>
        </row>
        <row r="98">
          <cell r="A98" t="str">
            <v>Colkans-</v>
          </cell>
          <cell r="B98">
            <v>0.25714285714285712</v>
          </cell>
          <cell r="D98" t="str">
            <v>Colkans-</v>
          </cell>
          <cell r="E98">
            <v>-5.9811703895144917E-2</v>
          </cell>
        </row>
        <row r="99">
          <cell r="A99" t="str">
            <v>Kentucky-</v>
          </cell>
          <cell r="B99">
            <v>0</v>
          </cell>
          <cell r="D99" t="str">
            <v>Kentucky-</v>
          </cell>
          <cell r="E99">
            <v>-0.10512880018565793</v>
          </cell>
        </row>
        <row r="100">
          <cell r="A100" t="str">
            <v>Louisiana-</v>
          </cell>
          <cell r="B100">
            <v>0</v>
          </cell>
          <cell r="D100" t="str">
            <v>Louisiana-</v>
          </cell>
          <cell r="E100">
            <v>-0.22328358208955223</v>
          </cell>
        </row>
        <row r="101">
          <cell r="A101" t="str">
            <v>MidStates-</v>
          </cell>
          <cell r="B101">
            <v>-0.66666666666666663</v>
          </cell>
          <cell r="D101" t="str">
            <v>MidStates-</v>
          </cell>
          <cell r="E101">
            <v>-0.11742627345844504</v>
          </cell>
        </row>
        <row r="102">
          <cell r="A102" t="str">
            <v>Mississippi-</v>
          </cell>
          <cell r="B102">
            <v>0</v>
          </cell>
          <cell r="D102" t="str">
            <v>Mississippi-</v>
          </cell>
          <cell r="E102">
            <v>-0.10003705075954057</v>
          </cell>
        </row>
        <row r="103">
          <cell r="A103" t="str">
            <v>WestTexas-</v>
          </cell>
          <cell r="B103">
            <v>-1</v>
          </cell>
          <cell r="D103" t="str">
            <v>WestTexas-</v>
          </cell>
          <cell r="E103">
            <v>-5.591640779440836E-2</v>
          </cell>
        </row>
        <row r="104">
          <cell r="A104" t="str">
            <v>MidTex-</v>
          </cell>
          <cell r="B104">
            <v>0</v>
          </cell>
          <cell r="D104" t="str">
            <v>MidTex-</v>
          </cell>
          <cell r="E104">
            <v>-0.19628535246939638</v>
          </cell>
        </row>
        <row r="105">
          <cell r="A105" t="str">
            <v>Utility-</v>
          </cell>
          <cell r="B105">
            <v>0</v>
          </cell>
          <cell r="D105" t="str">
            <v>Utility-</v>
          </cell>
          <cell r="E105">
            <v>-0.10690062732725621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>
        <row r="14">
          <cell r="A14" t="str">
            <v xml:space="preserve">  Gas revenue</v>
          </cell>
          <cell r="B14">
            <v>144838</v>
          </cell>
          <cell r="D14">
            <v>1</v>
          </cell>
          <cell r="F14">
            <v>0</v>
          </cell>
          <cell r="H14">
            <v>16</v>
          </cell>
          <cell r="J14">
            <v>0</v>
          </cell>
          <cell r="L14">
            <v>144855</v>
          </cell>
        </row>
        <row r="15">
          <cell r="A15" t="str">
            <v xml:space="preserve">  Transportation revenue</v>
          </cell>
          <cell r="B15">
            <v>92</v>
          </cell>
          <cell r="D15">
            <v>9969</v>
          </cell>
          <cell r="F15">
            <v>0</v>
          </cell>
          <cell r="H15">
            <v>0</v>
          </cell>
          <cell r="J15">
            <v>198</v>
          </cell>
          <cell r="L15">
            <v>10259</v>
          </cell>
        </row>
        <row r="16">
          <cell r="A16" t="str">
            <v xml:space="preserve">  Other revenue</v>
          </cell>
          <cell r="B16">
            <v>51</v>
          </cell>
          <cell r="D16">
            <v>938</v>
          </cell>
          <cell r="F16">
            <v>187</v>
          </cell>
          <cell r="H16">
            <v>0</v>
          </cell>
          <cell r="J16">
            <v>0</v>
          </cell>
          <cell r="L16">
            <v>1176</v>
          </cell>
        </row>
        <row r="17">
          <cell r="A17" t="str">
            <v xml:space="preserve">  Gas trading margin</v>
          </cell>
          <cell r="B17">
            <v>-5498</v>
          </cell>
          <cell r="D17">
            <v>-619</v>
          </cell>
          <cell r="F17">
            <v>0</v>
          </cell>
          <cell r="H17">
            <v>0</v>
          </cell>
          <cell r="J17">
            <v>187</v>
          </cell>
          <cell r="L17">
            <v>-5930</v>
          </cell>
        </row>
        <row r="18">
          <cell r="A18" t="str">
            <v xml:space="preserve">    Total operating revenues</v>
          </cell>
          <cell r="B18">
            <v>139483</v>
          </cell>
          <cell r="D18">
            <v>10289</v>
          </cell>
          <cell r="F18">
            <v>187</v>
          </cell>
          <cell r="H18">
            <v>16</v>
          </cell>
          <cell r="J18">
            <v>385</v>
          </cell>
          <cell r="L18">
            <v>150360</v>
          </cell>
        </row>
        <row r="19">
          <cell r="A19" t="str">
            <v>Purchased gas cost</v>
          </cell>
          <cell r="B19">
            <v>142231</v>
          </cell>
          <cell r="D19">
            <v>-1796</v>
          </cell>
          <cell r="F19">
            <v>0</v>
          </cell>
          <cell r="H19">
            <v>0</v>
          </cell>
          <cell r="J19">
            <v>385</v>
          </cell>
          <cell r="L19">
            <v>140820</v>
          </cell>
        </row>
        <row r="20">
          <cell r="A20" t="str">
            <v>Gross profit</v>
          </cell>
          <cell r="B20">
            <v>-2748</v>
          </cell>
          <cell r="D20">
            <v>12085</v>
          </cell>
          <cell r="F20">
            <v>187</v>
          </cell>
          <cell r="H20">
            <v>16</v>
          </cell>
          <cell r="J20">
            <v>0</v>
          </cell>
          <cell r="L20">
            <v>9540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1489</v>
          </cell>
          <cell r="D23">
            <v>3920</v>
          </cell>
          <cell r="F23">
            <v>70</v>
          </cell>
          <cell r="H23">
            <v>291</v>
          </cell>
          <cell r="J23">
            <v>0</v>
          </cell>
          <cell r="L23">
            <v>5770</v>
          </cell>
        </row>
        <row r="24">
          <cell r="A24" t="str">
            <v xml:space="preserve">  Provision for bad debts</v>
          </cell>
          <cell r="B24">
            <v>108</v>
          </cell>
          <cell r="D24">
            <v>4</v>
          </cell>
          <cell r="F24">
            <v>0</v>
          </cell>
          <cell r="H24">
            <v>0</v>
          </cell>
          <cell r="J24">
            <v>0</v>
          </cell>
          <cell r="L24">
            <v>112</v>
          </cell>
        </row>
        <row r="25">
          <cell r="A25" t="str">
            <v xml:space="preserve">  Depreciation &amp; amortization</v>
          </cell>
          <cell r="B25">
            <v>162</v>
          </cell>
          <cell r="D25">
            <v>1513</v>
          </cell>
          <cell r="F25">
            <v>8</v>
          </cell>
          <cell r="H25">
            <v>0</v>
          </cell>
          <cell r="J25">
            <v>0</v>
          </cell>
          <cell r="L25">
            <v>1683</v>
          </cell>
        </row>
        <row r="26">
          <cell r="A26" t="str">
            <v xml:space="preserve">  Taxes, other than income</v>
          </cell>
          <cell r="B26">
            <v>78</v>
          </cell>
          <cell r="D26">
            <v>690</v>
          </cell>
          <cell r="F26">
            <v>8</v>
          </cell>
          <cell r="H26">
            <v>18</v>
          </cell>
          <cell r="J26">
            <v>0</v>
          </cell>
          <cell r="L26">
            <v>794</v>
          </cell>
        </row>
        <row r="27">
          <cell r="A27" t="str">
            <v xml:space="preserve">    Total operating expenses</v>
          </cell>
          <cell r="B27">
            <v>1837</v>
          </cell>
          <cell r="D27">
            <v>6127</v>
          </cell>
          <cell r="F27">
            <v>86</v>
          </cell>
          <cell r="H27">
            <v>309</v>
          </cell>
          <cell r="J27">
            <v>0</v>
          </cell>
          <cell r="L27">
            <v>8359</v>
          </cell>
        </row>
        <row r="29">
          <cell r="A29" t="str">
            <v>Operating income</v>
          </cell>
          <cell r="B29">
            <v>-4585</v>
          </cell>
          <cell r="D29">
            <v>5958</v>
          </cell>
          <cell r="F29">
            <v>101</v>
          </cell>
          <cell r="H29">
            <v>-293</v>
          </cell>
          <cell r="J29">
            <v>0</v>
          </cell>
          <cell r="L29">
            <v>1181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-301</v>
          </cell>
          <cell r="D32">
            <v>-2063</v>
          </cell>
          <cell r="F32">
            <v>-39</v>
          </cell>
          <cell r="H32">
            <v>-91</v>
          </cell>
          <cell r="J32">
            <v>0</v>
          </cell>
          <cell r="L32">
            <v>-2494</v>
          </cell>
        </row>
        <row r="33">
          <cell r="A33" t="str">
            <v xml:space="preserve">  Miscellaneous income (expense)</v>
          </cell>
          <cell r="B33">
            <v>61</v>
          </cell>
          <cell r="D33">
            <v>253</v>
          </cell>
          <cell r="F33">
            <v>13</v>
          </cell>
          <cell r="H33">
            <v>192</v>
          </cell>
          <cell r="J33">
            <v>0</v>
          </cell>
          <cell r="L33">
            <v>519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33</v>
          </cell>
          <cell r="J34">
            <v>0</v>
          </cell>
          <cell r="L34">
            <v>33</v>
          </cell>
        </row>
        <row r="35">
          <cell r="A35" t="str">
            <v xml:space="preserve">    Total other income (expense)</v>
          </cell>
          <cell r="B35">
            <v>-240</v>
          </cell>
          <cell r="D35">
            <v>-1810</v>
          </cell>
          <cell r="F35">
            <v>-26</v>
          </cell>
          <cell r="H35">
            <v>134</v>
          </cell>
          <cell r="J35">
            <v>0</v>
          </cell>
          <cell r="L35">
            <v>-1942</v>
          </cell>
        </row>
        <row r="37">
          <cell r="A37" t="str">
            <v>Income before income taxes</v>
          </cell>
          <cell r="B37">
            <v>-4825</v>
          </cell>
          <cell r="D37">
            <v>4148</v>
          </cell>
          <cell r="F37">
            <v>75</v>
          </cell>
          <cell r="H37">
            <v>-159</v>
          </cell>
          <cell r="J37">
            <v>0</v>
          </cell>
          <cell r="L37">
            <v>-761</v>
          </cell>
        </row>
        <row r="38">
          <cell r="A38" t="str">
            <v xml:space="preserve">  Provision (benefit) for income taxes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</row>
        <row r="39">
          <cell r="A39" t="str">
            <v xml:space="preserve">  Net income</v>
          </cell>
          <cell r="B39">
            <v>-4825</v>
          </cell>
          <cell r="D39">
            <v>4148</v>
          </cell>
          <cell r="F39">
            <v>75</v>
          </cell>
          <cell r="H39">
            <v>-159</v>
          </cell>
          <cell r="J39">
            <v>0</v>
          </cell>
          <cell r="L39">
            <v>-761</v>
          </cell>
        </row>
        <row r="41">
          <cell r="A41" t="str">
            <v xml:space="preserve">  Budget</v>
          </cell>
          <cell r="B41">
            <v>884</v>
          </cell>
          <cell r="D41">
            <v>1159</v>
          </cell>
          <cell r="F41">
            <v>46</v>
          </cell>
          <cell r="H41">
            <v>49</v>
          </cell>
          <cell r="J41">
            <v>0</v>
          </cell>
          <cell r="L41">
            <v>2138</v>
          </cell>
        </row>
        <row r="43">
          <cell r="A43" t="str">
            <v xml:space="preserve">  EBIT - Actual</v>
          </cell>
          <cell r="B43">
            <v>-4524</v>
          </cell>
          <cell r="D43">
            <v>6211</v>
          </cell>
          <cell r="F43">
            <v>114</v>
          </cell>
          <cell r="H43">
            <v>-68</v>
          </cell>
          <cell r="J43">
            <v>0</v>
          </cell>
          <cell r="L43">
            <v>1733</v>
          </cell>
        </row>
        <row r="44">
          <cell r="A44" t="str">
            <v xml:space="preserve">  EBIT - Budget</v>
          </cell>
          <cell r="B44">
            <v>1719</v>
          </cell>
          <cell r="D44">
            <v>3969</v>
          </cell>
          <cell r="F44">
            <v>118</v>
          </cell>
          <cell r="H44">
            <v>318</v>
          </cell>
          <cell r="J44">
            <v>-220.6</v>
          </cell>
          <cell r="L44">
            <v>5903.4</v>
          </cell>
        </row>
      </sheetData>
      <sheetData sheetId="3" refreshError="1">
        <row r="14">
          <cell r="A14" t="str">
            <v xml:space="preserve">  Gas revenue</v>
          </cell>
          <cell r="B14">
            <v>1340317</v>
          </cell>
          <cell r="D14">
            <v>15</v>
          </cell>
          <cell r="F14">
            <v>0</v>
          </cell>
          <cell r="H14">
            <v>138</v>
          </cell>
          <cell r="J14">
            <v>0</v>
          </cell>
          <cell r="L14">
            <v>1340470</v>
          </cell>
        </row>
        <row r="15">
          <cell r="A15" t="str">
            <v xml:space="preserve">  Transportation revenue</v>
          </cell>
          <cell r="B15">
            <v>736</v>
          </cell>
          <cell r="D15">
            <v>86550</v>
          </cell>
          <cell r="F15">
            <v>0</v>
          </cell>
          <cell r="H15">
            <v>0</v>
          </cell>
          <cell r="J15">
            <v>-1427</v>
          </cell>
          <cell r="L15">
            <v>85859</v>
          </cell>
        </row>
        <row r="16">
          <cell r="A16" t="str">
            <v xml:space="preserve">  Other revenue</v>
          </cell>
          <cell r="B16">
            <v>315</v>
          </cell>
          <cell r="D16">
            <v>24464</v>
          </cell>
          <cell r="F16">
            <v>1551</v>
          </cell>
          <cell r="H16">
            <v>1583</v>
          </cell>
          <cell r="J16">
            <v>0</v>
          </cell>
          <cell r="L16">
            <v>27913</v>
          </cell>
        </row>
        <row r="17">
          <cell r="A17" t="str">
            <v xml:space="preserve">  Gas trading margin</v>
          </cell>
          <cell r="B17">
            <v>-18867</v>
          </cell>
          <cell r="D17">
            <v>240</v>
          </cell>
          <cell r="F17">
            <v>0</v>
          </cell>
          <cell r="H17">
            <v>0</v>
          </cell>
          <cell r="J17">
            <v>0</v>
          </cell>
          <cell r="L17">
            <v>-18627</v>
          </cell>
        </row>
        <row r="18">
          <cell r="A18" t="str">
            <v xml:space="preserve">    Total operating revenues</v>
          </cell>
          <cell r="B18">
            <v>1322501</v>
          </cell>
          <cell r="D18">
            <v>111269</v>
          </cell>
          <cell r="F18">
            <v>1551</v>
          </cell>
          <cell r="H18">
            <v>1721</v>
          </cell>
          <cell r="J18">
            <v>-1427</v>
          </cell>
          <cell r="L18">
            <v>1435615</v>
          </cell>
        </row>
        <row r="19">
          <cell r="A19" t="str">
            <v>Purchased gas cost</v>
          </cell>
          <cell r="B19">
            <v>1280397</v>
          </cell>
          <cell r="D19">
            <v>1371</v>
          </cell>
          <cell r="F19">
            <v>0</v>
          </cell>
          <cell r="H19">
            <v>0</v>
          </cell>
          <cell r="J19">
            <v>-1427</v>
          </cell>
          <cell r="L19">
            <v>1280341</v>
          </cell>
        </row>
        <row r="20">
          <cell r="A20" t="str">
            <v>Gross profit</v>
          </cell>
          <cell r="B20">
            <v>42104</v>
          </cell>
          <cell r="D20">
            <v>109898</v>
          </cell>
          <cell r="F20">
            <v>1551</v>
          </cell>
          <cell r="H20">
            <v>1721</v>
          </cell>
          <cell r="J20">
            <v>0</v>
          </cell>
          <cell r="L20">
            <v>155274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9668</v>
          </cell>
          <cell r="D23">
            <v>37284</v>
          </cell>
          <cell r="F23">
            <v>662</v>
          </cell>
          <cell r="H23">
            <v>1942</v>
          </cell>
          <cell r="J23">
            <v>0</v>
          </cell>
          <cell r="L23">
            <v>49556</v>
          </cell>
        </row>
        <row r="24">
          <cell r="A24" t="str">
            <v xml:space="preserve">  Provision for bad debts</v>
          </cell>
          <cell r="B24">
            <v>1177</v>
          </cell>
          <cell r="D24">
            <v>-67</v>
          </cell>
          <cell r="F24">
            <v>0</v>
          </cell>
          <cell r="H24">
            <v>0</v>
          </cell>
          <cell r="J24">
            <v>0</v>
          </cell>
          <cell r="L24">
            <v>1110</v>
          </cell>
        </row>
        <row r="25">
          <cell r="A25" t="str">
            <v xml:space="preserve">  Depreciation &amp; amortization</v>
          </cell>
          <cell r="B25">
            <v>1283</v>
          </cell>
          <cell r="D25">
            <v>10968</v>
          </cell>
          <cell r="F25">
            <v>74</v>
          </cell>
          <cell r="H25">
            <v>2</v>
          </cell>
          <cell r="J25">
            <v>0</v>
          </cell>
          <cell r="L25">
            <v>12327</v>
          </cell>
        </row>
        <row r="26">
          <cell r="A26" t="str">
            <v xml:space="preserve">  Taxes, other than income</v>
          </cell>
          <cell r="B26">
            <v>323</v>
          </cell>
          <cell r="D26">
            <v>5829</v>
          </cell>
          <cell r="F26">
            <v>68</v>
          </cell>
          <cell r="H26">
            <v>150</v>
          </cell>
          <cell r="J26">
            <v>0</v>
          </cell>
          <cell r="L26">
            <v>6370</v>
          </cell>
        </row>
        <row r="27">
          <cell r="A27" t="str">
            <v xml:space="preserve">    Total operating expenses</v>
          </cell>
          <cell r="B27">
            <v>12451</v>
          </cell>
          <cell r="D27">
            <v>54014</v>
          </cell>
          <cell r="F27">
            <v>804</v>
          </cell>
          <cell r="H27">
            <v>2094</v>
          </cell>
          <cell r="J27">
            <v>0</v>
          </cell>
          <cell r="L27">
            <v>69363</v>
          </cell>
        </row>
        <row r="29">
          <cell r="A29" t="str">
            <v>Operating income</v>
          </cell>
          <cell r="B29">
            <v>29653</v>
          </cell>
          <cell r="D29">
            <v>55884</v>
          </cell>
          <cell r="F29">
            <v>747</v>
          </cell>
          <cell r="H29">
            <v>-373</v>
          </cell>
          <cell r="J29">
            <v>0</v>
          </cell>
          <cell r="L29">
            <v>85911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-1641</v>
          </cell>
          <cell r="D32">
            <v>-16519</v>
          </cell>
          <cell r="F32">
            <v>-328</v>
          </cell>
          <cell r="H32">
            <v>-463</v>
          </cell>
          <cell r="J32">
            <v>393</v>
          </cell>
          <cell r="L32">
            <v>-18558</v>
          </cell>
        </row>
        <row r="33">
          <cell r="A33" t="str">
            <v xml:space="preserve">  Miscellaneous income (expense)</v>
          </cell>
          <cell r="B33">
            <v>572</v>
          </cell>
          <cell r="D33">
            <v>1083</v>
          </cell>
          <cell r="F33">
            <v>94</v>
          </cell>
          <cell r="H33">
            <v>1451</v>
          </cell>
          <cell r="J33">
            <v>-393</v>
          </cell>
          <cell r="L33">
            <v>2807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69</v>
          </cell>
          <cell r="J34">
            <v>0</v>
          </cell>
          <cell r="L34">
            <v>69</v>
          </cell>
        </row>
        <row r="35">
          <cell r="A35" t="str">
            <v xml:space="preserve">    Total other income (expense)</v>
          </cell>
          <cell r="B35">
            <v>-1069</v>
          </cell>
          <cell r="D35">
            <v>-15436</v>
          </cell>
          <cell r="F35">
            <v>-234</v>
          </cell>
          <cell r="H35">
            <v>1057</v>
          </cell>
          <cell r="J35">
            <v>0</v>
          </cell>
          <cell r="L35">
            <v>-15682</v>
          </cell>
        </row>
        <row r="37">
          <cell r="A37" t="str">
            <v>Income before income taxes</v>
          </cell>
          <cell r="B37">
            <v>28584</v>
          </cell>
          <cell r="D37">
            <v>40448</v>
          </cell>
          <cell r="F37">
            <v>513</v>
          </cell>
          <cell r="H37">
            <v>684</v>
          </cell>
          <cell r="J37">
            <v>0</v>
          </cell>
          <cell r="L37">
            <v>70229</v>
          </cell>
        </row>
        <row r="38">
          <cell r="A38" t="str">
            <v xml:space="preserve">  Provision (benefit) for income taxes</v>
          </cell>
          <cell r="B38">
            <v>13601</v>
          </cell>
          <cell r="D38">
            <v>13113</v>
          </cell>
          <cell r="F38">
            <v>178</v>
          </cell>
          <cell r="H38">
            <v>343</v>
          </cell>
          <cell r="J38">
            <v>0</v>
          </cell>
          <cell r="L38">
            <v>27235</v>
          </cell>
        </row>
        <row r="39">
          <cell r="A39" t="str">
            <v xml:space="preserve">  Net income</v>
          </cell>
          <cell r="B39">
            <v>14983</v>
          </cell>
          <cell r="D39">
            <v>27335</v>
          </cell>
          <cell r="F39">
            <v>335</v>
          </cell>
          <cell r="H39">
            <v>341</v>
          </cell>
          <cell r="J39">
            <v>0</v>
          </cell>
          <cell r="L39">
            <v>42994</v>
          </cell>
        </row>
        <row r="41">
          <cell r="A41" t="str">
            <v xml:space="preserve">  Budget</v>
          </cell>
          <cell r="B41">
            <v>11753</v>
          </cell>
          <cell r="D41">
            <v>17932</v>
          </cell>
          <cell r="F41">
            <v>360</v>
          </cell>
          <cell r="H41">
            <v>246</v>
          </cell>
          <cell r="J41">
            <v>0</v>
          </cell>
          <cell r="L41">
            <v>30291</v>
          </cell>
        </row>
        <row r="43">
          <cell r="A43" t="str">
            <v xml:space="preserve">  EBIT - Actual</v>
          </cell>
          <cell r="B43">
            <v>30225</v>
          </cell>
          <cell r="D43">
            <v>56967</v>
          </cell>
          <cell r="F43">
            <v>841</v>
          </cell>
          <cell r="H43">
            <v>1147</v>
          </cell>
          <cell r="J43">
            <v>-393</v>
          </cell>
          <cell r="L43">
            <v>88787</v>
          </cell>
        </row>
        <row r="44">
          <cell r="A44" t="str">
            <v xml:space="preserve">  EBIT - Budget</v>
          </cell>
          <cell r="B44">
            <v>22511</v>
          </cell>
          <cell r="D44">
            <v>45032</v>
          </cell>
          <cell r="F44">
            <v>948</v>
          </cell>
          <cell r="H44">
            <v>2210</v>
          </cell>
          <cell r="J44">
            <v>-1632.5</v>
          </cell>
          <cell r="L44">
            <v>69068.5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8">
          <cell r="A28" t="str">
            <v>Total Provision (Benefit) for Inc Tax</v>
          </cell>
          <cell r="B28">
            <v>0</v>
          </cell>
          <cell r="C28">
            <v>613929.77</v>
          </cell>
          <cell r="D28">
            <v>1916958</v>
          </cell>
          <cell r="E28">
            <v>1236218.3799999999</v>
          </cell>
          <cell r="F28">
            <v>13801721</v>
          </cell>
          <cell r="G28">
            <v>8575474.8900000006</v>
          </cell>
          <cell r="I28">
            <v>0</v>
          </cell>
          <cell r="J28">
            <v>693670.22</v>
          </cell>
          <cell r="K28">
            <v>2023354</v>
          </cell>
          <cell r="L28">
            <v>1370012.48</v>
          </cell>
          <cell r="M28">
            <v>13112541</v>
          </cell>
          <cell r="N28">
            <v>10503690.459999997</v>
          </cell>
          <cell r="P28">
            <v>0</v>
          </cell>
          <cell r="Q28">
            <v>482711.03999999998</v>
          </cell>
          <cell r="R28">
            <v>1292600</v>
          </cell>
          <cell r="S28">
            <v>934391.05</v>
          </cell>
          <cell r="T28">
            <v>10235817</v>
          </cell>
          <cell r="U28">
            <v>8309016.9399999995</v>
          </cell>
          <cell r="W28">
            <v>0</v>
          </cell>
          <cell r="X28">
            <v>33073.32</v>
          </cell>
          <cell r="Y28">
            <v>30988</v>
          </cell>
          <cell r="Z28">
            <v>66956.179999999993</v>
          </cell>
          <cell r="AA28">
            <v>177866</v>
          </cell>
          <cell r="AB28">
            <v>259438.48</v>
          </cell>
          <cell r="AD28">
            <v>0</v>
          </cell>
          <cell r="AE28">
            <v>761892.24</v>
          </cell>
          <cell r="AF28">
            <v>2096557</v>
          </cell>
          <cell r="AG28">
            <v>1509003.92</v>
          </cell>
          <cell r="AH28">
            <v>13633592</v>
          </cell>
          <cell r="AI28">
            <v>10940724.509999998</v>
          </cell>
          <cell r="AK28">
            <v>0</v>
          </cell>
          <cell r="AL28">
            <v>1375822.01</v>
          </cell>
          <cell r="AM28">
            <v>4013515</v>
          </cell>
          <cell r="AN28">
            <v>2745222.3</v>
          </cell>
          <cell r="AO28">
            <v>27435313</v>
          </cell>
          <cell r="AP28">
            <v>19516199.399999999</v>
          </cell>
          <cell r="AR28" t="str">
            <v>0</v>
          </cell>
          <cell r="AS28" t="str">
            <v>0</v>
          </cell>
          <cell r="AT28" t="str">
            <v>0</v>
          </cell>
          <cell r="AU28" t="str">
            <v>0</v>
          </cell>
          <cell r="AV28" t="str">
            <v>0</v>
          </cell>
          <cell r="AW28" t="str">
            <v>0</v>
          </cell>
          <cell r="AY28">
            <v>0</v>
          </cell>
          <cell r="AZ28" t="str">
            <v>0</v>
          </cell>
          <cell r="BA28">
            <v>-24385</v>
          </cell>
          <cell r="BB28" t="str">
            <v>0</v>
          </cell>
          <cell r="BC28">
            <v>-200369</v>
          </cell>
          <cell r="BD28" t="str">
            <v>0</v>
          </cell>
        </row>
        <row r="29">
          <cell r="A29" t="str">
            <v>Income / Loss, Before Income Taxes</v>
          </cell>
          <cell r="B29">
            <v>-4825586.1099999947</v>
          </cell>
          <cell r="C29">
            <v>1464876.56</v>
          </cell>
          <cell r="D29">
            <v>-116773.50000005681</v>
          </cell>
          <cell r="E29">
            <v>2949697.87</v>
          </cell>
          <cell r="F29">
            <v>29076945.909999926</v>
          </cell>
          <cell r="G29">
            <v>20461643.75</v>
          </cell>
          <cell r="I29">
            <v>4148219.66</v>
          </cell>
          <cell r="J29">
            <v>1852551.16</v>
          </cell>
          <cell r="K29">
            <v>9634270.8999999966</v>
          </cell>
          <cell r="L29">
            <v>3651240.8</v>
          </cell>
          <cell r="M29">
            <v>40445702.209999971</v>
          </cell>
          <cell r="N29">
            <v>28435524.349999994</v>
          </cell>
          <cell r="P29">
            <v>4328606.76</v>
          </cell>
          <cell r="Q29">
            <v>1349188.77</v>
          </cell>
          <cell r="R29">
            <v>8019639.4199999962</v>
          </cell>
          <cell r="S29">
            <v>2611819.58</v>
          </cell>
          <cell r="T29">
            <v>33559711.469999991</v>
          </cell>
          <cell r="U29">
            <v>23198889.899999995</v>
          </cell>
          <cell r="W29">
            <v>75435.039999999994</v>
          </cell>
          <cell r="X29">
            <v>78915.100000000006</v>
          </cell>
          <cell r="Y29">
            <v>151556.04999999999</v>
          </cell>
          <cell r="Z29">
            <v>159761.82999999999</v>
          </cell>
          <cell r="AA29">
            <v>512347.97</v>
          </cell>
          <cell r="AB29">
            <v>619037.19999999995</v>
          </cell>
          <cell r="AD29">
            <v>4064850.29</v>
          </cell>
          <cell r="AE29">
            <v>2015333.35</v>
          </cell>
          <cell r="AF29">
            <v>9730721.8299999963</v>
          </cell>
          <cell r="AG29">
            <v>3982883.44</v>
          </cell>
          <cell r="AH29">
            <v>41642246.429999977</v>
          </cell>
          <cell r="AI29">
            <v>29478316.169999994</v>
          </cell>
          <cell r="AK29">
            <v>-760735.81999999844</v>
          </cell>
          <cell r="AL29">
            <v>3480209.91</v>
          </cell>
          <cell r="AM29">
            <v>9613948.3299999386</v>
          </cell>
          <cell r="AN29">
            <v>6932581.3099999987</v>
          </cell>
          <cell r="AO29">
            <v>70719192.339999899</v>
          </cell>
          <cell r="AP29">
            <v>49939959.919999994</v>
          </cell>
          <cell r="AR29">
            <v>0</v>
          </cell>
          <cell r="AS29">
            <v>0</v>
          </cell>
          <cell r="AT29">
            <v>2.9103830456733704E-11</v>
          </cell>
          <cell r="AU29">
            <v>0</v>
          </cell>
          <cell r="AV29">
            <v>2.9103830456733704E-11</v>
          </cell>
          <cell r="AW29">
            <v>0</v>
          </cell>
          <cell r="AY29">
            <v>0</v>
          </cell>
          <cell r="AZ29">
            <v>33334</v>
          </cell>
          <cell r="BA29">
            <v>-59899.000000001804</v>
          </cell>
          <cell r="BB29">
            <v>-13332</v>
          </cell>
          <cell r="BC29">
            <v>-492184.00000000448</v>
          </cell>
          <cell r="BD29">
            <v>-133328</v>
          </cell>
        </row>
        <row r="30">
          <cell r="A30" t="str">
            <v>Income / Loss, Before Cumulative Effect</v>
          </cell>
          <cell r="B30">
            <v>-4825586.1099999947</v>
          </cell>
          <cell r="C30">
            <v>850946.79</v>
          </cell>
          <cell r="D30">
            <v>-2033731.5000000568</v>
          </cell>
          <cell r="E30">
            <v>1713479.49</v>
          </cell>
          <cell r="F30">
            <v>15275224.909999926</v>
          </cell>
          <cell r="G30">
            <v>11886168.860000003</v>
          </cell>
          <cell r="I30">
            <v>4148219.66</v>
          </cell>
          <cell r="J30">
            <v>1158880.94</v>
          </cell>
          <cell r="K30">
            <v>7610916.8999999966</v>
          </cell>
          <cell r="L30">
            <v>2281228.3199999998</v>
          </cell>
          <cell r="M30">
            <v>27333161.209999982</v>
          </cell>
          <cell r="N30">
            <v>17931833.889999997</v>
          </cell>
          <cell r="P30">
            <v>4328606.76</v>
          </cell>
          <cell r="Q30">
            <v>866477.73</v>
          </cell>
          <cell r="R30">
            <v>6727039.4199999962</v>
          </cell>
          <cell r="S30">
            <v>1677428.53</v>
          </cell>
          <cell r="T30">
            <v>23323894.469999999</v>
          </cell>
          <cell r="U30">
            <v>14889872.959999993</v>
          </cell>
          <cell r="W30">
            <v>75435.039999999994</v>
          </cell>
          <cell r="X30">
            <v>45841.78</v>
          </cell>
          <cell r="Y30">
            <v>120568.05</v>
          </cell>
          <cell r="Z30">
            <v>92805.65</v>
          </cell>
          <cell r="AA30">
            <v>334481.96999999997</v>
          </cell>
          <cell r="AB30">
            <v>359598.72</v>
          </cell>
          <cell r="AD30">
            <v>4064850.29</v>
          </cell>
          <cell r="AE30">
            <v>1253441.1100000001</v>
          </cell>
          <cell r="AF30">
            <v>7634164.8299999963</v>
          </cell>
          <cell r="AG30">
            <v>2473879.52</v>
          </cell>
          <cell r="AH30">
            <v>28008654.429999981</v>
          </cell>
          <cell r="AI30">
            <v>18537591.659999996</v>
          </cell>
          <cell r="AK30">
            <v>-760735.81999999844</v>
          </cell>
          <cell r="AL30">
            <v>2104387.9</v>
          </cell>
          <cell r="AM30">
            <v>5600433.3299999395</v>
          </cell>
          <cell r="AN30">
            <v>4187359.01</v>
          </cell>
          <cell r="AO30">
            <v>43283879.339999907</v>
          </cell>
          <cell r="AP30">
            <v>30423760.52</v>
          </cell>
          <cell r="AR30">
            <v>0</v>
          </cell>
          <cell r="AS30">
            <v>0</v>
          </cell>
          <cell r="AT30">
            <v>2.9103830456733704E-11</v>
          </cell>
          <cell r="AU30">
            <v>0</v>
          </cell>
          <cell r="AV30">
            <v>2.9103830456733704E-11</v>
          </cell>
          <cell r="AW30">
            <v>0</v>
          </cell>
          <cell r="AY30">
            <v>0</v>
          </cell>
          <cell r="AZ30">
            <v>33334</v>
          </cell>
          <cell r="BA30">
            <v>-35514.000000001804</v>
          </cell>
          <cell r="BB30">
            <v>-13332</v>
          </cell>
          <cell r="BC30">
            <v>-291815.00000000448</v>
          </cell>
          <cell r="BD30">
            <v>-133328</v>
          </cell>
        </row>
        <row r="31">
          <cell r="A31" t="str">
            <v>Net (Income) Loss</v>
          </cell>
          <cell r="B31">
            <v>-4825586.1099999947</v>
          </cell>
          <cell r="C31">
            <v>850946.79</v>
          </cell>
          <cell r="D31">
            <v>-2033731.5000000568</v>
          </cell>
          <cell r="E31">
            <v>1713479.49</v>
          </cell>
          <cell r="F31">
            <v>15275224.909999926</v>
          </cell>
          <cell r="G31">
            <v>11886168.860000003</v>
          </cell>
          <cell r="I31">
            <v>4148219.66</v>
          </cell>
          <cell r="J31">
            <v>1158880.94</v>
          </cell>
          <cell r="K31">
            <v>7610916.8999999966</v>
          </cell>
          <cell r="L31">
            <v>2281228.3199999998</v>
          </cell>
          <cell r="M31">
            <v>27333161.209999982</v>
          </cell>
          <cell r="N31">
            <v>17931833.889999997</v>
          </cell>
          <cell r="P31">
            <v>4328606.76</v>
          </cell>
          <cell r="Q31">
            <v>866477.73</v>
          </cell>
          <cell r="R31">
            <v>6727039.4199999962</v>
          </cell>
          <cell r="S31">
            <v>1677428.53</v>
          </cell>
          <cell r="T31">
            <v>23323894.469999999</v>
          </cell>
          <cell r="U31">
            <v>14889872.959999993</v>
          </cell>
          <cell r="W31">
            <v>75435.039999999994</v>
          </cell>
          <cell r="X31">
            <v>45841.78</v>
          </cell>
          <cell r="Y31">
            <v>120568.05</v>
          </cell>
          <cell r="Z31">
            <v>92805.65</v>
          </cell>
          <cell r="AA31">
            <v>334481.96999999997</v>
          </cell>
          <cell r="AB31">
            <v>359598.72</v>
          </cell>
          <cell r="AD31">
            <v>4064850.29</v>
          </cell>
          <cell r="AE31">
            <v>1253441.1100000001</v>
          </cell>
          <cell r="AF31">
            <v>7634164.8299999963</v>
          </cell>
          <cell r="AG31">
            <v>2473879.52</v>
          </cell>
          <cell r="AH31">
            <v>28008654.429999981</v>
          </cell>
          <cell r="AI31">
            <v>18537591.659999996</v>
          </cell>
          <cell r="AK31">
            <v>-760735.81999999844</v>
          </cell>
          <cell r="AL31">
            <v>2104387.9</v>
          </cell>
          <cell r="AM31">
            <v>5600433.3299999395</v>
          </cell>
          <cell r="AN31">
            <v>4187359.01</v>
          </cell>
          <cell r="AO31">
            <v>43283879.339999907</v>
          </cell>
          <cell r="AP31">
            <v>30423760.52</v>
          </cell>
          <cell r="AR31">
            <v>0</v>
          </cell>
          <cell r="AS31">
            <v>0</v>
          </cell>
          <cell r="AT31">
            <v>2.9103830456733704E-11</v>
          </cell>
          <cell r="AU31">
            <v>0</v>
          </cell>
          <cell r="AV31">
            <v>2.9103830456733704E-11</v>
          </cell>
          <cell r="AW31">
            <v>0</v>
          </cell>
          <cell r="AY31">
            <v>0</v>
          </cell>
          <cell r="AZ31">
            <v>33334</v>
          </cell>
          <cell r="BA31">
            <v>-35514.000000001804</v>
          </cell>
          <cell r="BB31">
            <v>-13332</v>
          </cell>
          <cell r="BC31">
            <v>-291815.00000000448</v>
          </cell>
          <cell r="BD31">
            <v>-133328</v>
          </cell>
        </row>
        <row r="32">
          <cell r="A32" t="str">
            <v>Print &amp; Postages</v>
          </cell>
          <cell r="B32">
            <v>1959.74</v>
          </cell>
          <cell r="C32">
            <v>2950</v>
          </cell>
          <cell r="D32">
            <v>1959.74</v>
          </cell>
          <cell r="E32">
            <v>2950</v>
          </cell>
          <cell r="F32">
            <v>19082.099999999999</v>
          </cell>
          <cell r="G32">
            <v>20650</v>
          </cell>
          <cell r="I32">
            <v>1831.22</v>
          </cell>
          <cell r="J32">
            <v>858</v>
          </cell>
          <cell r="K32">
            <v>1831.22</v>
          </cell>
          <cell r="L32">
            <v>858</v>
          </cell>
          <cell r="M32">
            <v>10744.67</v>
          </cell>
          <cell r="N32">
            <v>5984</v>
          </cell>
          <cell r="P32">
            <v>1267.6099999999999</v>
          </cell>
          <cell r="Q32">
            <v>458</v>
          </cell>
          <cell r="R32">
            <v>1267.6099999999999</v>
          </cell>
          <cell r="S32">
            <v>458</v>
          </cell>
          <cell r="T32">
            <v>7922.17</v>
          </cell>
          <cell r="U32">
            <v>3184</v>
          </cell>
          <cell r="W32">
            <v>32.76</v>
          </cell>
          <cell r="X32">
            <v>50</v>
          </cell>
          <cell r="Y32">
            <v>32.76</v>
          </cell>
          <cell r="Z32">
            <v>50</v>
          </cell>
          <cell r="AA32">
            <v>2819.36</v>
          </cell>
          <cell r="AB32">
            <v>350</v>
          </cell>
          <cell r="AD32">
            <v>2300.12</v>
          </cell>
          <cell r="AE32">
            <v>908</v>
          </cell>
          <cell r="AF32">
            <v>2300.12</v>
          </cell>
          <cell r="AG32">
            <v>908</v>
          </cell>
          <cell r="AH32">
            <v>19221.310000000001</v>
          </cell>
          <cell r="AI32">
            <v>6334</v>
          </cell>
          <cell r="AK32">
            <v>4259.8599999999997</v>
          </cell>
          <cell r="AL32">
            <v>3858</v>
          </cell>
          <cell r="AM32">
            <v>4259.8599999999997</v>
          </cell>
          <cell r="AN32">
            <v>3858</v>
          </cell>
          <cell r="AO32">
            <v>38303.410000000003</v>
          </cell>
          <cell r="AP32">
            <v>26984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</row>
        <row r="33">
          <cell r="A33" t="str">
            <v>Labor</v>
          </cell>
          <cell r="B33">
            <v>780174.76</v>
          </cell>
          <cell r="C33">
            <v>649126.43000000005</v>
          </cell>
          <cell r="D33">
            <v>1516314.56</v>
          </cell>
          <cell r="E33">
            <v>1268747.1200000001</v>
          </cell>
          <cell r="F33">
            <v>5813780.8499999996</v>
          </cell>
          <cell r="G33">
            <v>5104494.25</v>
          </cell>
          <cell r="I33">
            <v>1283763.01</v>
          </cell>
          <cell r="J33">
            <v>1415135.96</v>
          </cell>
          <cell r="K33">
            <v>2666612.71</v>
          </cell>
          <cell r="L33">
            <v>2826544.48</v>
          </cell>
          <cell r="M33">
            <v>10949750.890000001</v>
          </cell>
          <cell r="N33">
            <v>11411179.379999999</v>
          </cell>
          <cell r="P33">
            <v>1198501.6200000001</v>
          </cell>
          <cell r="Q33">
            <v>1333154.3500000001</v>
          </cell>
          <cell r="R33">
            <v>2510526.31</v>
          </cell>
          <cell r="S33">
            <v>2666307.7000000002</v>
          </cell>
          <cell r="T33">
            <v>10408257.82</v>
          </cell>
          <cell r="U33">
            <v>10766505.83</v>
          </cell>
          <cell r="W33">
            <v>24928.2</v>
          </cell>
          <cell r="X33">
            <v>29515.9</v>
          </cell>
          <cell r="Y33">
            <v>58903.199999999997</v>
          </cell>
          <cell r="Z33">
            <v>57690.17</v>
          </cell>
          <cell r="AA33">
            <v>226095.06</v>
          </cell>
          <cell r="AB33">
            <v>230176.8</v>
          </cell>
          <cell r="AD33">
            <v>1308682.02</v>
          </cell>
          <cell r="AE33">
            <v>1557635.77</v>
          </cell>
          <cell r="AF33">
            <v>2725791.21</v>
          </cell>
          <cell r="AG33">
            <v>3105066.84</v>
          </cell>
          <cell r="AH33">
            <v>11176883.970000001</v>
          </cell>
          <cell r="AI33">
            <v>12529820.559999999</v>
          </cell>
          <cell r="AK33">
            <v>2088856.78</v>
          </cell>
          <cell r="AL33">
            <v>2206762.2000000002</v>
          </cell>
          <cell r="AM33">
            <v>4242105.7699999996</v>
          </cell>
          <cell r="AN33">
            <v>4373813.96</v>
          </cell>
          <cell r="AO33">
            <v>16990664.82</v>
          </cell>
          <cell r="AP33">
            <v>17634314.809999999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</row>
        <row r="34">
          <cell r="A34" t="str">
            <v>Benefits</v>
          </cell>
          <cell r="B34">
            <v>25360.240000000002</v>
          </cell>
          <cell r="C34" t="str">
            <v>0</v>
          </cell>
          <cell r="D34">
            <v>48908.33</v>
          </cell>
          <cell r="E34" t="str">
            <v>0</v>
          </cell>
          <cell r="F34">
            <v>108164.42</v>
          </cell>
          <cell r="G34" t="str">
            <v>0</v>
          </cell>
          <cell r="I34">
            <v>119628.25</v>
          </cell>
          <cell r="J34">
            <v>391753.49</v>
          </cell>
          <cell r="K34">
            <v>245200.68</v>
          </cell>
          <cell r="L34">
            <v>783506.98</v>
          </cell>
          <cell r="M34">
            <v>2416831.64</v>
          </cell>
          <cell r="N34">
            <v>3136111.17</v>
          </cell>
          <cell r="P34">
            <v>111409.27</v>
          </cell>
          <cell r="Q34">
            <v>391753.49</v>
          </cell>
          <cell r="R34">
            <v>228882.11</v>
          </cell>
          <cell r="S34">
            <v>783506.98</v>
          </cell>
          <cell r="T34">
            <v>2351870.5</v>
          </cell>
          <cell r="U34">
            <v>3136111.17</v>
          </cell>
          <cell r="W34">
            <v>11252.82</v>
          </cell>
          <cell r="X34" t="str">
            <v>0</v>
          </cell>
          <cell r="Y34">
            <v>22454.39</v>
          </cell>
          <cell r="Z34" t="str">
            <v>0</v>
          </cell>
          <cell r="AA34">
            <v>92922.84</v>
          </cell>
          <cell r="AB34" t="str">
            <v>0</v>
          </cell>
          <cell r="AD34">
            <v>130881.07</v>
          </cell>
          <cell r="AE34">
            <v>391753.49</v>
          </cell>
          <cell r="AF34">
            <v>267655.07</v>
          </cell>
          <cell r="AG34">
            <v>783506.98</v>
          </cell>
          <cell r="AH34">
            <v>2509754.48</v>
          </cell>
          <cell r="AI34">
            <v>3136111.17</v>
          </cell>
          <cell r="AK34">
            <v>156241.31</v>
          </cell>
          <cell r="AL34">
            <v>391753.49</v>
          </cell>
          <cell r="AM34">
            <v>316563.40000000002</v>
          </cell>
          <cell r="AN34">
            <v>783506.98</v>
          </cell>
          <cell r="AO34">
            <v>2617918.9</v>
          </cell>
          <cell r="AP34">
            <v>3136111.17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</row>
        <row r="35">
          <cell r="A35" t="str">
            <v>Materials &amp; Supplies</v>
          </cell>
          <cell r="B35">
            <v>14798.36</v>
          </cell>
          <cell r="C35">
            <v>12500</v>
          </cell>
          <cell r="D35">
            <v>34448.33</v>
          </cell>
          <cell r="E35">
            <v>25000</v>
          </cell>
          <cell r="F35">
            <v>113903.1</v>
          </cell>
          <cell r="G35">
            <v>100000</v>
          </cell>
          <cell r="I35">
            <v>237727.27</v>
          </cell>
          <cell r="J35">
            <v>287609.33</v>
          </cell>
          <cell r="K35">
            <v>420489.87</v>
          </cell>
          <cell r="L35">
            <v>556864.66</v>
          </cell>
          <cell r="M35">
            <v>2077595.9</v>
          </cell>
          <cell r="N35">
            <v>2336664.6800000002</v>
          </cell>
          <cell r="P35">
            <v>233662.38</v>
          </cell>
          <cell r="Q35">
            <v>281609.33</v>
          </cell>
          <cell r="R35">
            <v>403667.84</v>
          </cell>
          <cell r="S35">
            <v>544864.66</v>
          </cell>
          <cell r="T35">
            <v>2019099.76</v>
          </cell>
          <cell r="U35">
            <v>2281164.6800000002</v>
          </cell>
          <cell r="W35">
            <v>17.489999999999998</v>
          </cell>
          <cell r="X35">
            <v>100</v>
          </cell>
          <cell r="Y35">
            <v>17.489999999999998</v>
          </cell>
          <cell r="Z35">
            <v>200</v>
          </cell>
          <cell r="AA35">
            <v>17.489999999999998</v>
          </cell>
          <cell r="AB35">
            <v>800</v>
          </cell>
          <cell r="AD35">
            <v>237975.58</v>
          </cell>
          <cell r="AE35">
            <v>303709.33</v>
          </cell>
          <cell r="AF35">
            <v>422130.39</v>
          </cell>
          <cell r="AG35">
            <v>589064.66</v>
          </cell>
          <cell r="AH35">
            <v>2081159.1</v>
          </cell>
          <cell r="AI35">
            <v>2465464.6800000002</v>
          </cell>
          <cell r="AK35">
            <v>252773.94</v>
          </cell>
          <cell r="AL35">
            <v>316209.33</v>
          </cell>
          <cell r="AM35">
            <v>456578.72</v>
          </cell>
          <cell r="AN35">
            <v>614064.66</v>
          </cell>
          <cell r="AO35">
            <v>2195062.2000000002</v>
          </cell>
          <cell r="AP35">
            <v>2565464.6800000002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</row>
        <row r="36">
          <cell r="A36" t="str">
            <v>Vehicles &amp; Equip</v>
          </cell>
          <cell r="B36">
            <v>2462.25</v>
          </cell>
          <cell r="C36">
            <v>1500</v>
          </cell>
          <cell r="D36">
            <v>4736.09</v>
          </cell>
          <cell r="E36">
            <v>3000</v>
          </cell>
          <cell r="F36">
            <v>12392.27</v>
          </cell>
          <cell r="G36">
            <v>12000</v>
          </cell>
          <cell r="I36">
            <v>71625.119999999995</v>
          </cell>
          <cell r="J36">
            <v>153472.07999999999</v>
          </cell>
          <cell r="K36">
            <v>208319.23</v>
          </cell>
          <cell r="L36">
            <v>306793.15999999997</v>
          </cell>
          <cell r="M36">
            <v>1038152.34</v>
          </cell>
          <cell r="N36">
            <v>1227022.68</v>
          </cell>
          <cell r="P36">
            <v>67931.710000000006</v>
          </cell>
          <cell r="Q36">
            <v>151572.07999999999</v>
          </cell>
          <cell r="R36">
            <v>202198.61</v>
          </cell>
          <cell r="S36">
            <v>302993.15999999997</v>
          </cell>
          <cell r="T36">
            <v>1021378.31</v>
          </cell>
          <cell r="U36">
            <v>1211822.68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>
            <v>71625.119999999995</v>
          </cell>
          <cell r="AE36">
            <v>153472.07999999999</v>
          </cell>
          <cell r="AF36">
            <v>208319.23</v>
          </cell>
          <cell r="AG36">
            <v>306793.15999999997</v>
          </cell>
          <cell r="AH36">
            <v>1038152.34</v>
          </cell>
          <cell r="AI36">
            <v>1227022.68</v>
          </cell>
          <cell r="AK36">
            <v>74087.37</v>
          </cell>
          <cell r="AL36">
            <v>154972.07999999999</v>
          </cell>
          <cell r="AM36">
            <v>213055.32</v>
          </cell>
          <cell r="AN36">
            <v>309793.15999999997</v>
          </cell>
          <cell r="AO36">
            <v>1050544.6100000001</v>
          </cell>
          <cell r="AP36">
            <v>1239022.68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Y36">
            <v>0</v>
          </cell>
          <cell r="AZ36" t="str">
            <v>0</v>
          </cell>
          <cell r="BA36">
            <v>-9348.64</v>
          </cell>
          <cell r="BB36" t="str">
            <v>0</v>
          </cell>
          <cell r="BC36">
            <v>-66289.58</v>
          </cell>
          <cell r="BD36" t="str">
            <v>0</v>
          </cell>
        </row>
        <row r="37">
          <cell r="A37" t="str">
            <v>Print &amp; Postages</v>
          </cell>
          <cell r="B37">
            <v>4656.16</v>
          </cell>
          <cell r="C37">
            <v>2950</v>
          </cell>
          <cell r="D37">
            <v>6615.9</v>
          </cell>
          <cell r="E37">
            <v>5900</v>
          </cell>
          <cell r="F37">
            <v>23738.26</v>
          </cell>
          <cell r="G37">
            <v>23600</v>
          </cell>
          <cell r="I37">
            <v>3358.11</v>
          </cell>
          <cell r="J37">
            <v>847</v>
          </cell>
          <cell r="K37">
            <v>5189.33</v>
          </cell>
          <cell r="L37">
            <v>1705</v>
          </cell>
          <cell r="M37">
            <v>14102.78</v>
          </cell>
          <cell r="N37">
            <v>6831</v>
          </cell>
          <cell r="P37">
            <v>2851.33</v>
          </cell>
          <cell r="Q37">
            <v>447</v>
          </cell>
          <cell r="R37">
            <v>4118.9399999999996</v>
          </cell>
          <cell r="S37">
            <v>905</v>
          </cell>
          <cell r="T37">
            <v>10773.5</v>
          </cell>
          <cell r="U37">
            <v>3631</v>
          </cell>
          <cell r="W37">
            <v>0</v>
          </cell>
          <cell r="X37">
            <v>50</v>
          </cell>
          <cell r="Y37">
            <v>32.76</v>
          </cell>
          <cell r="Z37">
            <v>100</v>
          </cell>
          <cell r="AA37">
            <v>2819.36</v>
          </cell>
          <cell r="AB37">
            <v>400</v>
          </cell>
          <cell r="AD37">
            <v>4200.13</v>
          </cell>
          <cell r="AE37">
            <v>897</v>
          </cell>
          <cell r="AF37">
            <v>6500.25</v>
          </cell>
          <cell r="AG37">
            <v>1805</v>
          </cell>
          <cell r="AH37">
            <v>23421.439999999999</v>
          </cell>
          <cell r="AI37">
            <v>7231</v>
          </cell>
          <cell r="AK37">
            <v>8856.2900000000009</v>
          </cell>
          <cell r="AL37">
            <v>3847</v>
          </cell>
          <cell r="AM37">
            <v>13116.15</v>
          </cell>
          <cell r="AN37">
            <v>7705</v>
          </cell>
          <cell r="AO37">
            <v>47159.7</v>
          </cell>
          <cell r="AP37">
            <v>30831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</row>
        <row r="38">
          <cell r="A38" t="str">
            <v>Insurance</v>
          </cell>
          <cell r="B38">
            <v>688.19</v>
          </cell>
          <cell r="C38">
            <v>1750</v>
          </cell>
          <cell r="D38">
            <v>1387.27</v>
          </cell>
          <cell r="E38">
            <v>3500</v>
          </cell>
          <cell r="F38">
            <v>10687.23</v>
          </cell>
          <cell r="G38">
            <v>14000</v>
          </cell>
          <cell r="I38">
            <v>22237.63</v>
          </cell>
          <cell r="J38">
            <v>63988.42</v>
          </cell>
          <cell r="K38">
            <v>43972.26</v>
          </cell>
          <cell r="L38">
            <v>127976.84</v>
          </cell>
          <cell r="M38">
            <v>181761.72</v>
          </cell>
          <cell r="N38">
            <v>511907.36</v>
          </cell>
          <cell r="P38">
            <v>19809.560000000001</v>
          </cell>
          <cell r="Q38">
            <v>63088.42</v>
          </cell>
          <cell r="R38">
            <v>39116.120000000003</v>
          </cell>
          <cell r="S38">
            <v>126176.84</v>
          </cell>
          <cell r="T38">
            <v>159149.51</v>
          </cell>
          <cell r="U38">
            <v>504707.36</v>
          </cell>
          <cell r="W38">
            <v>178.28</v>
          </cell>
          <cell r="X38">
            <v>75</v>
          </cell>
          <cell r="Y38">
            <v>356.56</v>
          </cell>
          <cell r="Z38">
            <v>150</v>
          </cell>
          <cell r="AA38">
            <v>1681.66</v>
          </cell>
          <cell r="AB38">
            <v>600</v>
          </cell>
          <cell r="AD38">
            <v>22415.91</v>
          </cell>
          <cell r="AE38">
            <v>64063.42</v>
          </cell>
          <cell r="AF38">
            <v>44328.82</v>
          </cell>
          <cell r="AG38">
            <v>128126.84</v>
          </cell>
          <cell r="AH38">
            <v>183443.38</v>
          </cell>
          <cell r="AI38">
            <v>512507.36</v>
          </cell>
          <cell r="AK38">
            <v>23104.1</v>
          </cell>
          <cell r="AL38">
            <v>65813.42</v>
          </cell>
          <cell r="AM38">
            <v>45716.09</v>
          </cell>
          <cell r="AN38">
            <v>131626.84</v>
          </cell>
          <cell r="AO38">
            <v>194130.61</v>
          </cell>
          <cell r="AP38">
            <v>526507.36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</row>
        <row r="39">
          <cell r="A39" t="str">
            <v>Marketing</v>
          </cell>
          <cell r="B39">
            <v>5072.8999999999996</v>
          </cell>
          <cell r="C39">
            <v>10000</v>
          </cell>
          <cell r="D39">
            <v>6183.66</v>
          </cell>
          <cell r="E39">
            <v>20000</v>
          </cell>
          <cell r="F39">
            <v>76084.479999999996</v>
          </cell>
          <cell r="G39">
            <v>80000</v>
          </cell>
          <cell r="I39">
            <v>637</v>
          </cell>
          <cell r="J39" t="str">
            <v>0</v>
          </cell>
          <cell r="K39">
            <v>1447.19</v>
          </cell>
          <cell r="L39" t="str">
            <v>0</v>
          </cell>
          <cell r="M39">
            <v>15870.44</v>
          </cell>
          <cell r="N39" t="str">
            <v>0</v>
          </cell>
          <cell r="P39">
            <v>637</v>
          </cell>
          <cell r="Q39" t="str">
            <v>0</v>
          </cell>
          <cell r="R39">
            <v>1067.19</v>
          </cell>
          <cell r="S39" t="str">
            <v>0</v>
          </cell>
          <cell r="T39">
            <v>5610.82</v>
          </cell>
          <cell r="U39" t="str">
            <v>0</v>
          </cell>
          <cell r="W39">
            <v>11479.6</v>
          </cell>
          <cell r="X39">
            <v>200</v>
          </cell>
          <cell r="Y39">
            <v>11479.6</v>
          </cell>
          <cell r="Z39">
            <v>400</v>
          </cell>
          <cell r="AA39">
            <v>11479.6</v>
          </cell>
          <cell r="AB39">
            <v>1600</v>
          </cell>
          <cell r="AD39">
            <v>14130.23</v>
          </cell>
          <cell r="AE39">
            <v>200</v>
          </cell>
          <cell r="AF39">
            <v>14940.42</v>
          </cell>
          <cell r="AG39">
            <v>400</v>
          </cell>
          <cell r="AH39">
            <v>31156.07</v>
          </cell>
          <cell r="AI39">
            <v>1600</v>
          </cell>
          <cell r="AK39">
            <v>19203.13</v>
          </cell>
          <cell r="AL39">
            <v>10200</v>
          </cell>
          <cell r="AM39">
            <v>21124.080000000002</v>
          </cell>
          <cell r="AN39">
            <v>20400</v>
          </cell>
          <cell r="AO39">
            <v>107240.55</v>
          </cell>
          <cell r="AP39">
            <v>81600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</row>
        <row r="40">
          <cell r="A40" t="str">
            <v>Employee Welfare</v>
          </cell>
          <cell r="B40">
            <v>521762.73</v>
          </cell>
          <cell r="C40">
            <v>281083</v>
          </cell>
          <cell r="D40">
            <v>1029740.59</v>
          </cell>
          <cell r="E40">
            <v>562166</v>
          </cell>
          <cell r="F40">
            <v>2692495.63</v>
          </cell>
          <cell r="G40">
            <v>2016164</v>
          </cell>
          <cell r="I40">
            <v>20966.900000000001</v>
          </cell>
          <cell r="J40">
            <v>57447.42</v>
          </cell>
          <cell r="K40">
            <v>31121.48</v>
          </cell>
          <cell r="L40">
            <v>114894.84</v>
          </cell>
          <cell r="M40">
            <v>562391.96</v>
          </cell>
          <cell r="N40">
            <v>823755.28</v>
          </cell>
          <cell r="P40">
            <v>17292.71</v>
          </cell>
          <cell r="Q40">
            <v>29364.42</v>
          </cell>
          <cell r="R40">
            <v>23530.47</v>
          </cell>
          <cell r="S40">
            <v>58728.84</v>
          </cell>
          <cell r="T40">
            <v>532630.51</v>
          </cell>
          <cell r="U40">
            <v>599091.28</v>
          </cell>
          <cell r="W40">
            <v>14327.41</v>
          </cell>
          <cell r="X40">
            <v>17071</v>
          </cell>
          <cell r="Y40">
            <v>28654.82</v>
          </cell>
          <cell r="Z40">
            <v>30831</v>
          </cell>
          <cell r="AA40">
            <v>203048.4</v>
          </cell>
          <cell r="AB40">
            <v>163654</v>
          </cell>
          <cell r="AD40">
            <v>35596.78</v>
          </cell>
          <cell r="AE40">
            <v>113618.42</v>
          </cell>
          <cell r="AF40">
            <v>60154.06</v>
          </cell>
          <cell r="AG40">
            <v>223925.84</v>
          </cell>
          <cell r="AH40">
            <v>769060.55</v>
          </cell>
          <cell r="AI40">
            <v>1300209.28</v>
          </cell>
          <cell r="AK40">
            <v>557359.51</v>
          </cell>
          <cell r="AL40">
            <v>394701.42</v>
          </cell>
          <cell r="AM40">
            <v>1089894.6499999999</v>
          </cell>
          <cell r="AN40">
            <v>786091.84</v>
          </cell>
          <cell r="AO40">
            <v>3461556.18</v>
          </cell>
          <cell r="AP40">
            <v>3316373.28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</row>
        <row r="41">
          <cell r="A41" t="str">
            <v>Information Technologies</v>
          </cell>
          <cell r="B41">
            <v>1310.81</v>
          </cell>
          <cell r="C41">
            <v>875</v>
          </cell>
          <cell r="D41">
            <v>1499.36</v>
          </cell>
          <cell r="E41">
            <v>1750</v>
          </cell>
          <cell r="F41">
            <v>14460.69</v>
          </cell>
          <cell r="G41">
            <v>7000</v>
          </cell>
          <cell r="I41">
            <v>14705.25</v>
          </cell>
          <cell r="J41">
            <v>3014</v>
          </cell>
          <cell r="K41">
            <v>35486.5</v>
          </cell>
          <cell r="L41">
            <v>6028</v>
          </cell>
          <cell r="M41">
            <v>66114.720000000001</v>
          </cell>
          <cell r="N41">
            <v>24336</v>
          </cell>
          <cell r="P41">
            <v>14705.25</v>
          </cell>
          <cell r="Q41">
            <v>3014</v>
          </cell>
          <cell r="R41">
            <v>35486.5</v>
          </cell>
          <cell r="S41">
            <v>6028</v>
          </cell>
          <cell r="T41">
            <v>66114.720000000001</v>
          </cell>
          <cell r="U41">
            <v>24336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>
            <v>14705.25</v>
          </cell>
          <cell r="AE41">
            <v>3014</v>
          </cell>
          <cell r="AF41">
            <v>35486.5</v>
          </cell>
          <cell r="AG41">
            <v>6028</v>
          </cell>
          <cell r="AH41">
            <v>66114.720000000001</v>
          </cell>
          <cell r="AI41">
            <v>24336</v>
          </cell>
          <cell r="AK41">
            <v>16016.06</v>
          </cell>
          <cell r="AL41">
            <v>3889</v>
          </cell>
          <cell r="AM41">
            <v>36985.86</v>
          </cell>
          <cell r="AN41">
            <v>7778</v>
          </cell>
          <cell r="AO41">
            <v>80575.41</v>
          </cell>
          <cell r="AP41">
            <v>31336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</row>
        <row r="42">
          <cell r="A42" t="str">
            <v>Rent, Maint., &amp; Utilities</v>
          </cell>
          <cell r="B42">
            <v>40071.839999999997</v>
          </cell>
          <cell r="C42">
            <v>-60774</v>
          </cell>
          <cell r="D42">
            <v>82693.75</v>
          </cell>
          <cell r="E42">
            <v>-101998</v>
          </cell>
          <cell r="F42">
            <v>310683.21000000002</v>
          </cell>
          <cell r="G42">
            <v>-470542</v>
          </cell>
          <cell r="I42">
            <v>100963.96</v>
          </cell>
          <cell r="J42">
            <v>193121.07</v>
          </cell>
          <cell r="K42">
            <v>283645.34999999998</v>
          </cell>
          <cell r="L42">
            <v>531777.14</v>
          </cell>
          <cell r="M42">
            <v>1227202.43</v>
          </cell>
          <cell r="N42">
            <v>1705053.6</v>
          </cell>
          <cell r="P42">
            <v>82690.89</v>
          </cell>
          <cell r="Q42">
            <v>164871.07</v>
          </cell>
          <cell r="R42">
            <v>236061.62</v>
          </cell>
          <cell r="S42">
            <v>475277.14</v>
          </cell>
          <cell r="T42">
            <v>1102881.99</v>
          </cell>
          <cell r="U42">
            <v>1464553.6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>
            <v>104551.49</v>
          </cell>
          <cell r="AE42">
            <v>193121.07</v>
          </cell>
          <cell r="AF42">
            <v>296065.59999999998</v>
          </cell>
          <cell r="AG42">
            <v>531777.14</v>
          </cell>
          <cell r="AH42">
            <v>1248455.3999999999</v>
          </cell>
          <cell r="AI42">
            <v>1705053.6</v>
          </cell>
          <cell r="AK42">
            <v>144623.32999999999</v>
          </cell>
          <cell r="AL42">
            <v>132347.07</v>
          </cell>
          <cell r="AM42">
            <v>378759.35</v>
          </cell>
          <cell r="AN42">
            <v>429779.14</v>
          </cell>
          <cell r="AO42">
            <v>1559138.61</v>
          </cell>
          <cell r="AP42">
            <v>1234511.6000000001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Y42">
            <v>0</v>
          </cell>
          <cell r="AZ42" t="str">
            <v>0</v>
          </cell>
          <cell r="BA42">
            <v>-41598.400000000001</v>
          </cell>
          <cell r="BB42" t="str">
            <v>0</v>
          </cell>
          <cell r="BC42">
            <v>-256949.04</v>
          </cell>
          <cell r="BD42" t="str">
            <v>0</v>
          </cell>
        </row>
        <row r="43">
          <cell r="A43" t="str">
            <v>Directors &amp; Shareholders &amp;PR</v>
          </cell>
          <cell r="B43">
            <v>4293.58</v>
          </cell>
          <cell r="C43">
            <v>4300</v>
          </cell>
          <cell r="D43">
            <v>13063.95</v>
          </cell>
          <cell r="E43">
            <v>8600</v>
          </cell>
          <cell r="F43">
            <v>37811.1</v>
          </cell>
          <cell r="G43">
            <v>34400</v>
          </cell>
          <cell r="I43">
            <v>516.4</v>
          </cell>
          <cell r="J43">
            <v>1572.17</v>
          </cell>
          <cell r="K43">
            <v>2975.11</v>
          </cell>
          <cell r="L43">
            <v>3144.34</v>
          </cell>
          <cell r="M43">
            <v>8604.5499999999993</v>
          </cell>
          <cell r="N43">
            <v>12577.36</v>
          </cell>
          <cell r="P43">
            <v>0</v>
          </cell>
          <cell r="Q43">
            <v>1372.17</v>
          </cell>
          <cell r="R43">
            <v>1497</v>
          </cell>
          <cell r="S43">
            <v>2744.34</v>
          </cell>
          <cell r="T43">
            <v>4368</v>
          </cell>
          <cell r="U43">
            <v>10977.36</v>
          </cell>
          <cell r="W43">
            <v>62.52</v>
          </cell>
          <cell r="X43">
            <v>75</v>
          </cell>
          <cell r="Y43">
            <v>246.13</v>
          </cell>
          <cell r="Z43">
            <v>150</v>
          </cell>
          <cell r="AA43">
            <v>631.29999999999995</v>
          </cell>
          <cell r="AB43">
            <v>600</v>
          </cell>
          <cell r="AD43">
            <v>753.57</v>
          </cell>
          <cell r="AE43">
            <v>1647.17</v>
          </cell>
          <cell r="AF43">
            <v>3602.44</v>
          </cell>
          <cell r="AG43">
            <v>3294.34</v>
          </cell>
          <cell r="AH43">
            <v>10345.6</v>
          </cell>
          <cell r="AI43">
            <v>13177.36</v>
          </cell>
          <cell r="AK43">
            <v>5047.1499999999996</v>
          </cell>
          <cell r="AL43">
            <v>5947.17</v>
          </cell>
          <cell r="AM43">
            <v>16666.39</v>
          </cell>
          <cell r="AN43">
            <v>11894.34</v>
          </cell>
          <cell r="AO43">
            <v>48156.7</v>
          </cell>
          <cell r="AP43">
            <v>47577.36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</row>
        <row r="44">
          <cell r="A44" t="str">
            <v>Telecom</v>
          </cell>
          <cell r="B44">
            <v>20592.53</v>
          </cell>
          <cell r="C44">
            <v>17500</v>
          </cell>
          <cell r="D44">
            <v>39580.57</v>
          </cell>
          <cell r="E44">
            <v>35000</v>
          </cell>
          <cell r="F44">
            <v>179543.37</v>
          </cell>
          <cell r="G44">
            <v>140000</v>
          </cell>
          <cell r="I44">
            <v>140054.54999999999</v>
          </cell>
          <cell r="J44">
            <v>30865.919999999998</v>
          </cell>
          <cell r="K44">
            <v>198282.34</v>
          </cell>
          <cell r="L44">
            <v>61642.84</v>
          </cell>
          <cell r="M44">
            <v>971608.72</v>
          </cell>
          <cell r="N44">
            <v>247149.36</v>
          </cell>
          <cell r="P44">
            <v>132875.69</v>
          </cell>
          <cell r="Q44">
            <v>27165.919999999998</v>
          </cell>
          <cell r="R44">
            <v>187743</v>
          </cell>
          <cell r="S44">
            <v>54242.84</v>
          </cell>
          <cell r="T44">
            <v>936481.68</v>
          </cell>
          <cell r="U44">
            <v>216799.35999999999</v>
          </cell>
          <cell r="W44">
            <v>157.83000000000001</v>
          </cell>
          <cell r="X44">
            <v>300</v>
          </cell>
          <cell r="Y44">
            <v>158.62</v>
          </cell>
          <cell r="Z44">
            <v>600</v>
          </cell>
          <cell r="AA44">
            <v>755.15</v>
          </cell>
          <cell r="AB44">
            <v>2400</v>
          </cell>
          <cell r="AD44">
            <v>141225.04</v>
          </cell>
          <cell r="AE44">
            <v>31165.919999999998</v>
          </cell>
          <cell r="AF44">
            <v>202820.53</v>
          </cell>
          <cell r="AG44">
            <v>62242.84</v>
          </cell>
          <cell r="AH44">
            <v>980186.28</v>
          </cell>
          <cell r="AI44">
            <v>249549.36</v>
          </cell>
          <cell r="AK44">
            <v>161817.57</v>
          </cell>
          <cell r="AL44">
            <v>48665.919999999998</v>
          </cell>
          <cell r="AM44">
            <v>242401.1</v>
          </cell>
          <cell r="AN44">
            <v>97242.84</v>
          </cell>
          <cell r="AO44">
            <v>1159729.6499999999</v>
          </cell>
          <cell r="AP44">
            <v>389549.36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</row>
        <row r="45">
          <cell r="A45" t="str">
            <v>Travel &amp; Entertainment</v>
          </cell>
          <cell r="B45">
            <v>95320.21</v>
          </cell>
          <cell r="C45">
            <v>38000</v>
          </cell>
          <cell r="D45">
            <v>150869.60999999999</v>
          </cell>
          <cell r="E45">
            <v>76000</v>
          </cell>
          <cell r="F45">
            <v>433898.98</v>
          </cell>
          <cell r="G45">
            <v>304000</v>
          </cell>
          <cell r="I45">
            <v>27649.26</v>
          </cell>
          <cell r="J45">
            <v>9963.34</v>
          </cell>
          <cell r="K45">
            <v>67228.05</v>
          </cell>
          <cell r="L45">
            <v>27126.68</v>
          </cell>
          <cell r="M45">
            <v>126101.83</v>
          </cell>
          <cell r="N45">
            <v>99298.68</v>
          </cell>
          <cell r="P45">
            <v>25078.06</v>
          </cell>
          <cell r="Q45">
            <v>7313.34</v>
          </cell>
          <cell r="R45">
            <v>61655.519999999997</v>
          </cell>
          <cell r="S45">
            <v>20226.68</v>
          </cell>
          <cell r="T45">
            <v>102838.52</v>
          </cell>
          <cell r="U45">
            <v>75348.679999999993</v>
          </cell>
          <cell r="W45">
            <v>2337.0300000000002</v>
          </cell>
          <cell r="X45">
            <v>3500</v>
          </cell>
          <cell r="Y45">
            <v>6214.54</v>
          </cell>
          <cell r="Z45">
            <v>7000</v>
          </cell>
          <cell r="AA45">
            <v>21019.58</v>
          </cell>
          <cell r="AB45">
            <v>28000</v>
          </cell>
          <cell r="AD45">
            <v>30853.61</v>
          </cell>
          <cell r="AE45">
            <v>19463.34</v>
          </cell>
          <cell r="AF45">
            <v>89336.94</v>
          </cell>
          <cell r="AG45">
            <v>46126.68</v>
          </cell>
          <cell r="AH45">
            <v>216053.71</v>
          </cell>
          <cell r="AI45">
            <v>175298.68</v>
          </cell>
          <cell r="AK45">
            <v>126173.82</v>
          </cell>
          <cell r="AL45">
            <v>57463.34</v>
          </cell>
          <cell r="AM45">
            <v>240206.55</v>
          </cell>
          <cell r="AN45">
            <v>122126.68</v>
          </cell>
          <cell r="AO45">
            <v>649952.68999999994</v>
          </cell>
          <cell r="AP45">
            <v>479298.68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</row>
        <row r="46">
          <cell r="A46" t="str">
            <v>Dues &amp; Donations</v>
          </cell>
          <cell r="B46">
            <v>15924.68</v>
          </cell>
          <cell r="C46">
            <v>11350</v>
          </cell>
          <cell r="D46">
            <v>39301.339999999997</v>
          </cell>
          <cell r="E46">
            <v>22700</v>
          </cell>
          <cell r="F46">
            <v>148084.35</v>
          </cell>
          <cell r="G46">
            <v>90800</v>
          </cell>
          <cell r="I46">
            <v>2379.7600000000002</v>
          </cell>
          <cell r="J46">
            <v>18018.669999999998</v>
          </cell>
          <cell r="K46">
            <v>9373.9599999999991</v>
          </cell>
          <cell r="L46">
            <v>120268.34</v>
          </cell>
          <cell r="M46">
            <v>60918.63</v>
          </cell>
          <cell r="N46">
            <v>302504.36</v>
          </cell>
          <cell r="P46">
            <v>2379.7600000000002</v>
          </cell>
          <cell r="Q46">
            <v>17768.669999999998</v>
          </cell>
          <cell r="R46">
            <v>9342.64</v>
          </cell>
          <cell r="S46">
            <v>119768.34</v>
          </cell>
          <cell r="T46">
            <v>59631.34</v>
          </cell>
          <cell r="U46">
            <v>300304.36</v>
          </cell>
          <cell r="W46">
            <v>0</v>
          </cell>
          <cell r="X46">
            <v>125</v>
          </cell>
          <cell r="Y46">
            <v>0</v>
          </cell>
          <cell r="Z46">
            <v>250</v>
          </cell>
          <cell r="AA46">
            <v>1500</v>
          </cell>
          <cell r="AB46">
            <v>1000</v>
          </cell>
          <cell r="AD46">
            <v>4249.76</v>
          </cell>
          <cell r="AE46">
            <v>18143.669999999998</v>
          </cell>
          <cell r="AF46">
            <v>11243.96</v>
          </cell>
          <cell r="AG46">
            <v>120518.34</v>
          </cell>
          <cell r="AH46">
            <v>68547.62</v>
          </cell>
          <cell r="AI46">
            <v>303504.36</v>
          </cell>
          <cell r="AK46">
            <v>20174.439999999999</v>
          </cell>
          <cell r="AL46">
            <v>29493.67</v>
          </cell>
          <cell r="AM46">
            <v>50545.3</v>
          </cell>
          <cell r="AN46">
            <v>143218.34</v>
          </cell>
          <cell r="AO46">
            <v>216631.97</v>
          </cell>
          <cell r="AP46">
            <v>394304.36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</row>
        <row r="47">
          <cell r="A47" t="str">
            <v>Training</v>
          </cell>
          <cell r="B47">
            <v>4245.26</v>
          </cell>
          <cell r="C47">
            <v>2000</v>
          </cell>
          <cell r="D47">
            <v>7540.12</v>
          </cell>
          <cell r="E47">
            <v>4000</v>
          </cell>
          <cell r="F47">
            <v>19062.34</v>
          </cell>
          <cell r="G47">
            <v>16000</v>
          </cell>
          <cell r="I47">
            <v>1571.02</v>
          </cell>
          <cell r="J47">
            <v>6587.75</v>
          </cell>
          <cell r="K47">
            <v>9605.35</v>
          </cell>
          <cell r="L47">
            <v>14207.5</v>
          </cell>
          <cell r="M47">
            <v>32230.29</v>
          </cell>
          <cell r="N47">
            <v>55840</v>
          </cell>
          <cell r="P47">
            <v>1571.02</v>
          </cell>
          <cell r="Q47">
            <v>6587.75</v>
          </cell>
          <cell r="R47">
            <v>9605.35</v>
          </cell>
          <cell r="S47">
            <v>13407.5</v>
          </cell>
          <cell r="T47">
            <v>32099.84</v>
          </cell>
          <cell r="U47">
            <v>54540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>
            <v>1571.02</v>
          </cell>
          <cell r="AE47">
            <v>6587.75</v>
          </cell>
          <cell r="AF47">
            <v>9605.35</v>
          </cell>
          <cell r="AG47">
            <v>14207.5</v>
          </cell>
          <cell r="AH47">
            <v>37250.14</v>
          </cell>
          <cell r="AI47">
            <v>55840</v>
          </cell>
          <cell r="AK47">
            <v>5816.28</v>
          </cell>
          <cell r="AL47">
            <v>8587.75</v>
          </cell>
          <cell r="AM47">
            <v>17145.47</v>
          </cell>
          <cell r="AN47">
            <v>18207.5</v>
          </cell>
          <cell r="AO47">
            <v>56312.480000000003</v>
          </cell>
          <cell r="AP47">
            <v>71840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</row>
        <row r="48">
          <cell r="A48" t="str">
            <v>Outside Services</v>
          </cell>
          <cell r="B48">
            <v>178052.31</v>
          </cell>
          <cell r="C48">
            <v>125000</v>
          </cell>
          <cell r="D48">
            <v>567446.54</v>
          </cell>
          <cell r="E48">
            <v>250000</v>
          </cell>
          <cell r="F48">
            <v>1057869.58</v>
          </cell>
          <cell r="G48">
            <v>1180000</v>
          </cell>
          <cell r="I48">
            <v>608215.31999999995</v>
          </cell>
          <cell r="J48">
            <v>1358830.68</v>
          </cell>
          <cell r="K48">
            <v>1528133.04</v>
          </cell>
          <cell r="L48">
            <v>2722522.36</v>
          </cell>
          <cell r="M48">
            <v>7656832.1300000008</v>
          </cell>
          <cell r="N48">
            <v>11200524.989999998</v>
          </cell>
          <cell r="P48">
            <v>537644.32999999996</v>
          </cell>
          <cell r="Q48">
            <v>1309580.68</v>
          </cell>
          <cell r="R48">
            <v>1348552.65</v>
          </cell>
          <cell r="S48">
            <v>2624022.36</v>
          </cell>
          <cell r="T48">
            <v>7136923.2800000012</v>
          </cell>
          <cell r="U48">
            <v>10786524.989999998</v>
          </cell>
          <cell r="W48">
            <v>0</v>
          </cell>
          <cell r="X48">
            <v>6500</v>
          </cell>
          <cell r="Y48">
            <v>0</v>
          </cell>
          <cell r="Z48">
            <v>13000</v>
          </cell>
          <cell r="AA48">
            <v>2740.88</v>
          </cell>
          <cell r="AB48">
            <v>52000</v>
          </cell>
          <cell r="AD48">
            <v>608440.31999999995</v>
          </cell>
          <cell r="AE48">
            <v>1376330.68</v>
          </cell>
          <cell r="AF48">
            <v>1535307.54</v>
          </cell>
          <cell r="AG48">
            <v>2757522.36</v>
          </cell>
          <cell r="AH48">
            <v>7748461.2600000007</v>
          </cell>
          <cell r="AI48">
            <v>11343337.989999998</v>
          </cell>
          <cell r="AK48">
            <v>786492.63</v>
          </cell>
          <cell r="AL48">
            <v>1501330.68</v>
          </cell>
          <cell r="AM48">
            <v>2102754.08</v>
          </cell>
          <cell r="AN48">
            <v>3007522.36</v>
          </cell>
          <cell r="AO48">
            <v>8806330.8399999999</v>
          </cell>
          <cell r="AP48">
            <v>12523337.989999998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Y48">
            <v>0</v>
          </cell>
          <cell r="AZ48" t="str">
            <v>0</v>
          </cell>
          <cell r="BA48">
            <v>-243884.95</v>
          </cell>
          <cell r="BB48" t="str">
            <v>0</v>
          </cell>
          <cell r="BC48">
            <v>-1700034.6</v>
          </cell>
          <cell r="BD48" t="str">
            <v>0</v>
          </cell>
        </row>
      </sheetData>
      <sheetData sheetId="1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>
        <row r="241">
          <cell r="E241" t="str">
            <v>Anthony</v>
          </cell>
          <cell r="G241">
            <v>2184.2372999999998</v>
          </cell>
          <cell r="H241">
            <v>672.70350000000008</v>
          </cell>
          <cell r="I241">
            <v>6440.2987000000003</v>
          </cell>
          <cell r="J241">
            <v>1870.8583000000001</v>
          </cell>
          <cell r="K241">
            <v>18703.2153</v>
          </cell>
          <cell r="L241">
            <v>7032.0951000000005</v>
          </cell>
          <cell r="M241">
            <v>28853.856899999999</v>
          </cell>
          <cell r="N241">
            <v>11195.562599999999</v>
          </cell>
          <cell r="O241">
            <v>28882.479599999995</v>
          </cell>
          <cell r="P241">
            <v>10189.538200000001</v>
          </cell>
          <cell r="Q241">
            <v>24140.623</v>
          </cell>
          <cell r="R241">
            <v>7830.7492999999995</v>
          </cell>
          <cell r="S241">
            <v>13996.909799999999</v>
          </cell>
          <cell r="T241">
            <v>4082.9344999999994</v>
          </cell>
          <cell r="U241">
            <v>7880.4041999999981</v>
          </cell>
          <cell r="V241">
            <v>2266.9072000000001</v>
          </cell>
          <cell r="W241">
            <v>2996.8145999999997</v>
          </cell>
          <cell r="X241">
            <v>971.81719999999996</v>
          </cell>
          <cell r="Y241">
            <v>2291.1600999999996</v>
          </cell>
          <cell r="Z241">
            <v>778.80279999999993</v>
          </cell>
          <cell r="AA241">
            <v>2178.1406999999999</v>
          </cell>
          <cell r="AB241">
            <v>749.75799999999992</v>
          </cell>
          <cell r="AC241">
            <v>2148.7213999999999</v>
          </cell>
          <cell r="AD241">
            <v>731.75379999999996</v>
          </cell>
          <cell r="AE241">
            <v>2557.5021000000002</v>
          </cell>
          <cell r="AF241">
            <v>824.12500000000011</v>
          </cell>
          <cell r="AG241">
            <v>7497.5793999999996</v>
          </cell>
          <cell r="AH241">
            <v>1964.6141</v>
          </cell>
          <cell r="AI241">
            <v>17825.947099999998</v>
          </cell>
          <cell r="AJ241">
            <v>5875.6982999999991</v>
          </cell>
          <cell r="AK241">
            <v>32331.068000000003</v>
          </cell>
          <cell r="AL241">
            <v>11622.730800000001</v>
          </cell>
          <cell r="AM241">
            <v>24211.042300000005</v>
          </cell>
          <cell r="AN241">
            <v>8561.1527000000006</v>
          </cell>
          <cell r="AO241">
            <v>18073.980200000002</v>
          </cell>
          <cell r="AP241">
            <v>5267.3462999999992</v>
          </cell>
          <cell r="AQ241">
            <v>13761.271200000001</v>
          </cell>
          <cell r="AR241">
            <v>3756.0264999999999</v>
          </cell>
          <cell r="AS241">
            <v>6935.8759</v>
          </cell>
          <cell r="AT241">
            <v>1693.9458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</row>
        <row r="242">
          <cell r="E242" t="str">
            <v>Chanute</v>
          </cell>
          <cell r="G242">
            <v>9051.6023000000005</v>
          </cell>
          <cell r="H242">
            <v>5076.3177000000005</v>
          </cell>
          <cell r="I242">
            <v>26865.567999999996</v>
          </cell>
          <cell r="J242">
            <v>6857.4552000000012</v>
          </cell>
          <cell r="K242">
            <v>69386.932799999995</v>
          </cell>
          <cell r="L242">
            <v>19554.327799999995</v>
          </cell>
          <cell r="M242">
            <v>107153.58689999997</v>
          </cell>
          <cell r="N242">
            <v>34351.931699999994</v>
          </cell>
          <cell r="O242">
            <v>103068.87139999999</v>
          </cell>
          <cell r="P242">
            <v>33507.226999999999</v>
          </cell>
          <cell r="Q242">
            <v>87701.005499999999</v>
          </cell>
          <cell r="R242">
            <v>27214.193599999999</v>
          </cell>
          <cell r="S242">
            <v>58446.191200000008</v>
          </cell>
          <cell r="T242">
            <v>16820.240300000005</v>
          </cell>
          <cell r="U242">
            <v>26919.227400000007</v>
          </cell>
          <cell r="V242">
            <v>9810.1733999999997</v>
          </cell>
          <cell r="W242">
            <v>10276.742200000001</v>
          </cell>
          <cell r="X242">
            <v>6146.4696999999996</v>
          </cell>
          <cell r="Y242">
            <v>8049.6534999999976</v>
          </cell>
          <cell r="Z242">
            <v>4467.7609000000002</v>
          </cell>
          <cell r="AA242">
            <v>6679.6448</v>
          </cell>
          <cell r="AB242">
            <v>3539.0897999999997</v>
          </cell>
          <cell r="AC242">
            <v>7606.8184999999994</v>
          </cell>
          <cell r="AD242">
            <v>3934.5553</v>
          </cell>
          <cell r="AE242">
            <v>11044.786</v>
          </cell>
          <cell r="AF242">
            <v>4996.3216999999995</v>
          </cell>
          <cell r="AG242">
            <v>30763.371399999996</v>
          </cell>
          <cell r="AH242">
            <v>8631.3560000000016</v>
          </cell>
          <cell r="AI242">
            <v>75016.22540000001</v>
          </cell>
          <cell r="AJ242">
            <v>21437.633300000001</v>
          </cell>
          <cell r="AK242">
            <v>113502.79999999997</v>
          </cell>
          <cell r="AL242">
            <v>35085.782299999999</v>
          </cell>
          <cell r="AM242">
            <v>87618.775199999989</v>
          </cell>
          <cell r="AN242">
            <v>26593.687499999996</v>
          </cell>
          <cell r="AO242">
            <v>67136.180999999997</v>
          </cell>
          <cell r="AP242">
            <v>19362.844200000003</v>
          </cell>
          <cell r="AQ242">
            <v>51225.758099999999</v>
          </cell>
          <cell r="AR242">
            <v>14258.2395</v>
          </cell>
          <cell r="AS242">
            <v>22746.841400000001</v>
          </cell>
          <cell r="AT242">
            <v>7224.0825999999997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E243" t="str">
            <v>Council Grove Lake</v>
          </cell>
          <cell r="G243">
            <v>2866.7308000000003</v>
          </cell>
          <cell r="H243">
            <v>5230.5953999999992</v>
          </cell>
          <cell r="I243">
            <v>8784.2614999999987</v>
          </cell>
          <cell r="J243">
            <v>6928.6171000000004</v>
          </cell>
          <cell r="K243">
            <v>23285.250900000003</v>
          </cell>
          <cell r="L243">
            <v>13416.622300000001</v>
          </cell>
          <cell r="M243">
            <v>32486.747500000001</v>
          </cell>
          <cell r="N243">
            <v>12403.8267</v>
          </cell>
          <cell r="O243">
            <v>34216.147599999997</v>
          </cell>
          <cell r="P243">
            <v>13796.740799999998</v>
          </cell>
          <cell r="Q243">
            <v>27380.085800000001</v>
          </cell>
          <cell r="R243">
            <v>10697.946699999999</v>
          </cell>
          <cell r="S243">
            <v>17427.992399999999</v>
          </cell>
          <cell r="T243">
            <v>6664.1194999999998</v>
          </cell>
          <cell r="U243">
            <v>8530.9964</v>
          </cell>
          <cell r="V243">
            <v>2504.5268000000001</v>
          </cell>
          <cell r="W243">
            <v>3341.6642000000002</v>
          </cell>
          <cell r="X243">
            <v>1259.7923000000001</v>
          </cell>
          <cell r="Y243">
            <v>2565.0645</v>
          </cell>
          <cell r="Z243">
            <v>1188.8458000000001</v>
          </cell>
          <cell r="AA243">
            <v>2245.2311999999997</v>
          </cell>
          <cell r="AB243">
            <v>941.10839999999996</v>
          </cell>
          <cell r="AC243">
            <v>2560.3308000000002</v>
          </cell>
          <cell r="AD243">
            <v>1192.8607</v>
          </cell>
          <cell r="AE243">
            <v>4348.9305000000004</v>
          </cell>
          <cell r="AF243">
            <v>1589.8071000000002</v>
          </cell>
          <cell r="AG243">
            <v>9423.5263999999988</v>
          </cell>
          <cell r="AH243">
            <v>3878.1811999999995</v>
          </cell>
          <cell r="AI243">
            <v>22342.716699999997</v>
          </cell>
          <cell r="AJ243">
            <v>8755.7322000000004</v>
          </cell>
          <cell r="AK243">
            <v>36147.710000000006</v>
          </cell>
          <cell r="AL243">
            <v>13020.395199999999</v>
          </cell>
          <cell r="AM243">
            <v>26145.617900000001</v>
          </cell>
          <cell r="AN243">
            <v>10740.687</v>
          </cell>
          <cell r="AO243">
            <v>21057.4889</v>
          </cell>
          <cell r="AP243">
            <v>9069.2834000000003</v>
          </cell>
          <cell r="AQ243">
            <v>15602.790300000001</v>
          </cell>
          <cell r="AR243">
            <v>7094.3668000000007</v>
          </cell>
          <cell r="AS243">
            <v>6576.2973000000002</v>
          </cell>
          <cell r="AT243">
            <v>2045.5354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E244" t="str">
            <v>Independence</v>
          </cell>
          <cell r="G244">
            <v>14218.734200000001</v>
          </cell>
          <cell r="H244">
            <v>8248.9660999999996</v>
          </cell>
          <cell r="I244">
            <v>49190.381300000001</v>
          </cell>
          <cell r="J244">
            <v>17307.496500000001</v>
          </cell>
          <cell r="K244">
            <v>114589.5243</v>
          </cell>
          <cell r="L244">
            <v>40400.132399999988</v>
          </cell>
          <cell r="M244">
            <v>175778.51990000001</v>
          </cell>
          <cell r="N244">
            <v>64998.369200000008</v>
          </cell>
          <cell r="O244">
            <v>172385.85060000001</v>
          </cell>
          <cell r="P244">
            <v>64231.651099999995</v>
          </cell>
          <cell r="Q244">
            <v>138726.4963</v>
          </cell>
          <cell r="R244">
            <v>50065.616200000004</v>
          </cell>
          <cell r="S244">
            <v>76475.368300000002</v>
          </cell>
          <cell r="T244">
            <v>24792.634699999991</v>
          </cell>
          <cell r="U244">
            <v>37645.431999999993</v>
          </cell>
          <cell r="V244">
            <v>12619.588399999999</v>
          </cell>
          <cell r="W244">
            <v>15813.421900000001</v>
          </cell>
          <cell r="X244">
            <v>7188.3949000000002</v>
          </cell>
          <cell r="Y244">
            <v>12248.575100000002</v>
          </cell>
          <cell r="Z244">
            <v>6635.8245000000006</v>
          </cell>
          <cell r="AA244">
            <v>11836.316799999999</v>
          </cell>
          <cell r="AB244">
            <v>6094.2592999999988</v>
          </cell>
          <cell r="AC244">
            <v>12120.5933</v>
          </cell>
          <cell r="AD244">
            <v>6959.4648999999999</v>
          </cell>
          <cell r="AE244">
            <v>18122.790800000002</v>
          </cell>
          <cell r="AF244">
            <v>9576.8228999999974</v>
          </cell>
          <cell r="AG244">
            <v>51488.548199999997</v>
          </cell>
          <cell r="AH244">
            <v>18309.253600000004</v>
          </cell>
          <cell r="AI244">
            <v>125825.34609999998</v>
          </cell>
          <cell r="AJ244">
            <v>49588.765199999994</v>
          </cell>
          <cell r="AK244">
            <v>187158.29500000001</v>
          </cell>
          <cell r="AL244">
            <v>72065.309199999989</v>
          </cell>
          <cell r="AM244">
            <v>138966.85379999998</v>
          </cell>
          <cell r="AN244">
            <v>50424.128400000001</v>
          </cell>
          <cell r="AO244">
            <v>102754.85910000002</v>
          </cell>
          <cell r="AP244">
            <v>39679.247399999993</v>
          </cell>
          <cell r="AQ244">
            <v>77188.318700000018</v>
          </cell>
          <cell r="AR244">
            <v>26431.9061</v>
          </cell>
          <cell r="AS244">
            <v>33944.377799999995</v>
          </cell>
          <cell r="AT244">
            <v>11866.608800000002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E245" t="str">
            <v>Lawrence</v>
          </cell>
          <cell r="G245">
            <v>5113.3724999999995</v>
          </cell>
          <cell r="H245">
            <v>1585.8757000000003</v>
          </cell>
          <cell r="I245">
            <v>12413.866400000001</v>
          </cell>
          <cell r="J245">
            <v>3027.4456</v>
          </cell>
          <cell r="K245">
            <v>34398.333499999993</v>
          </cell>
          <cell r="L245">
            <v>7499.3739999999998</v>
          </cell>
          <cell r="M245">
            <v>40821.270699999994</v>
          </cell>
          <cell r="N245">
            <v>9084.6035999999986</v>
          </cell>
          <cell r="O245">
            <v>44094.8917</v>
          </cell>
          <cell r="P245">
            <v>9460.2855</v>
          </cell>
          <cell r="Q245">
            <v>30515.786</v>
          </cell>
          <cell r="R245">
            <v>7120.1542000000009</v>
          </cell>
          <cell r="S245">
            <v>21046.774100000002</v>
          </cell>
          <cell r="T245">
            <v>3851.4983999999995</v>
          </cell>
          <cell r="U245">
            <v>8834.4946</v>
          </cell>
          <cell r="V245">
            <v>1109.2663</v>
          </cell>
          <cell r="W245">
            <v>4360.8055000000004</v>
          </cell>
          <cell r="X245">
            <v>496.60959999999994</v>
          </cell>
          <cell r="Y245">
            <v>4511.1393000000007</v>
          </cell>
          <cell r="Z245">
            <v>765.61809999999991</v>
          </cell>
          <cell r="AA245">
            <v>3769.8034000000002</v>
          </cell>
          <cell r="AB245">
            <v>737.3848999999999</v>
          </cell>
          <cell r="AC245">
            <v>4408.3251</v>
          </cell>
          <cell r="AD245">
            <v>820.42600000000004</v>
          </cell>
          <cell r="AE245">
            <v>5932.9478000000008</v>
          </cell>
          <cell r="AF245">
            <v>1255.818</v>
          </cell>
          <cell r="AG245">
            <v>15279.5214</v>
          </cell>
          <cell r="AH245">
            <v>3340.9940000000001</v>
          </cell>
          <cell r="AI245">
            <v>33262.742200000001</v>
          </cell>
          <cell r="AJ245">
            <v>7302.2655999999997</v>
          </cell>
          <cell r="AK245">
            <v>47303.69</v>
          </cell>
          <cell r="AL245">
            <v>10766.4393</v>
          </cell>
          <cell r="AM245">
            <v>31628.334299999999</v>
          </cell>
          <cell r="AN245">
            <v>7108.0051999999996</v>
          </cell>
          <cell r="AO245">
            <v>27044.891700000004</v>
          </cell>
          <cell r="AP245">
            <v>5122.4489999999996</v>
          </cell>
          <cell r="AQ245">
            <v>19142.807200000003</v>
          </cell>
          <cell r="AR245">
            <v>2986.4436000000001</v>
          </cell>
          <cell r="AS245">
            <v>5959.6557999999995</v>
          </cell>
          <cell r="AT245">
            <v>922.18589999999995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E246" t="str">
            <v>Leavenworth</v>
          </cell>
          <cell r="G246">
            <v>9464.4909000000007</v>
          </cell>
          <cell r="H246">
            <v>4789.0249000000003</v>
          </cell>
          <cell r="I246">
            <v>22841.866999999995</v>
          </cell>
          <cell r="J246">
            <v>6481.5351000000001</v>
          </cell>
          <cell r="K246">
            <v>61586.849699999999</v>
          </cell>
          <cell r="L246">
            <v>16273.426900000002</v>
          </cell>
          <cell r="M246">
            <v>96735.620900000009</v>
          </cell>
          <cell r="N246">
            <v>26548.653400000003</v>
          </cell>
          <cell r="O246">
            <v>92867.863500000007</v>
          </cell>
          <cell r="P246">
            <v>25467.437599999997</v>
          </cell>
          <cell r="Q246">
            <v>77782.47589999999</v>
          </cell>
          <cell r="R246">
            <v>23388.1914</v>
          </cell>
          <cell r="S246">
            <v>52528.266499999998</v>
          </cell>
          <cell r="T246">
            <v>15541.5092</v>
          </cell>
          <cell r="U246">
            <v>25364.568400000004</v>
          </cell>
          <cell r="V246">
            <v>8912.3910999999989</v>
          </cell>
          <cell r="W246">
            <v>10926.4717</v>
          </cell>
          <cell r="X246">
            <v>4767.5196000000005</v>
          </cell>
          <cell r="Y246">
            <v>8773.4650000000001</v>
          </cell>
          <cell r="Z246">
            <v>4829.6039000000001</v>
          </cell>
          <cell r="AA246">
            <v>7897.3805000000002</v>
          </cell>
          <cell r="AB246">
            <v>3961.2470000000003</v>
          </cell>
          <cell r="AC246">
            <v>8095.9853999999996</v>
          </cell>
          <cell r="AD246">
            <v>3943.8387000000002</v>
          </cell>
          <cell r="AE246">
            <v>11848.490400000001</v>
          </cell>
          <cell r="AF246">
            <v>5040.8719000000001</v>
          </cell>
          <cell r="AG246">
            <v>27236.162300000004</v>
          </cell>
          <cell r="AH246">
            <v>7203.7459999999992</v>
          </cell>
          <cell r="AI246">
            <v>67990.0576</v>
          </cell>
          <cell r="AJ246">
            <v>16876.699699999997</v>
          </cell>
          <cell r="AK246">
            <v>105237.27960000001</v>
          </cell>
          <cell r="AL246">
            <v>28367.622100000004</v>
          </cell>
          <cell r="AM246">
            <v>81494.284400000004</v>
          </cell>
          <cell r="AN246">
            <v>22900.376400000001</v>
          </cell>
          <cell r="AO246">
            <v>62676.754000000001</v>
          </cell>
          <cell r="AP246">
            <v>17656.4107</v>
          </cell>
          <cell r="AQ246">
            <v>42543.881700000005</v>
          </cell>
          <cell r="AR246">
            <v>12405.022500000001</v>
          </cell>
          <cell r="AS246">
            <v>21980.248899999999</v>
          </cell>
          <cell r="AT246">
            <v>7716.2748999999994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E247" t="str">
            <v>Marion Lake</v>
          </cell>
          <cell r="G247">
            <v>5725.9713000000002</v>
          </cell>
          <cell r="H247">
            <v>4323.2338999999993</v>
          </cell>
          <cell r="I247">
            <v>16881.356400000001</v>
          </cell>
          <cell r="J247">
            <v>7194.5166000000008</v>
          </cell>
          <cell r="K247">
            <v>44569.001700000001</v>
          </cell>
          <cell r="L247">
            <v>15227.664999999999</v>
          </cell>
          <cell r="M247">
            <v>67740.173999999999</v>
          </cell>
          <cell r="N247">
            <v>22427.231600000003</v>
          </cell>
          <cell r="O247">
            <v>64230.283100000001</v>
          </cell>
          <cell r="P247">
            <v>20962.515999999996</v>
          </cell>
          <cell r="Q247">
            <v>52100.664899999996</v>
          </cell>
          <cell r="R247">
            <v>16026.125699999995</v>
          </cell>
          <cell r="S247">
            <v>36123.551800000001</v>
          </cell>
          <cell r="T247">
            <v>11314.51</v>
          </cell>
          <cell r="U247">
            <v>17541.672199999997</v>
          </cell>
          <cell r="V247">
            <v>4992.469399999999</v>
          </cell>
          <cell r="W247">
            <v>6655.4296000000004</v>
          </cell>
          <cell r="X247">
            <v>2704.2091</v>
          </cell>
          <cell r="Y247">
            <v>5073.5825999999997</v>
          </cell>
          <cell r="Z247">
            <v>2185.1906999999997</v>
          </cell>
          <cell r="AA247">
            <v>4570.3804</v>
          </cell>
          <cell r="AB247">
            <v>2057.0962999999997</v>
          </cell>
          <cell r="AC247">
            <v>4989.3275999999996</v>
          </cell>
          <cell r="AD247">
            <v>2863.0826000000006</v>
          </cell>
          <cell r="AE247">
            <v>7178.5563999999986</v>
          </cell>
          <cell r="AF247">
            <v>4988.3054000000002</v>
          </cell>
          <cell r="AG247">
            <v>19195.064300000002</v>
          </cell>
          <cell r="AH247">
            <v>8904.0382000000009</v>
          </cell>
          <cell r="AI247">
            <v>44870.106700000004</v>
          </cell>
          <cell r="AJ247">
            <v>17342.365000000005</v>
          </cell>
          <cell r="AK247">
            <v>72893.6397</v>
          </cell>
          <cell r="AL247">
            <v>24151.3148</v>
          </cell>
          <cell r="AM247">
            <v>52883.270599999996</v>
          </cell>
          <cell r="AN247">
            <v>16744.8593</v>
          </cell>
          <cell r="AO247">
            <v>41059.560100000002</v>
          </cell>
          <cell r="AP247">
            <v>12832.716399999999</v>
          </cell>
          <cell r="AQ247">
            <v>31064.739499999996</v>
          </cell>
          <cell r="AR247">
            <v>9881.2203000000009</v>
          </cell>
          <cell r="AS247">
            <v>13749.608999999999</v>
          </cell>
          <cell r="AT247">
            <v>4335.4664999999995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E248" t="str">
            <v>Ness City</v>
          </cell>
          <cell r="G248">
            <v>1303.6326999999999</v>
          </cell>
          <cell r="H248">
            <v>347.65879999999999</v>
          </cell>
          <cell r="I248">
            <v>3718.7517000000003</v>
          </cell>
          <cell r="J248">
            <v>1036.3039000000001</v>
          </cell>
          <cell r="K248">
            <v>9510.2680999999993</v>
          </cell>
          <cell r="L248">
            <v>2902.6563999999998</v>
          </cell>
          <cell r="M248">
            <v>15751.1407</v>
          </cell>
          <cell r="N248">
            <v>5218.4012000000002</v>
          </cell>
          <cell r="O248">
            <v>14606.597200000002</v>
          </cell>
          <cell r="P248">
            <v>4700.7083999999995</v>
          </cell>
          <cell r="Q248">
            <v>12249.9699</v>
          </cell>
          <cell r="R248">
            <v>3964.8432000000003</v>
          </cell>
          <cell r="S248">
            <v>8400.8024000000005</v>
          </cell>
          <cell r="T248">
            <v>2413.4218999999998</v>
          </cell>
          <cell r="U248">
            <v>5531.1561999999994</v>
          </cell>
          <cell r="V248">
            <v>1475.3349000000003</v>
          </cell>
          <cell r="W248">
            <v>2345.2645000000002</v>
          </cell>
          <cell r="X248">
            <v>610.05610000000001</v>
          </cell>
          <cell r="Y248">
            <v>1483.0857999999998</v>
          </cell>
          <cell r="Z248">
            <v>419.31160000000006</v>
          </cell>
          <cell r="AA248">
            <v>1332.5217</v>
          </cell>
          <cell r="AB248">
            <v>361.00130000000001</v>
          </cell>
          <cell r="AC248">
            <v>1411.4324999999999</v>
          </cell>
          <cell r="AD248">
            <v>366.5548</v>
          </cell>
          <cell r="AE248">
            <v>1659.0493999999999</v>
          </cell>
          <cell r="AF248">
            <v>399.29810000000003</v>
          </cell>
          <cell r="AG248">
            <v>3972.8625999999995</v>
          </cell>
          <cell r="AH248">
            <v>972.04349999999999</v>
          </cell>
          <cell r="AI248">
            <v>9322.436099999999</v>
          </cell>
          <cell r="AJ248">
            <v>2957.3855000000003</v>
          </cell>
          <cell r="AK248">
            <v>16795.179</v>
          </cell>
          <cell r="AL248">
            <v>5594.8216000000002</v>
          </cell>
          <cell r="AM248">
            <v>12094.702600000001</v>
          </cell>
          <cell r="AN248">
            <v>4149.0751</v>
          </cell>
          <cell r="AO248">
            <v>9993.9674999999988</v>
          </cell>
          <cell r="AP248">
            <v>3143.3436999999999</v>
          </cell>
          <cell r="AQ248">
            <v>7692.2962000000007</v>
          </cell>
          <cell r="AR248">
            <v>2468.9771000000001</v>
          </cell>
          <cell r="AS248">
            <v>4962.1574000000001</v>
          </cell>
          <cell r="AT248">
            <v>1301.3086000000001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E249" t="str">
            <v>Olathe</v>
          </cell>
          <cell r="G249">
            <v>143702.25619999997</v>
          </cell>
          <cell r="H249">
            <v>48199.846600000004</v>
          </cell>
          <cell r="I249">
            <v>376778.60360000003</v>
          </cell>
          <cell r="J249">
            <v>92536.340700000001</v>
          </cell>
          <cell r="K249">
            <v>1036618.7422999999</v>
          </cell>
          <cell r="L249">
            <v>247409.70239999998</v>
          </cell>
          <cell r="M249">
            <v>1478489.9297000002</v>
          </cell>
          <cell r="N249">
            <v>389745.86030000006</v>
          </cell>
          <cell r="O249">
            <v>1477406.2327999999</v>
          </cell>
          <cell r="P249">
            <v>377725.18650000001</v>
          </cell>
          <cell r="Q249">
            <v>1136771.1718000001</v>
          </cell>
          <cell r="R249">
            <v>300581.35220000002</v>
          </cell>
          <cell r="S249">
            <v>749898.755</v>
          </cell>
          <cell r="T249">
            <v>193860.19709999999</v>
          </cell>
          <cell r="U249">
            <v>326021.60450000002</v>
          </cell>
          <cell r="V249">
            <v>92913.066099999996</v>
          </cell>
          <cell r="W249">
            <v>151674.80609999999</v>
          </cell>
          <cell r="X249">
            <v>49185.999699999993</v>
          </cell>
          <cell r="Y249">
            <v>133326.87549999997</v>
          </cell>
          <cell r="Z249">
            <v>44274.158200000005</v>
          </cell>
          <cell r="AA249">
            <v>112244.50649999999</v>
          </cell>
          <cell r="AB249">
            <v>38375.497200000013</v>
          </cell>
          <cell r="AC249">
            <v>126150.03169999999</v>
          </cell>
          <cell r="AD249">
            <v>41534.483500000002</v>
          </cell>
          <cell r="AE249">
            <v>169225.11850000001</v>
          </cell>
          <cell r="AF249">
            <v>53039.695700000004</v>
          </cell>
          <cell r="AG249">
            <v>435141.29640000011</v>
          </cell>
          <cell r="AH249">
            <v>104364.9037</v>
          </cell>
          <cell r="AI249">
            <v>1090451.8195</v>
          </cell>
          <cell r="AJ249">
            <v>258484.2917</v>
          </cell>
          <cell r="AK249">
            <v>1679238.1665999999</v>
          </cell>
          <cell r="AL249">
            <v>425587.88829999999</v>
          </cell>
          <cell r="AM249">
            <v>1217874.9604</v>
          </cell>
          <cell r="AN249">
            <v>317936.81509999995</v>
          </cell>
          <cell r="AO249">
            <v>939678.9295999998</v>
          </cell>
          <cell r="AP249">
            <v>240247.2291</v>
          </cell>
          <cell r="AQ249">
            <v>631829.23620000004</v>
          </cell>
          <cell r="AR249">
            <v>160563.37479999999</v>
          </cell>
          <cell r="AS249">
            <v>257468.88219999999</v>
          </cell>
          <cell r="AT249">
            <v>80815.774300000005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</row>
        <row r="250">
          <cell r="E250" t="str">
            <v>Sedan</v>
          </cell>
          <cell r="G250">
            <v>2858.0661000000005</v>
          </cell>
          <cell r="H250">
            <v>2615.2680000000005</v>
          </cell>
          <cell r="I250">
            <v>9499.0581999999995</v>
          </cell>
          <cell r="J250">
            <v>3341.0138000000006</v>
          </cell>
          <cell r="K250">
            <v>23186.153999999999</v>
          </cell>
          <cell r="L250">
            <v>7384.5105000000003</v>
          </cell>
          <cell r="M250">
            <v>41205.829699999995</v>
          </cell>
          <cell r="N250">
            <v>15917.3321</v>
          </cell>
          <cell r="O250">
            <v>38544.621999999996</v>
          </cell>
          <cell r="P250">
            <v>17182.345300000001</v>
          </cell>
          <cell r="Q250">
            <v>34293.59599999999</v>
          </cell>
          <cell r="R250">
            <v>18411.9352</v>
          </cell>
          <cell r="S250">
            <v>19668.538499999999</v>
          </cell>
          <cell r="T250">
            <v>10112.624600000001</v>
          </cell>
          <cell r="U250">
            <v>9968.005000000001</v>
          </cell>
          <cell r="V250">
            <v>4900.2043000000003</v>
          </cell>
          <cell r="W250">
            <v>3600.8265000000001</v>
          </cell>
          <cell r="X250">
            <v>2442.0021000000002</v>
          </cell>
          <cell r="Y250">
            <v>2649.6115</v>
          </cell>
          <cell r="Z250">
            <v>2048.3074999999999</v>
          </cell>
          <cell r="AA250">
            <v>2282.1855</v>
          </cell>
          <cell r="AB250">
            <v>1755.3418999999999</v>
          </cell>
          <cell r="AC250">
            <v>2549.3523</v>
          </cell>
          <cell r="AD250">
            <v>1853.2814000000003</v>
          </cell>
          <cell r="AE250">
            <v>3443.6069999999995</v>
          </cell>
          <cell r="AF250">
            <v>2150.6930000000002</v>
          </cell>
          <cell r="AG250">
            <v>10108.993200000001</v>
          </cell>
          <cell r="AH250">
            <v>3488.9215000000004</v>
          </cell>
          <cell r="AI250">
            <v>25514.453099999999</v>
          </cell>
          <cell r="AJ250">
            <v>8313.5344000000005</v>
          </cell>
          <cell r="AK250">
            <v>42415.345699999998</v>
          </cell>
          <cell r="AL250">
            <v>16488.045300000002</v>
          </cell>
          <cell r="AM250">
            <v>34245.185299999997</v>
          </cell>
          <cell r="AN250">
            <v>16073.740399999999</v>
          </cell>
          <cell r="AO250">
            <v>24431.003099999998</v>
          </cell>
          <cell r="AP250">
            <v>13531.361999999997</v>
          </cell>
          <cell r="AQ250">
            <v>18540.0527</v>
          </cell>
          <cell r="AR250">
            <v>15828.4653</v>
          </cell>
          <cell r="AS250">
            <v>9811.7939999999999</v>
          </cell>
          <cell r="AT250">
            <v>4228.8292999999994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E251" t="str">
            <v>Syracuse</v>
          </cell>
          <cell r="G251">
            <v>1413.0825</v>
          </cell>
          <cell r="H251">
            <v>1292.1148000000001</v>
          </cell>
          <cell r="I251">
            <v>3679.9458999999997</v>
          </cell>
          <cell r="J251">
            <v>1854.1494</v>
          </cell>
          <cell r="K251">
            <v>7551.7864999999993</v>
          </cell>
          <cell r="L251">
            <v>4091.0246000000002</v>
          </cell>
          <cell r="M251">
            <v>14009.234700000001</v>
          </cell>
          <cell r="N251">
            <v>7047.7995999999994</v>
          </cell>
          <cell r="O251">
            <v>11652.3557</v>
          </cell>
          <cell r="P251">
            <v>5845.6640000000007</v>
          </cell>
          <cell r="Q251">
            <v>9707.3474000000006</v>
          </cell>
          <cell r="R251">
            <v>4600.6880000000001</v>
          </cell>
          <cell r="S251">
            <v>6499.5592999999999</v>
          </cell>
          <cell r="T251">
            <v>3099.6931</v>
          </cell>
          <cell r="U251">
            <v>4297.8958999999995</v>
          </cell>
          <cell r="V251">
            <v>2071.0815000000002</v>
          </cell>
          <cell r="W251">
            <v>1873.3564999999999</v>
          </cell>
          <cell r="X251">
            <v>1168.6929</v>
          </cell>
          <cell r="Y251">
            <v>1459.6707999999999</v>
          </cell>
          <cell r="Z251">
            <v>1130.2654</v>
          </cell>
          <cell r="AA251">
            <v>1254.1408999999999</v>
          </cell>
          <cell r="AB251">
            <v>1023.3939999999999</v>
          </cell>
          <cell r="AC251">
            <v>1460.2347</v>
          </cell>
          <cell r="AD251">
            <v>1070.0749000000001</v>
          </cell>
          <cell r="AE251">
            <v>1611.8547000000001</v>
          </cell>
          <cell r="AF251">
            <v>1304.3169</v>
          </cell>
          <cell r="AG251">
            <v>4212.6103999999996</v>
          </cell>
          <cell r="AH251">
            <v>2219.3967000000002</v>
          </cell>
          <cell r="AI251">
            <v>8112.4393</v>
          </cell>
          <cell r="AJ251">
            <v>3801.5385000000001</v>
          </cell>
          <cell r="AK251">
            <v>14596.146300000002</v>
          </cell>
          <cell r="AL251">
            <v>7291.9944000000005</v>
          </cell>
          <cell r="AM251">
            <v>10146.865500000002</v>
          </cell>
          <cell r="AN251">
            <v>4560.2791999999999</v>
          </cell>
          <cell r="AO251">
            <v>8039.5704000000005</v>
          </cell>
          <cell r="AP251">
            <v>3671.7948000000001</v>
          </cell>
          <cell r="AQ251">
            <v>7347.4998999999989</v>
          </cell>
          <cell r="AR251">
            <v>3319.0936999999999</v>
          </cell>
          <cell r="AS251">
            <v>3785.8823000000002</v>
          </cell>
          <cell r="AT251">
            <v>1864.0427999999999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E252" t="str">
            <v>Ulysses</v>
          </cell>
          <cell r="G252">
            <v>6006.2414999999992</v>
          </cell>
          <cell r="H252">
            <v>3099.7069000000001</v>
          </cell>
          <cell r="I252">
            <v>15495.484799999998</v>
          </cell>
          <cell r="J252">
            <v>4193.1192999999994</v>
          </cell>
          <cell r="K252">
            <v>35028.914699999994</v>
          </cell>
          <cell r="L252">
            <v>11419.203300000001</v>
          </cell>
          <cell r="M252">
            <v>52600.882599999997</v>
          </cell>
          <cell r="N252">
            <v>18238.3406</v>
          </cell>
          <cell r="O252">
            <v>50410.413600000007</v>
          </cell>
          <cell r="P252">
            <v>18738.446899999999</v>
          </cell>
          <cell r="Q252">
            <v>37307.561200000004</v>
          </cell>
          <cell r="R252">
            <v>3220.4020000000014</v>
          </cell>
          <cell r="S252">
            <v>25503.419900000001</v>
          </cell>
          <cell r="T252">
            <v>9233.1201999999994</v>
          </cell>
          <cell r="U252">
            <v>16524.169199999997</v>
          </cell>
          <cell r="V252">
            <v>4807.6871000000001</v>
          </cell>
          <cell r="W252">
            <v>7791.7097999999996</v>
          </cell>
          <cell r="X252">
            <v>2049.1930000000002</v>
          </cell>
          <cell r="Y252">
            <v>6299.3416999999999</v>
          </cell>
          <cell r="Z252">
            <v>1884.8002000000004</v>
          </cell>
          <cell r="AA252">
            <v>5775.6426999999994</v>
          </cell>
          <cell r="AB252">
            <v>1746.3245999999999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  <cell r="AF252">
            <v>4493.4472999999998</v>
          </cell>
          <cell r="AG252">
            <v>18181.457599999998</v>
          </cell>
          <cell r="AH252">
            <v>10095.459500000001</v>
          </cell>
          <cell r="AI252">
            <v>33354.351700000007</v>
          </cell>
          <cell r="AJ252">
            <v>11446.4357</v>
          </cell>
          <cell r="AK252">
            <v>55272.889900000002</v>
          </cell>
          <cell r="AL252">
            <v>19088.272900000004</v>
          </cell>
          <cell r="AM252">
            <v>38347.016100000008</v>
          </cell>
          <cell r="AN252">
            <v>15062.0077</v>
          </cell>
          <cell r="AO252">
            <v>31535.030299999999</v>
          </cell>
          <cell r="AP252">
            <v>10600.017</v>
          </cell>
          <cell r="AQ252">
            <v>27788.081699999999</v>
          </cell>
          <cell r="AR252">
            <v>9389.1052</v>
          </cell>
          <cell r="AS252">
            <v>17485.492000000002</v>
          </cell>
          <cell r="AT252">
            <v>5181.7301999999991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</sheetData>
      <sheetData sheetId="2" refreshError="1">
        <row r="241">
          <cell r="E241" t="str">
            <v>Anthony</v>
          </cell>
          <cell r="G241">
            <v>225.70000000000002</v>
          </cell>
          <cell r="H241">
            <v>508</v>
          </cell>
          <cell r="I241">
            <v>1426.8000000000002</v>
          </cell>
          <cell r="J241">
            <v>2458.9999999999995</v>
          </cell>
          <cell r="K241">
            <v>2457.7999999999997</v>
          </cell>
          <cell r="L241">
            <v>2023.9</v>
          </cell>
          <cell r="M241">
            <v>1111.3</v>
          </cell>
          <cell r="N241">
            <v>748.9</v>
          </cell>
          <cell r="O241">
            <v>301.90000000000003</v>
          </cell>
          <cell r="P241">
            <v>272</v>
          </cell>
          <cell r="Q241">
            <v>248.6</v>
          </cell>
          <cell r="R241">
            <v>257.60000000000002</v>
          </cell>
          <cell r="S241">
            <v>297.60000000000002</v>
          </cell>
          <cell r="T241">
            <v>677.19999999999993</v>
          </cell>
          <cell r="U241">
            <v>1472.6</v>
          </cell>
          <cell r="V241">
            <v>2877.0000000000005</v>
          </cell>
          <cell r="W241">
            <v>2105.2000000000003</v>
          </cell>
          <cell r="X241">
            <v>1618.6999999999998</v>
          </cell>
          <cell r="Y241">
            <v>1097.3</v>
          </cell>
          <cell r="Z241">
            <v>499.59999999999997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399.79810000000003</v>
          </cell>
          <cell r="H242">
            <v>1175.6700999999998</v>
          </cell>
          <cell r="I242">
            <v>3519.9976000000006</v>
          </cell>
          <cell r="J242">
            <v>5392.5938999999998</v>
          </cell>
          <cell r="K242">
            <v>5288.2468000000008</v>
          </cell>
          <cell r="L242">
            <v>4375.8470000000016</v>
          </cell>
          <cell r="M242">
            <v>2746.0110999999997</v>
          </cell>
          <cell r="N242">
            <v>1314.9904999999999</v>
          </cell>
          <cell r="O242">
            <v>345.91470000000004</v>
          </cell>
          <cell r="P242">
            <v>431.2801</v>
          </cell>
          <cell r="Q242">
            <v>359.67949999999996</v>
          </cell>
          <cell r="R242">
            <v>409.32900000000001</v>
          </cell>
          <cell r="S242">
            <v>496.63720000000001</v>
          </cell>
          <cell r="T242">
            <v>1462.1046999999999</v>
          </cell>
          <cell r="U242">
            <v>3994.3863999999994</v>
          </cell>
          <cell r="V242">
            <v>5941.8419000000004</v>
          </cell>
          <cell r="W242">
            <v>4280.7525000000005</v>
          </cell>
          <cell r="X242">
            <v>3255.8155000000002</v>
          </cell>
          <cell r="Y242">
            <v>2439.2907999999998</v>
          </cell>
          <cell r="Z242">
            <v>843.01800000000003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381.22409999999996</v>
          </cell>
          <cell r="H243">
            <v>720.23629999999991</v>
          </cell>
          <cell r="I243">
            <v>1951.7597000000001</v>
          </cell>
          <cell r="J243">
            <v>3074.0861999999997</v>
          </cell>
          <cell r="K243">
            <v>3234.4445999999998</v>
          </cell>
          <cell r="L243">
            <v>2633.6617999999999</v>
          </cell>
          <cell r="M243">
            <v>1709.3087999999998</v>
          </cell>
          <cell r="N243">
            <v>810.702</v>
          </cell>
          <cell r="O243">
            <v>294.27530000000002</v>
          </cell>
          <cell r="P243">
            <v>318.52969999999999</v>
          </cell>
          <cell r="Q243">
            <v>262.96879999999999</v>
          </cell>
          <cell r="R243">
            <v>274.61620000000005</v>
          </cell>
          <cell r="S243">
            <v>369.97120000000001</v>
          </cell>
          <cell r="T243">
            <v>856.8214999999999</v>
          </cell>
          <cell r="U243">
            <v>2167.0146</v>
          </cell>
          <cell r="V243">
            <v>3369.5816000000004</v>
          </cell>
          <cell r="W243">
            <v>2856.0347000000002</v>
          </cell>
          <cell r="X243">
            <v>2008.2622999999999</v>
          </cell>
          <cell r="Y243">
            <v>1537.9851000000001</v>
          </cell>
          <cell r="Z243">
            <v>589.32360000000006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213.06209999999999</v>
          </cell>
          <cell r="H245">
            <v>566.41</v>
          </cell>
          <cell r="I245">
            <v>1749.7855</v>
          </cell>
          <cell r="J245">
            <v>2070.7809999999999</v>
          </cell>
          <cell r="K245">
            <v>2303.0324000000001</v>
          </cell>
          <cell r="L245">
            <v>1621.4179999999999</v>
          </cell>
          <cell r="M245">
            <v>1107.953</v>
          </cell>
          <cell r="N245">
            <v>355.24400000000003</v>
          </cell>
          <cell r="O245">
            <v>109.7641</v>
          </cell>
          <cell r="P245">
            <v>116.9007</v>
          </cell>
          <cell r="Q245">
            <v>118.3313</v>
          </cell>
          <cell r="R245">
            <v>156.0702</v>
          </cell>
          <cell r="S245">
            <v>212.52459999999999</v>
          </cell>
          <cell r="T245">
            <v>636.45460000000003</v>
          </cell>
          <cell r="U245">
            <v>1556.5728999999999</v>
          </cell>
          <cell r="V245">
            <v>2431.4076</v>
          </cell>
          <cell r="W245">
            <v>1566.6169</v>
          </cell>
          <cell r="X245">
            <v>1295.8217999999999</v>
          </cell>
          <cell r="Y245">
            <v>914.32830000000001</v>
          </cell>
          <cell r="Z245">
            <v>215.21639999999999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75.994200000000006</v>
          </cell>
          <cell r="H246">
            <v>275.02530000000002</v>
          </cell>
          <cell r="I246">
            <v>973.19010000000003</v>
          </cell>
          <cell r="J246">
            <v>1841.4839999999999</v>
          </cell>
          <cell r="K246">
            <v>1803.3121999999998</v>
          </cell>
          <cell r="L246">
            <v>1442.9936</v>
          </cell>
          <cell r="M246">
            <v>883.7333000000001</v>
          </cell>
          <cell r="N246">
            <v>343.11740000000003</v>
          </cell>
          <cell r="O246">
            <v>71.256399999999999</v>
          </cell>
          <cell r="P246">
            <v>50.267400000000002</v>
          </cell>
          <cell r="Q246">
            <v>45.658000000000001</v>
          </cell>
          <cell r="R246">
            <v>55.120400000000004</v>
          </cell>
          <cell r="S246">
            <v>112.85679999999999</v>
          </cell>
          <cell r="T246">
            <v>379.60680000000002</v>
          </cell>
          <cell r="U246">
            <v>1325.8537000000001</v>
          </cell>
          <cell r="V246">
            <v>2192.2321999999999</v>
          </cell>
          <cell r="W246">
            <v>1668.2125000000001</v>
          </cell>
          <cell r="X246">
            <v>1232.2954</v>
          </cell>
          <cell r="Y246">
            <v>798.36410000000001</v>
          </cell>
          <cell r="Z246">
            <v>320.94920000000002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1183.7155</v>
          </cell>
          <cell r="H247">
            <v>3207.9776999999999</v>
          </cell>
          <cell r="I247">
            <v>8259.8004000000001</v>
          </cell>
          <cell r="J247">
            <v>11593.924199999999</v>
          </cell>
          <cell r="K247">
            <v>10586.309799999999</v>
          </cell>
          <cell r="L247">
            <v>8629.8156999999992</v>
          </cell>
          <cell r="M247">
            <v>5574.2707000000009</v>
          </cell>
          <cell r="N247">
            <v>2375.6174000000005</v>
          </cell>
          <cell r="O247">
            <v>1427.9893</v>
          </cell>
          <cell r="P247">
            <v>1234.9144000000001</v>
          </cell>
          <cell r="Q247">
            <v>1831.2634</v>
          </cell>
          <cell r="R247">
            <v>1321.7287000000001</v>
          </cell>
          <cell r="S247">
            <v>1755.4823999999999</v>
          </cell>
          <cell r="T247">
            <v>3907.1337000000003</v>
          </cell>
          <cell r="U247">
            <v>8780.4320000000007</v>
          </cell>
          <cell r="V247">
            <v>11959.6145</v>
          </cell>
          <cell r="W247">
            <v>8884.6458000000002</v>
          </cell>
          <cell r="X247">
            <v>6719.2103999999999</v>
          </cell>
          <cell r="Y247">
            <v>5464.0606000000007</v>
          </cell>
          <cell r="Z247">
            <v>2431.3535000000002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193.70660000000001</v>
          </cell>
          <cell r="H248">
            <v>500.12400000000002</v>
          </cell>
          <cell r="I248">
            <v>1391.1135999999999</v>
          </cell>
          <cell r="J248">
            <v>2360.6207999999997</v>
          </cell>
          <cell r="K248">
            <v>2302.0093999999999</v>
          </cell>
          <cell r="L248">
            <v>1769.816</v>
          </cell>
          <cell r="M248">
            <v>1193.6275000000001</v>
          </cell>
          <cell r="N248">
            <v>704.38470000000007</v>
          </cell>
          <cell r="O248">
            <v>264.29750000000001</v>
          </cell>
          <cell r="P248">
            <v>190.39690000000002</v>
          </cell>
          <cell r="Q248">
            <v>185.0361</v>
          </cell>
          <cell r="R248">
            <v>211.40309999999999</v>
          </cell>
          <cell r="S248">
            <v>244.1189</v>
          </cell>
          <cell r="T248">
            <v>553.4375</v>
          </cell>
          <cell r="U248">
            <v>1338.5418999999999</v>
          </cell>
          <cell r="V248">
            <v>2451.8797999999997</v>
          </cell>
          <cell r="W248">
            <v>1750.0023000000003</v>
          </cell>
          <cell r="X248">
            <v>1412.2499999999998</v>
          </cell>
          <cell r="Y248">
            <v>1091.2622999999999</v>
          </cell>
          <cell r="Z248">
            <v>563.17610000000002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65.9422</v>
          </cell>
          <cell r="H249">
            <v>216.29859999999999</v>
          </cell>
          <cell r="I249">
            <v>1968.4409000000001</v>
          </cell>
          <cell r="J249">
            <v>2845.3073000000004</v>
          </cell>
          <cell r="K249">
            <v>2885.2019</v>
          </cell>
          <cell r="L249">
            <v>2296.8060999999998</v>
          </cell>
          <cell r="M249">
            <v>1520.7289999999998</v>
          </cell>
          <cell r="N249">
            <v>445.99250000000001</v>
          </cell>
          <cell r="O249">
            <v>68.677099999999996</v>
          </cell>
          <cell r="P249">
            <v>56.950200000000002</v>
          </cell>
          <cell r="Q249">
            <v>55.658899999999996</v>
          </cell>
          <cell r="R249">
            <v>71.317700000000002</v>
          </cell>
          <cell r="S249">
            <v>85.234999999999999</v>
          </cell>
          <cell r="T249">
            <v>622.77049999999997</v>
          </cell>
          <cell r="U249">
            <v>1298.1532000000002</v>
          </cell>
          <cell r="V249">
            <v>2259.5014000000001</v>
          </cell>
          <cell r="W249">
            <v>1583.3465000000001</v>
          </cell>
          <cell r="X249">
            <v>1336.9852000000001</v>
          </cell>
          <cell r="Y249">
            <v>907.83390000000009</v>
          </cell>
          <cell r="Z249">
            <v>207.4708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</row>
      </sheetData>
      <sheetData sheetId="3" refreshError="1">
        <row r="241">
          <cell r="E241" t="str">
            <v>Anthony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141.74860000000001</v>
          </cell>
          <cell r="H251">
            <v>779.28030000000001</v>
          </cell>
          <cell r="I251">
            <v>1841.3192000000001</v>
          </cell>
          <cell r="J251">
            <v>3842.3487999999998</v>
          </cell>
          <cell r="K251">
            <v>3007.0436999999997</v>
          </cell>
          <cell r="L251">
            <v>2665.3055000000004</v>
          </cell>
          <cell r="M251">
            <v>1576.5998999999999</v>
          </cell>
          <cell r="N251">
            <v>878.33410000000003</v>
          </cell>
          <cell r="O251">
            <v>458.93389999999999</v>
          </cell>
          <cell r="P251">
            <v>451.80959999999999</v>
          </cell>
          <cell r="Q251">
            <v>363.35900000000004</v>
          </cell>
          <cell r="R251">
            <v>251.93390000000002</v>
          </cell>
          <cell r="S251">
            <v>188.58989999999997</v>
          </cell>
          <cell r="T251">
            <v>1035.7871</v>
          </cell>
          <cell r="U251">
            <v>2113.1827999999996</v>
          </cell>
          <cell r="V251">
            <v>4260.6190000000006</v>
          </cell>
          <cell r="W251">
            <v>2593.6736000000001</v>
          </cell>
          <cell r="X251">
            <v>2014.8609999999999</v>
          </cell>
          <cell r="Y251">
            <v>1751.5608</v>
          </cell>
          <cell r="Z251">
            <v>852.75760000000002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1422.1451999999999</v>
          </cell>
          <cell r="H252">
            <v>3742.4771999999998</v>
          </cell>
          <cell r="I252">
            <v>9423.1517000000003</v>
          </cell>
          <cell r="J252">
            <v>13261.8071</v>
          </cell>
          <cell r="K252">
            <v>12976.010200000001</v>
          </cell>
          <cell r="L252">
            <v>9988.882599999999</v>
          </cell>
          <cell r="M252">
            <v>6497.0344999999998</v>
          </cell>
          <cell r="N252">
            <v>4324.5018</v>
          </cell>
          <cell r="O252">
            <v>2071.4132</v>
          </cell>
          <cell r="P252">
            <v>2308.8002999999999</v>
          </cell>
          <cell r="Q252">
            <v>1593.2305000000001</v>
          </cell>
          <cell r="R252">
            <v>2050.1764999999996</v>
          </cell>
          <cell r="S252">
            <v>2148.7213000000002</v>
          </cell>
          <cell r="T252">
            <v>5090.6851000000006</v>
          </cell>
          <cell r="U252">
            <v>9331.4997000000003</v>
          </cell>
          <cell r="V252">
            <v>14501.9902</v>
          </cell>
          <cell r="W252">
            <v>9872.1576999999997</v>
          </cell>
          <cell r="X252">
            <v>7877.0910000000003</v>
          </cell>
          <cell r="Y252">
            <v>7583.8333999999995</v>
          </cell>
          <cell r="Z252">
            <v>5206.2957999999999</v>
          </cell>
          <cell r="AA252">
            <v>0</v>
          </cell>
          <cell r="AB2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3">
          <cell r="K13">
            <v>0.12936666666666666</v>
          </cell>
        </row>
        <row r="92">
          <cell r="O92">
            <v>0.54789999999999994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  <sheetName val="Projection_-_Kentucky"/>
      <sheetName val="Reforecast_-_Worksheet"/>
      <sheetName val="Projection_-_Kentucky1"/>
      <sheetName val="Reforecast_-_Worksheet1"/>
      <sheetName val="Projection_-_Kentucky2"/>
      <sheetName val="Reforecast_-_Worksheet2"/>
      <sheetName val="Projection_-_Kentucky3"/>
      <sheetName val="Reforecast_-_Worksheet3"/>
      <sheetName val="Projection_-_Kentucky4"/>
      <sheetName val="Reforecast_-_Worksheet4"/>
      <sheetName val="Projection_-_Kentucky6"/>
      <sheetName val="Reforecast_-_Worksheet6"/>
      <sheetName val="Projection_-_Kentucky5"/>
      <sheetName val="Reforecast_-_Worksheet5"/>
      <sheetName val="Projection_-_Kentucky7"/>
      <sheetName val="Reforecast_-_Worksheet7"/>
      <sheetName val="Projection_-_Kentucky8"/>
      <sheetName val="Reforecast_-_Worksheet8"/>
      <sheetName val="Projection_-_Kentucky9"/>
      <sheetName val="Reforecast_-_Worksheet9"/>
      <sheetName val="Projection_-_Kentucky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52072.857000000004</v>
          </cell>
          <cell r="C13">
            <v>43385.128080000039</v>
          </cell>
          <cell r="D13">
            <v>8314.1740000000009</v>
          </cell>
          <cell r="E13">
            <v>51699.302080000038</v>
          </cell>
          <cell r="F13">
            <v>34</v>
          </cell>
          <cell r="G13">
            <v>51733.302080000038</v>
          </cell>
          <cell r="H13">
            <v>0</v>
          </cell>
          <cell r="I13">
            <v>51733.302080000038</v>
          </cell>
          <cell r="J13">
            <v>0</v>
          </cell>
          <cell r="K13">
            <v>51733.302080000038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5728.6575199999997</v>
          </cell>
          <cell r="C16">
            <v>4207.9481799999994</v>
          </cell>
          <cell r="D16">
            <v>1375.4164299999998</v>
          </cell>
          <cell r="E16">
            <v>5583.3646099999987</v>
          </cell>
          <cell r="F16">
            <v>-364</v>
          </cell>
          <cell r="G16">
            <v>5219.3646099999987</v>
          </cell>
          <cell r="H16">
            <v>0</v>
          </cell>
          <cell r="I16">
            <v>5219.3646099999987</v>
          </cell>
          <cell r="J16">
            <v>0</v>
          </cell>
          <cell r="K16">
            <v>5219.3646099999987</v>
          </cell>
        </row>
        <row r="17">
          <cell r="A17" t="str">
            <v>Benefits</v>
          </cell>
          <cell r="B17">
            <v>2176.8899100000003</v>
          </cell>
          <cell r="C17">
            <v>1669.9001899999998</v>
          </cell>
          <cell r="D17">
            <v>522.65826000000027</v>
          </cell>
          <cell r="E17">
            <v>2192.55845</v>
          </cell>
          <cell r="F17">
            <v>-116</v>
          </cell>
          <cell r="G17">
            <v>2076.55845</v>
          </cell>
          <cell r="H17">
            <v>0</v>
          </cell>
          <cell r="I17">
            <v>2076.55845</v>
          </cell>
          <cell r="J17">
            <v>0</v>
          </cell>
          <cell r="K17">
            <v>2076.55845</v>
          </cell>
        </row>
        <row r="18">
          <cell r="A18" t="str">
            <v>Materials &amp; Supplies</v>
          </cell>
          <cell r="B18">
            <v>358.95240000000001</v>
          </cell>
          <cell r="C18">
            <v>317.78932000000003</v>
          </cell>
          <cell r="D18">
            <v>86.31340000000003</v>
          </cell>
          <cell r="E18">
            <v>404.10272000000009</v>
          </cell>
          <cell r="F18">
            <v>-5</v>
          </cell>
          <cell r="G18">
            <v>399.10272000000009</v>
          </cell>
          <cell r="H18">
            <v>0</v>
          </cell>
          <cell r="I18">
            <v>399.10272000000009</v>
          </cell>
          <cell r="J18">
            <v>0</v>
          </cell>
          <cell r="K18">
            <v>399.10272000000009</v>
          </cell>
        </row>
        <row r="19">
          <cell r="A19" t="str">
            <v>Vehicles &amp; Equip</v>
          </cell>
          <cell r="B19">
            <v>877.35799999999995</v>
          </cell>
          <cell r="C19">
            <v>621.28650000000005</v>
          </cell>
          <cell r="D19">
            <v>214.154</v>
          </cell>
          <cell r="E19">
            <v>835.44050000000004</v>
          </cell>
          <cell r="F19">
            <v>-16</v>
          </cell>
          <cell r="G19">
            <v>819.44050000000004</v>
          </cell>
          <cell r="H19">
            <v>0</v>
          </cell>
          <cell r="I19">
            <v>819.44050000000004</v>
          </cell>
          <cell r="J19">
            <v>0</v>
          </cell>
          <cell r="K19">
            <v>819.44050000000004</v>
          </cell>
        </row>
        <row r="20">
          <cell r="A20" t="str">
            <v>Print &amp; Postages</v>
          </cell>
          <cell r="B20">
            <v>27.919</v>
          </cell>
          <cell r="C20">
            <v>27.22729</v>
          </cell>
          <cell r="D20">
            <v>6.7530000000000001</v>
          </cell>
          <cell r="E20">
            <v>33.980289999999997</v>
          </cell>
          <cell r="F20">
            <v>-4</v>
          </cell>
          <cell r="G20">
            <v>29.980289999999997</v>
          </cell>
          <cell r="H20">
            <v>0</v>
          </cell>
          <cell r="I20">
            <v>29.980289999999997</v>
          </cell>
          <cell r="J20">
            <v>0</v>
          </cell>
          <cell r="K20">
            <v>29.980289999999997</v>
          </cell>
        </row>
        <row r="21">
          <cell r="A21" t="str">
            <v>Insurance</v>
          </cell>
          <cell r="B21">
            <v>452.52100000000002</v>
          </cell>
          <cell r="C21">
            <v>358.01918000000001</v>
          </cell>
          <cell r="D21">
            <v>55.113</v>
          </cell>
          <cell r="E21">
            <v>413.13218000000001</v>
          </cell>
          <cell r="F21">
            <v>42</v>
          </cell>
          <cell r="G21">
            <v>455.13218000000001</v>
          </cell>
          <cell r="H21">
            <v>0</v>
          </cell>
          <cell r="I21">
            <v>455.13218000000001</v>
          </cell>
          <cell r="J21">
            <v>0</v>
          </cell>
          <cell r="K21">
            <v>455.13218000000001</v>
          </cell>
        </row>
        <row r="22">
          <cell r="A22" t="str">
            <v>Marketing</v>
          </cell>
          <cell r="B22">
            <v>216.89</v>
          </cell>
          <cell r="C22">
            <v>168.25606999999999</v>
          </cell>
          <cell r="D22">
            <v>49.185000000000002</v>
          </cell>
          <cell r="E22">
            <v>217.44107</v>
          </cell>
          <cell r="F22">
            <v>2</v>
          </cell>
          <cell r="G22">
            <v>219.44107</v>
          </cell>
          <cell r="H22">
            <v>0</v>
          </cell>
          <cell r="I22">
            <v>219.44107</v>
          </cell>
          <cell r="J22">
            <v>0</v>
          </cell>
          <cell r="K22">
            <v>219.44107</v>
          </cell>
        </row>
        <row r="23">
          <cell r="A23" t="str">
            <v>Employee Welfare</v>
          </cell>
          <cell r="B23">
            <v>540.28300000000002</v>
          </cell>
          <cell r="C23">
            <v>384.36008000000004</v>
          </cell>
          <cell r="D23">
            <v>92.525000000000006</v>
          </cell>
          <cell r="E23">
            <v>476.88508000000002</v>
          </cell>
          <cell r="F23">
            <v>51</v>
          </cell>
          <cell r="G23">
            <v>527.88508000000002</v>
          </cell>
          <cell r="H23">
            <v>0</v>
          </cell>
          <cell r="I23">
            <v>527.88508000000002</v>
          </cell>
          <cell r="J23">
            <v>0</v>
          </cell>
          <cell r="K23">
            <v>527.88508000000002</v>
          </cell>
        </row>
        <row r="24">
          <cell r="A24" t="str">
            <v>Information Technologies</v>
          </cell>
          <cell r="B24">
            <v>41.848999999999997</v>
          </cell>
          <cell r="C24">
            <v>75.983519999999999</v>
          </cell>
          <cell r="D24">
            <v>1.26</v>
          </cell>
          <cell r="E24">
            <v>77.243520000000004</v>
          </cell>
          <cell r="F24">
            <v>-12</v>
          </cell>
          <cell r="G24">
            <v>65.243520000000004</v>
          </cell>
          <cell r="H24">
            <v>0</v>
          </cell>
          <cell r="I24">
            <v>65.243520000000004</v>
          </cell>
          <cell r="J24">
            <v>0</v>
          </cell>
          <cell r="K24">
            <v>65.243520000000004</v>
          </cell>
        </row>
        <row r="25">
          <cell r="A25" t="str">
            <v>Rent, Maint., &amp; Utilities</v>
          </cell>
          <cell r="B25">
            <v>575.577</v>
          </cell>
          <cell r="C25">
            <v>406.09413000000001</v>
          </cell>
          <cell r="D25">
            <v>145.37100000000001</v>
          </cell>
          <cell r="E25">
            <v>551.46513000000004</v>
          </cell>
          <cell r="F25">
            <v>-37</v>
          </cell>
          <cell r="G25">
            <v>514.46513000000004</v>
          </cell>
          <cell r="H25">
            <v>0</v>
          </cell>
          <cell r="I25">
            <v>514.46513000000004</v>
          </cell>
          <cell r="J25">
            <v>0</v>
          </cell>
          <cell r="K25">
            <v>514.46513000000004</v>
          </cell>
        </row>
        <row r="26">
          <cell r="A26" t="str">
            <v>Directors &amp; Shareholders &amp;PR</v>
          </cell>
          <cell r="B26">
            <v>0</v>
          </cell>
          <cell r="C26">
            <v>0.96174000000000004</v>
          </cell>
          <cell r="D26">
            <v>0</v>
          </cell>
          <cell r="E26">
            <v>0.96174000000000004</v>
          </cell>
          <cell r="F26">
            <v>-1</v>
          </cell>
          <cell r="G26">
            <v>-3.8259999999999961E-2</v>
          </cell>
          <cell r="H26">
            <v>0</v>
          </cell>
          <cell r="I26">
            <v>-3.8259999999999961E-2</v>
          </cell>
          <cell r="J26">
            <v>0</v>
          </cell>
          <cell r="K26">
            <v>-3.8259999999999961E-2</v>
          </cell>
        </row>
        <row r="27">
          <cell r="A27" t="str">
            <v>Telecom</v>
          </cell>
          <cell r="B27">
            <v>340.71403999999995</v>
          </cell>
          <cell r="C27">
            <v>239.80782000000002</v>
          </cell>
          <cell r="D27">
            <v>83.319009999999977</v>
          </cell>
          <cell r="E27">
            <v>323.12682999999998</v>
          </cell>
          <cell r="F27">
            <v>4</v>
          </cell>
          <cell r="G27">
            <v>327.12682999999998</v>
          </cell>
          <cell r="H27">
            <v>0</v>
          </cell>
          <cell r="I27">
            <v>327.12682999999998</v>
          </cell>
          <cell r="J27">
            <v>0</v>
          </cell>
          <cell r="K27">
            <v>327.12682999999998</v>
          </cell>
        </row>
        <row r="28">
          <cell r="A28" t="str">
            <v>Travel &amp; Entertainment</v>
          </cell>
          <cell r="B28">
            <v>246.99904000000001</v>
          </cell>
          <cell r="C28">
            <v>253.93360999999999</v>
          </cell>
          <cell r="D28">
            <v>59.560760000000009</v>
          </cell>
          <cell r="E28">
            <v>313.49437</v>
          </cell>
          <cell r="F28">
            <v>242</v>
          </cell>
          <cell r="G28">
            <v>555.49437</v>
          </cell>
          <cell r="H28">
            <v>0</v>
          </cell>
          <cell r="I28">
            <v>555.49437</v>
          </cell>
          <cell r="J28">
            <v>0</v>
          </cell>
          <cell r="K28">
            <v>555.49437</v>
          </cell>
        </row>
        <row r="29">
          <cell r="A29" t="str">
            <v>Dues &amp; Donations</v>
          </cell>
          <cell r="B29">
            <v>113.17100000000001</v>
          </cell>
          <cell r="C29">
            <v>69.529330000000002</v>
          </cell>
          <cell r="D29">
            <v>21.783999999999999</v>
          </cell>
          <cell r="E29">
            <v>91.313330000000008</v>
          </cell>
          <cell r="F29">
            <v>10</v>
          </cell>
          <cell r="G29">
            <v>101.31333000000001</v>
          </cell>
          <cell r="H29">
            <v>0</v>
          </cell>
          <cell r="I29">
            <v>101.31333000000001</v>
          </cell>
          <cell r="J29">
            <v>0</v>
          </cell>
          <cell r="K29">
            <v>101.31333000000001</v>
          </cell>
        </row>
        <row r="30">
          <cell r="A30" t="str">
            <v>Training</v>
          </cell>
          <cell r="B30">
            <v>58.865000000000002</v>
          </cell>
          <cell r="C30">
            <v>45.171030000000002</v>
          </cell>
          <cell r="D30">
            <v>14.71</v>
          </cell>
          <cell r="E30">
            <v>59.881030000000003</v>
          </cell>
          <cell r="F30">
            <v>-5</v>
          </cell>
          <cell r="G30">
            <v>54.881030000000003</v>
          </cell>
          <cell r="H30">
            <v>0</v>
          </cell>
          <cell r="I30">
            <v>54.881030000000003</v>
          </cell>
          <cell r="J30">
            <v>0</v>
          </cell>
          <cell r="K30">
            <v>54.881030000000003</v>
          </cell>
        </row>
        <row r="31">
          <cell r="A31" t="str">
            <v>Outside Services</v>
          </cell>
          <cell r="B31">
            <v>1659.569</v>
          </cell>
          <cell r="C31">
            <v>1380.0916299999999</v>
          </cell>
          <cell r="D31">
            <v>414.12799999999999</v>
          </cell>
          <cell r="E31">
            <v>1794.2196299999998</v>
          </cell>
          <cell r="F31">
            <v>183</v>
          </cell>
          <cell r="G31">
            <v>1977.2196299999998</v>
          </cell>
          <cell r="H31">
            <v>0</v>
          </cell>
          <cell r="I31">
            <v>1977.2196299999998</v>
          </cell>
          <cell r="J31">
            <v>0</v>
          </cell>
          <cell r="K31">
            <v>1977.2196299999998</v>
          </cell>
        </row>
        <row r="32">
          <cell r="A32" t="str">
            <v>Provision for Bad Debt</v>
          </cell>
          <cell r="B32">
            <v>1389.11625</v>
          </cell>
          <cell r="C32">
            <v>1113.8510000000001</v>
          </cell>
          <cell r="D32">
            <v>117.49575</v>
          </cell>
          <cell r="E32">
            <v>1231.3467500000002</v>
          </cell>
          <cell r="F32">
            <v>0</v>
          </cell>
          <cell r="G32">
            <v>1231.3467500000002</v>
          </cell>
          <cell r="H32">
            <v>0</v>
          </cell>
          <cell r="I32">
            <v>1231.3467500000002</v>
          </cell>
          <cell r="J32">
            <v>0</v>
          </cell>
          <cell r="K32">
            <v>1231.3467500000002</v>
          </cell>
        </row>
        <row r="33">
          <cell r="A33" t="str">
            <v>Miscellaneous</v>
          </cell>
          <cell r="B33">
            <v>110.548</v>
          </cell>
          <cell r="C33">
            <v>60.207430000000002</v>
          </cell>
          <cell r="D33">
            <v>16.966999999999999</v>
          </cell>
          <cell r="E33">
            <v>77.174430000000001</v>
          </cell>
          <cell r="F33">
            <v>-77</v>
          </cell>
          <cell r="G33">
            <v>0.17443000000000097</v>
          </cell>
          <cell r="H33">
            <v>0</v>
          </cell>
          <cell r="I33">
            <v>0.17443000000000097</v>
          </cell>
          <cell r="J33">
            <v>0</v>
          </cell>
          <cell r="K33">
            <v>0.17443000000000097</v>
          </cell>
        </row>
        <row r="34">
          <cell r="A34" t="str">
            <v>Expense Billings</v>
          </cell>
          <cell r="B34">
            <v>4139.433</v>
          </cell>
          <cell r="C34">
            <v>2962.9230600000001</v>
          </cell>
          <cell r="D34">
            <v>997.89300000000003</v>
          </cell>
          <cell r="E34">
            <v>3960.8160600000001</v>
          </cell>
          <cell r="F34">
            <v>-10</v>
          </cell>
          <cell r="G34">
            <v>3950.8160600000001</v>
          </cell>
          <cell r="H34">
            <v>0</v>
          </cell>
          <cell r="I34">
            <v>3950.8160600000001</v>
          </cell>
          <cell r="J34">
            <v>0</v>
          </cell>
          <cell r="K34">
            <v>3950.8160600000001</v>
          </cell>
        </row>
        <row r="35">
          <cell r="A35" t="str">
            <v xml:space="preserve">                            Total O&amp;M Expense</v>
          </cell>
          <cell r="B35">
            <v>19055.312160000001</v>
          </cell>
          <cell r="C35">
            <v>14363.341110000001</v>
          </cell>
          <cell r="D35">
            <v>4274.6066100000007</v>
          </cell>
          <cell r="E35">
            <v>18637.947720000004</v>
          </cell>
          <cell r="F35">
            <v>-113</v>
          </cell>
          <cell r="G35">
            <v>18524.94772</v>
          </cell>
          <cell r="H35">
            <v>0</v>
          </cell>
          <cell r="I35">
            <v>18524.94772</v>
          </cell>
          <cell r="J35">
            <v>0</v>
          </cell>
          <cell r="K35">
            <v>18524.94772</v>
          </cell>
        </row>
        <row r="37">
          <cell r="A37" t="str">
            <v>Depreciation and Amortization</v>
          </cell>
          <cell r="B37">
            <v>11368</v>
          </cell>
          <cell r="C37">
            <v>8706.4293899999993</v>
          </cell>
          <cell r="D37">
            <v>2877</v>
          </cell>
          <cell r="E37">
            <v>11583.429389999999</v>
          </cell>
          <cell r="F37">
            <v>-101</v>
          </cell>
          <cell r="G37">
            <v>11482.429389999999</v>
          </cell>
          <cell r="H37">
            <v>0</v>
          </cell>
          <cell r="I37">
            <v>11482.429389999999</v>
          </cell>
          <cell r="J37">
            <v>0</v>
          </cell>
          <cell r="K37">
            <v>11482.429389999999</v>
          </cell>
        </row>
        <row r="38">
          <cell r="A38" t="str">
            <v>Total Taxes - Other Than Income Taxes</v>
          </cell>
          <cell r="B38">
            <v>3056.3040000000001</v>
          </cell>
          <cell r="C38">
            <v>2453.24244</v>
          </cell>
          <cell r="D38">
            <v>803.976</v>
          </cell>
          <cell r="E38">
            <v>3257.2184400000001</v>
          </cell>
          <cell r="F38">
            <v>-201</v>
          </cell>
          <cell r="G38">
            <v>3056.2184400000001</v>
          </cell>
          <cell r="H38">
            <v>0</v>
          </cell>
          <cell r="I38">
            <v>3056.2184400000001</v>
          </cell>
          <cell r="J38">
            <v>0</v>
          </cell>
          <cell r="K38">
            <v>3056.2184400000001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-5422.7</v>
          </cell>
          <cell r="C40">
            <v>-3996.2507299999993</v>
          </cell>
          <cell r="D40">
            <v>-1373.3</v>
          </cell>
          <cell r="E40">
            <v>-5369.550729999999</v>
          </cell>
          <cell r="F40">
            <v>52</v>
          </cell>
          <cell r="G40">
            <v>-5317.550729999999</v>
          </cell>
          <cell r="H40">
            <v>0</v>
          </cell>
          <cell r="I40">
            <v>-5317.550729999999</v>
          </cell>
          <cell r="J40">
            <v>0</v>
          </cell>
          <cell r="K40">
            <v>-5317.550729999999</v>
          </cell>
        </row>
        <row r="41">
          <cell r="A41" t="str">
            <v xml:space="preserve">   Other Misc. Income (Expense)</v>
          </cell>
          <cell r="B41">
            <v>669.04</v>
          </cell>
          <cell r="C41">
            <v>447.03491999999994</v>
          </cell>
          <cell r="D41">
            <v>198.26</v>
          </cell>
          <cell r="E41">
            <v>645.29491999999993</v>
          </cell>
          <cell r="F41">
            <v>380</v>
          </cell>
          <cell r="G41">
            <v>1025.2949199999998</v>
          </cell>
          <cell r="H41">
            <v>0</v>
          </cell>
          <cell r="I41">
            <v>1025.2949199999998</v>
          </cell>
          <cell r="J41">
            <v>0</v>
          </cell>
          <cell r="K41">
            <v>1025.2949199999998</v>
          </cell>
        </row>
        <row r="43">
          <cell r="A43" t="str">
            <v>Income (Loss) Before Income Taxes</v>
          </cell>
          <cell r="B43">
            <v>13839.580840000002</v>
          </cell>
          <cell r="C43">
            <v>14312.899330000038</v>
          </cell>
          <cell r="D43">
            <v>-816.4486099999998</v>
          </cell>
          <cell r="E43">
            <v>13496.450720000039</v>
          </cell>
          <cell r="F43">
            <v>881</v>
          </cell>
          <cell r="G43">
            <v>14377.450720000044</v>
          </cell>
          <cell r="H43">
            <v>0</v>
          </cell>
          <cell r="I43">
            <v>14377.450720000044</v>
          </cell>
          <cell r="J43">
            <v>0</v>
          </cell>
          <cell r="K43">
            <v>14377.450720000044</v>
          </cell>
        </row>
        <row r="44">
          <cell r="A44" t="str">
            <v>Provision (Benefit) for Income Taxes</v>
          </cell>
          <cell r="B44">
            <v>5369.7574699999996</v>
          </cell>
          <cell r="C44">
            <v>5441.14</v>
          </cell>
          <cell r="D44">
            <v>-316.7820200000005</v>
          </cell>
          <cell r="E44">
            <v>5124.3579799999998</v>
          </cell>
          <cell r="F44">
            <v>284.43898086401623</v>
          </cell>
          <cell r="G44">
            <v>5408.796960864016</v>
          </cell>
          <cell r="H44">
            <v>0</v>
          </cell>
          <cell r="I44">
            <v>5408.796960864016</v>
          </cell>
          <cell r="J44">
            <v>0</v>
          </cell>
          <cell r="K44">
            <v>5408.796960864016</v>
          </cell>
        </row>
        <row r="45">
          <cell r="A45" t="str">
            <v xml:space="preserve">                         Net Income (Loss)</v>
          </cell>
          <cell r="B45">
            <v>8469.8233700000019</v>
          </cell>
          <cell r="C45">
            <v>8871.7593300000372</v>
          </cell>
          <cell r="D45">
            <v>-499.6665899999993</v>
          </cell>
          <cell r="E45">
            <v>8372.0927400000382</v>
          </cell>
          <cell r="F45">
            <v>596.56101913598377</v>
          </cell>
          <cell r="G45">
            <v>8968.6537591360284</v>
          </cell>
          <cell r="H45">
            <v>0</v>
          </cell>
          <cell r="I45">
            <v>8968.6537591360284</v>
          </cell>
          <cell r="J45">
            <v>0</v>
          </cell>
          <cell r="K45">
            <v>8968.6537591360284</v>
          </cell>
        </row>
        <row r="47">
          <cell r="A47" t="str">
            <v>Tax rate</v>
          </cell>
          <cell r="B47">
            <v>0.38800000752045888</v>
          </cell>
          <cell r="C47">
            <v>0.38015638023774079</v>
          </cell>
          <cell r="D47">
            <v>0.38799995017445199</v>
          </cell>
          <cell r="E47">
            <v>0.3796818946188828</v>
          </cell>
          <cell r="F47">
            <v>0.37619999999999998</v>
          </cell>
          <cell r="G47">
            <v>0.37619999999999998</v>
          </cell>
          <cell r="H47">
            <v>0.37619999999999998</v>
          </cell>
          <cell r="I47">
            <v>0.37619999999999998</v>
          </cell>
          <cell r="J47">
            <v>0.37619999999999998</v>
          </cell>
          <cell r="K47">
            <v>0.37619999999999998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  <sheetName val="Projection_-_Louisiana"/>
      <sheetName val="Reforecast_-_Worksheet"/>
      <sheetName val="Projection_-_Louisiana1"/>
      <sheetName val="Reforecast_-_Worksheet1"/>
      <sheetName val="Projection_-_Louisiana2"/>
      <sheetName val="Reforecast_-_Worksheet2"/>
      <sheetName val="Projection_-_Louisiana3"/>
      <sheetName val="Reforecast_-_Worksheet3"/>
      <sheetName val="Projection_-_Louisiana4"/>
      <sheetName val="Reforecast_-_Worksheet4"/>
      <sheetName val="Projection_-_Louisiana6"/>
      <sheetName val="Reforecast_-_Worksheet6"/>
      <sheetName val="Projection_-_Louisiana5"/>
      <sheetName val="Reforecast_-_Worksheet5"/>
      <sheetName val="Projection_-_Louisiana7"/>
      <sheetName val="Reforecast_-_Worksheet7"/>
      <sheetName val="Projection_-_Louisiana8"/>
      <sheetName val="Reforecast_-_Worksheet8"/>
      <sheetName val="Projection_-_Louisiana9"/>
      <sheetName val="Reforecast_-_Worksheet9"/>
      <sheetName val="Projection_-_Louisiana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107336.07799999999</v>
          </cell>
          <cell r="C13">
            <v>78793.435339999982</v>
          </cell>
          <cell r="D13">
            <v>19445.901999999998</v>
          </cell>
          <cell r="E13">
            <v>98239.337339999984</v>
          </cell>
          <cell r="F13">
            <v>-352</v>
          </cell>
          <cell r="G13">
            <v>97887.337339999984</v>
          </cell>
          <cell r="H13">
            <v>0</v>
          </cell>
          <cell r="I13">
            <v>97887.337339999984</v>
          </cell>
          <cell r="J13">
            <v>3878</v>
          </cell>
          <cell r="K13">
            <v>101765.33733999998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11373.157270000002</v>
          </cell>
          <cell r="C16">
            <v>8621.4605700000011</v>
          </cell>
          <cell r="D16">
            <v>2569.7344299999995</v>
          </cell>
          <cell r="E16">
            <v>11191.195</v>
          </cell>
          <cell r="F16">
            <v>-296</v>
          </cell>
          <cell r="G16">
            <v>10895.195</v>
          </cell>
          <cell r="H16">
            <v>0</v>
          </cell>
          <cell r="I16">
            <v>10895.195</v>
          </cell>
          <cell r="J16">
            <v>0</v>
          </cell>
          <cell r="K16">
            <v>10895.195</v>
          </cell>
        </row>
        <row r="17">
          <cell r="A17" t="str">
            <v>Benefits</v>
          </cell>
          <cell r="B17">
            <v>3855.5002400000003</v>
          </cell>
          <cell r="C17">
            <v>2801.4396699999998</v>
          </cell>
          <cell r="D17">
            <v>871.13994000000037</v>
          </cell>
          <cell r="E17">
            <v>3672.5796100000002</v>
          </cell>
          <cell r="F17">
            <v>-48</v>
          </cell>
          <cell r="G17">
            <v>3624.5796100000002</v>
          </cell>
          <cell r="H17">
            <v>0</v>
          </cell>
          <cell r="I17">
            <v>3624.5796100000002</v>
          </cell>
          <cell r="J17">
            <v>0</v>
          </cell>
          <cell r="K17">
            <v>3624.5796100000002</v>
          </cell>
        </row>
        <row r="18">
          <cell r="A18" t="str">
            <v>Materials &amp; Supplies</v>
          </cell>
          <cell r="B18">
            <v>870.32640000000004</v>
          </cell>
          <cell r="C18">
            <v>590.43366000000003</v>
          </cell>
          <cell r="D18">
            <v>190.45783999999998</v>
          </cell>
          <cell r="E18">
            <v>780.89149999999995</v>
          </cell>
          <cell r="F18">
            <v>8.1085000000000491</v>
          </cell>
          <cell r="G18">
            <v>789</v>
          </cell>
          <cell r="H18">
            <v>0</v>
          </cell>
          <cell r="I18">
            <v>789</v>
          </cell>
          <cell r="J18">
            <v>0</v>
          </cell>
          <cell r="K18">
            <v>789</v>
          </cell>
        </row>
        <row r="19">
          <cell r="A19" t="str">
            <v>Vehicles &amp; Equip</v>
          </cell>
          <cell r="B19">
            <v>1795.67</v>
          </cell>
          <cell r="C19">
            <v>1284.52945</v>
          </cell>
          <cell r="D19">
            <v>422.90499999999997</v>
          </cell>
          <cell r="E19">
            <v>1707.43445</v>
          </cell>
          <cell r="F19">
            <v>14.56555000000003</v>
          </cell>
          <cell r="G19">
            <v>1722</v>
          </cell>
          <cell r="H19">
            <v>0</v>
          </cell>
          <cell r="I19">
            <v>1722</v>
          </cell>
          <cell r="J19">
            <v>0</v>
          </cell>
          <cell r="K19">
            <v>1722</v>
          </cell>
        </row>
        <row r="20">
          <cell r="A20" t="str">
            <v>Print &amp; Postages</v>
          </cell>
          <cell r="B20">
            <v>39.08</v>
          </cell>
          <cell r="C20">
            <v>32.447560000000003</v>
          </cell>
          <cell r="D20">
            <v>9.577</v>
          </cell>
          <cell r="E20">
            <v>42.024560000000001</v>
          </cell>
          <cell r="F20">
            <v>-2.4560000000001025E-2</v>
          </cell>
          <cell r="G20">
            <v>42</v>
          </cell>
          <cell r="H20">
            <v>0</v>
          </cell>
          <cell r="I20">
            <v>42</v>
          </cell>
          <cell r="J20">
            <v>0</v>
          </cell>
          <cell r="K20">
            <v>42</v>
          </cell>
        </row>
        <row r="21">
          <cell r="A21" t="str">
            <v>Insurance</v>
          </cell>
          <cell r="B21">
            <v>1042.9770000000001</v>
          </cell>
          <cell r="C21">
            <v>741.02589</v>
          </cell>
          <cell r="D21">
            <v>134.74299999999999</v>
          </cell>
          <cell r="E21">
            <v>875.76889000000006</v>
          </cell>
          <cell r="F21">
            <v>89.231109999999944</v>
          </cell>
          <cell r="G21">
            <v>965</v>
          </cell>
          <cell r="H21">
            <v>0</v>
          </cell>
          <cell r="I21">
            <v>965</v>
          </cell>
          <cell r="J21">
            <v>0</v>
          </cell>
          <cell r="K21">
            <v>965</v>
          </cell>
        </row>
        <row r="22">
          <cell r="A22" t="str">
            <v>Marketing</v>
          </cell>
          <cell r="B22">
            <v>494.04</v>
          </cell>
          <cell r="C22">
            <v>270.13094000000001</v>
          </cell>
          <cell r="D22">
            <v>87.36</v>
          </cell>
          <cell r="E22">
            <v>357.49094000000002</v>
          </cell>
          <cell r="F22">
            <v>4.5090599999999768</v>
          </cell>
          <cell r="G22">
            <v>362</v>
          </cell>
          <cell r="H22">
            <v>0</v>
          </cell>
          <cell r="I22">
            <v>362</v>
          </cell>
          <cell r="J22">
            <v>0</v>
          </cell>
          <cell r="K22">
            <v>362</v>
          </cell>
        </row>
        <row r="23">
          <cell r="A23" t="str">
            <v>Employee Welfare</v>
          </cell>
          <cell r="B23">
            <v>1032.83</v>
          </cell>
          <cell r="C23">
            <v>823.09710999999993</v>
          </cell>
          <cell r="D23">
            <v>185.565</v>
          </cell>
          <cell r="E23">
            <v>1008.66211</v>
          </cell>
          <cell r="F23">
            <v>36.337890000000016</v>
          </cell>
          <cell r="G23">
            <v>1045</v>
          </cell>
          <cell r="H23">
            <v>0</v>
          </cell>
          <cell r="I23">
            <v>1045</v>
          </cell>
          <cell r="J23">
            <v>0</v>
          </cell>
          <cell r="K23">
            <v>1045</v>
          </cell>
        </row>
        <row r="24">
          <cell r="A24" t="str">
            <v>Information Technologies</v>
          </cell>
          <cell r="B24">
            <v>321.2</v>
          </cell>
          <cell r="C24">
            <v>243.83473999999998</v>
          </cell>
          <cell r="D24">
            <v>56.424999999999997</v>
          </cell>
          <cell r="E24">
            <v>300.25973999999997</v>
          </cell>
          <cell r="F24">
            <v>-0.25973999999996522</v>
          </cell>
          <cell r="G24">
            <v>300</v>
          </cell>
          <cell r="H24">
            <v>0</v>
          </cell>
          <cell r="I24">
            <v>300</v>
          </cell>
          <cell r="J24">
            <v>0</v>
          </cell>
          <cell r="K24">
            <v>300</v>
          </cell>
        </row>
        <row r="25">
          <cell r="A25" t="str">
            <v>Rent, Maint., &amp; Utilities</v>
          </cell>
          <cell r="B25">
            <v>923.67600000000004</v>
          </cell>
          <cell r="C25">
            <v>651.32027000000005</v>
          </cell>
          <cell r="D25">
            <v>217.11500000000001</v>
          </cell>
          <cell r="E25">
            <v>868.43527000000006</v>
          </cell>
          <cell r="F25">
            <v>23.56472999999994</v>
          </cell>
          <cell r="G25">
            <v>892</v>
          </cell>
          <cell r="H25">
            <v>0</v>
          </cell>
          <cell r="I25">
            <v>892</v>
          </cell>
          <cell r="J25">
            <v>0</v>
          </cell>
          <cell r="K25">
            <v>892</v>
          </cell>
        </row>
        <row r="26">
          <cell r="A26" t="str">
            <v>Directors &amp; Shareholders &amp;PR</v>
          </cell>
          <cell r="B26">
            <v>0</v>
          </cell>
          <cell r="C26">
            <v>4.1048299999999998</v>
          </cell>
          <cell r="D26">
            <v>0</v>
          </cell>
          <cell r="E26">
            <v>4.1048299999999998</v>
          </cell>
          <cell r="F26">
            <v>0</v>
          </cell>
          <cell r="G26">
            <v>4.1048299999999998</v>
          </cell>
          <cell r="H26">
            <v>0</v>
          </cell>
          <cell r="I26">
            <v>4.1048299999999998</v>
          </cell>
          <cell r="J26">
            <v>0</v>
          </cell>
          <cell r="K26">
            <v>4.1048299999999998</v>
          </cell>
        </row>
        <row r="27">
          <cell r="A27" t="str">
            <v>Telecom</v>
          </cell>
          <cell r="B27">
            <v>832.48099999999999</v>
          </cell>
          <cell r="C27">
            <v>436.82128999999998</v>
          </cell>
          <cell r="D27">
            <v>187.03299999999999</v>
          </cell>
          <cell r="E27">
            <v>623.85428999999999</v>
          </cell>
          <cell r="F27">
            <v>-111</v>
          </cell>
          <cell r="G27">
            <v>512.85428999999999</v>
          </cell>
          <cell r="H27">
            <v>0</v>
          </cell>
          <cell r="I27">
            <v>512.85428999999999</v>
          </cell>
          <cell r="J27">
            <v>0</v>
          </cell>
          <cell r="K27">
            <v>512.85428999999999</v>
          </cell>
        </row>
        <row r="28">
          <cell r="A28" t="str">
            <v>Travel &amp; Entertainment</v>
          </cell>
          <cell r="B28">
            <v>531.50900000000001</v>
          </cell>
          <cell r="C28">
            <v>305.6019</v>
          </cell>
          <cell r="D28">
            <v>150.10499999999999</v>
          </cell>
          <cell r="E28">
            <v>455.70690000000002</v>
          </cell>
          <cell r="F28">
            <v>10.293099999999981</v>
          </cell>
          <cell r="G28">
            <v>466</v>
          </cell>
          <cell r="H28">
            <v>0</v>
          </cell>
          <cell r="I28">
            <v>466</v>
          </cell>
          <cell r="J28">
            <v>0</v>
          </cell>
          <cell r="K28">
            <v>466</v>
          </cell>
        </row>
        <row r="29">
          <cell r="A29" t="str">
            <v>Dues &amp; Donations</v>
          </cell>
          <cell r="B29">
            <v>180.55799999999999</v>
          </cell>
          <cell r="C29">
            <v>124.2752</v>
          </cell>
          <cell r="D29">
            <v>39.094999999999999</v>
          </cell>
          <cell r="E29">
            <v>163.37020000000001</v>
          </cell>
          <cell r="F29">
            <v>-8.3702000000000112</v>
          </cell>
          <cell r="G29">
            <v>155</v>
          </cell>
          <cell r="H29">
            <v>0</v>
          </cell>
          <cell r="I29">
            <v>155</v>
          </cell>
          <cell r="J29">
            <v>0</v>
          </cell>
          <cell r="K29">
            <v>155</v>
          </cell>
        </row>
        <row r="30">
          <cell r="A30" t="str">
            <v>Training</v>
          </cell>
          <cell r="B30">
            <v>122.4</v>
          </cell>
          <cell r="C30">
            <v>50.298439999999999</v>
          </cell>
          <cell r="D30">
            <v>30.6</v>
          </cell>
          <cell r="E30">
            <v>80.898439999999994</v>
          </cell>
          <cell r="F30">
            <v>7.1015600000000063</v>
          </cell>
          <cell r="G30">
            <v>88</v>
          </cell>
          <cell r="H30">
            <v>0</v>
          </cell>
          <cell r="I30">
            <v>88</v>
          </cell>
          <cell r="J30">
            <v>0</v>
          </cell>
          <cell r="K30">
            <v>88</v>
          </cell>
        </row>
        <row r="31">
          <cell r="A31" t="str">
            <v>Outside Services</v>
          </cell>
          <cell r="B31">
            <v>4549.5770000000002</v>
          </cell>
          <cell r="C31">
            <v>3813.78629</v>
          </cell>
          <cell r="D31">
            <v>1129.69775</v>
          </cell>
          <cell r="E31">
            <v>4943.4840400000003</v>
          </cell>
          <cell r="F31">
            <v>-35.484040000000277</v>
          </cell>
          <cell r="G31">
            <v>4908</v>
          </cell>
          <cell r="H31">
            <v>0</v>
          </cell>
          <cell r="I31">
            <v>4908</v>
          </cell>
          <cell r="J31">
            <v>0</v>
          </cell>
          <cell r="K31">
            <v>4908</v>
          </cell>
        </row>
        <row r="32">
          <cell r="A32" t="str">
            <v>Provision for Bad Debt</v>
          </cell>
          <cell r="B32">
            <v>2042.1774499999999</v>
          </cell>
          <cell r="C32">
            <v>1419.8140000000001</v>
          </cell>
          <cell r="D32">
            <v>284.72710999999987</v>
          </cell>
          <cell r="E32">
            <v>1704.5411099999999</v>
          </cell>
          <cell r="F32">
            <v>59.45889000000011</v>
          </cell>
          <cell r="G32">
            <v>1764</v>
          </cell>
          <cell r="H32">
            <v>0</v>
          </cell>
          <cell r="I32">
            <v>1764</v>
          </cell>
          <cell r="J32">
            <v>0</v>
          </cell>
          <cell r="K32">
            <v>1764</v>
          </cell>
        </row>
        <row r="33">
          <cell r="A33" t="str">
            <v>Miscellaneous</v>
          </cell>
          <cell r="B33">
            <v>373.13648999999998</v>
          </cell>
          <cell r="C33">
            <v>235.28192000000001</v>
          </cell>
          <cell r="D33">
            <v>73.260000000000005</v>
          </cell>
          <cell r="E33">
            <v>308.54192</v>
          </cell>
          <cell r="F33">
            <v>-12.541920000000005</v>
          </cell>
          <cell r="G33">
            <v>296</v>
          </cell>
          <cell r="H33">
            <v>0</v>
          </cell>
          <cell r="I33">
            <v>296</v>
          </cell>
          <cell r="J33">
            <v>0</v>
          </cell>
          <cell r="K33">
            <v>296</v>
          </cell>
        </row>
        <row r="34">
          <cell r="A34" t="str">
            <v>Expense Billings</v>
          </cell>
          <cell r="B34">
            <v>8387.7109999999993</v>
          </cell>
          <cell r="C34">
            <v>5804.6296900000007</v>
          </cell>
          <cell r="D34">
            <v>2022.124</v>
          </cell>
          <cell r="E34">
            <v>7826.7536900000005</v>
          </cell>
          <cell r="F34">
            <v>560</v>
          </cell>
          <cell r="G34">
            <v>8386.7536900000014</v>
          </cell>
          <cell r="H34">
            <v>0</v>
          </cell>
          <cell r="I34">
            <v>8386.7536900000014</v>
          </cell>
          <cell r="J34">
            <v>0</v>
          </cell>
          <cell r="K34">
            <v>8386.7536900000014</v>
          </cell>
        </row>
        <row r="35">
          <cell r="A35" t="str">
            <v xml:space="preserve">                            Total O&amp;M Expense</v>
          </cell>
          <cell r="B35">
            <v>38768.006850000005</v>
          </cell>
          <cell r="C35">
            <v>28254.333420000006</v>
          </cell>
          <cell r="D35">
            <v>8661.6640700000007</v>
          </cell>
          <cell r="E35">
            <v>36915.997490000009</v>
          </cell>
          <cell r="F35">
            <v>301.48992999999979</v>
          </cell>
          <cell r="G35">
            <v>37217.487420000005</v>
          </cell>
          <cell r="H35">
            <v>0</v>
          </cell>
          <cell r="I35">
            <v>37217.487420000005</v>
          </cell>
          <cell r="J35">
            <v>0</v>
          </cell>
          <cell r="K35">
            <v>37217.487420000005</v>
          </cell>
        </row>
        <row r="37">
          <cell r="A37" t="str">
            <v>Depreciation and Amortization</v>
          </cell>
          <cell r="B37">
            <v>21678.411</v>
          </cell>
          <cell r="C37">
            <v>16401.340830000001</v>
          </cell>
          <cell r="D37">
            <v>6030.3059999999996</v>
          </cell>
          <cell r="E37">
            <v>22431.646830000002</v>
          </cell>
          <cell r="F37">
            <v>-311</v>
          </cell>
          <cell r="G37">
            <v>22120.646830000002</v>
          </cell>
          <cell r="H37">
            <v>0</v>
          </cell>
          <cell r="I37">
            <v>22120.646830000002</v>
          </cell>
          <cell r="J37">
            <v>0</v>
          </cell>
          <cell r="K37">
            <v>22120.646830000002</v>
          </cell>
        </row>
        <row r="38">
          <cell r="A38" t="str">
            <v>Total Taxes - Other Than Income Taxes</v>
          </cell>
          <cell r="B38">
            <v>9384.8780000000006</v>
          </cell>
          <cell r="C38">
            <v>7196.5352200000007</v>
          </cell>
          <cell r="D38">
            <v>2308.2460000000001</v>
          </cell>
          <cell r="E38">
            <v>9504.7812200000008</v>
          </cell>
          <cell r="F38">
            <v>-2</v>
          </cell>
          <cell r="G38">
            <v>9502.7812200000008</v>
          </cell>
          <cell r="H38">
            <v>0</v>
          </cell>
          <cell r="I38">
            <v>9502.7812200000008</v>
          </cell>
          <cell r="J38">
            <v>0</v>
          </cell>
          <cell r="K38">
            <v>9502.7812200000008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-15892.4</v>
          </cell>
          <cell r="C40">
            <v>-11588.121379999999</v>
          </cell>
          <cell r="D40">
            <v>-4018.9</v>
          </cell>
          <cell r="E40">
            <v>-15607.021379999998</v>
          </cell>
          <cell r="F40">
            <v>0</v>
          </cell>
          <cell r="G40">
            <v>-15607.021379999998</v>
          </cell>
          <cell r="H40">
            <v>0</v>
          </cell>
          <cell r="I40">
            <v>-15607.021379999998</v>
          </cell>
          <cell r="J40">
            <v>0</v>
          </cell>
          <cell r="K40">
            <v>-15607.021379999998</v>
          </cell>
        </row>
        <row r="41">
          <cell r="A41" t="str">
            <v xml:space="preserve">   Other Misc. Income (Expense)</v>
          </cell>
          <cell r="B41">
            <v>-551.6</v>
          </cell>
          <cell r="C41">
            <v>-439.52251000000001</v>
          </cell>
          <cell r="D41">
            <v>-90.641999999999996</v>
          </cell>
          <cell r="E41">
            <v>-530.16451000000006</v>
          </cell>
          <cell r="F41">
            <v>3</v>
          </cell>
          <cell r="G41">
            <v>-527.16451000000006</v>
          </cell>
          <cell r="H41">
            <v>0</v>
          </cell>
          <cell r="I41">
            <v>-527.16451000000006</v>
          </cell>
          <cell r="J41">
            <v>0</v>
          </cell>
          <cell r="K41">
            <v>-527.16451000000006</v>
          </cell>
        </row>
        <row r="43">
          <cell r="A43" t="str">
            <v>Income (Loss) Before Income Taxes</v>
          </cell>
          <cell r="B43">
            <v>21060.782149999985</v>
          </cell>
          <cell r="C43">
            <v>14913.58197999997</v>
          </cell>
          <cell r="D43">
            <v>-1663.8560700000023</v>
          </cell>
          <cell r="E43">
            <v>13249.725909999968</v>
          </cell>
          <cell r="F43">
            <v>-337.48992999999973</v>
          </cell>
          <cell r="G43">
            <v>12912.235979999981</v>
          </cell>
          <cell r="H43">
            <v>0</v>
          </cell>
          <cell r="I43">
            <v>12912.235979999981</v>
          </cell>
          <cell r="J43">
            <v>3878</v>
          </cell>
          <cell r="K43">
            <v>16790.235979999983</v>
          </cell>
        </row>
        <row r="44">
          <cell r="A44" t="str">
            <v>Provision (Benefit) for Income Taxes</v>
          </cell>
          <cell r="B44">
            <v>8641.2389899999998</v>
          </cell>
          <cell r="C44">
            <v>6225.85</v>
          </cell>
          <cell r="D44">
            <v>-682.68011999999919</v>
          </cell>
          <cell r="E44">
            <v>5543.1698800000013</v>
          </cell>
          <cell r="F44">
            <v>-227.2023270340087</v>
          </cell>
          <cell r="G44">
            <v>5315.9675529659926</v>
          </cell>
          <cell r="H44">
            <v>0</v>
          </cell>
          <cell r="I44">
            <v>5315.9675529659926</v>
          </cell>
          <cell r="J44">
            <v>1596.5726</v>
          </cell>
          <cell r="K44">
            <v>6912.5401529659921</v>
          </cell>
        </row>
        <row r="45">
          <cell r="A45" t="str">
            <v xml:space="preserve">                         Net Income (Loss)</v>
          </cell>
          <cell r="B45">
            <v>12419.543159999985</v>
          </cell>
          <cell r="C45">
            <v>8687.7319799999696</v>
          </cell>
          <cell r="D45">
            <v>-981.17595000000313</v>
          </cell>
          <cell r="E45">
            <v>7706.5560299999661</v>
          </cell>
          <cell r="F45">
            <v>-110.28760296599103</v>
          </cell>
          <cell r="G45">
            <v>7596.2684270339887</v>
          </cell>
          <cell r="H45">
            <v>0</v>
          </cell>
          <cell r="I45">
            <v>7596.2684270339887</v>
          </cell>
          <cell r="J45">
            <v>2281.4274</v>
          </cell>
          <cell r="K45">
            <v>9877.695827033991</v>
          </cell>
        </row>
        <row r="47">
          <cell r="A47" t="str">
            <v>Tax rate</v>
          </cell>
          <cell r="B47">
            <v>0.41030000350675516</v>
          </cell>
          <cell r="C47">
            <v>0.41746174784496765</v>
          </cell>
          <cell r="D47">
            <v>0.41029998466153278</v>
          </cell>
          <cell r="E47">
            <v>0.41836109800704657</v>
          </cell>
          <cell r="F47">
            <v>0.41170000000000001</v>
          </cell>
          <cell r="G47">
            <v>0.41170000000000001</v>
          </cell>
          <cell r="H47">
            <v>0.41170000000000001</v>
          </cell>
          <cell r="I47">
            <v>0.41170000000000001</v>
          </cell>
          <cell r="J47">
            <v>0.41170000000000001</v>
          </cell>
          <cell r="K47">
            <v>0.41169999999999995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1701642.03</v>
          </cell>
          <cell r="C15">
            <v>279936.90000000002</v>
          </cell>
          <cell r="D15">
            <v>143198.91</v>
          </cell>
          <cell r="F15">
            <v>144272.09</v>
          </cell>
          <cell r="H15">
            <v>141763.12</v>
          </cell>
          <cell r="J15">
            <v>142958.18</v>
          </cell>
          <cell r="L15">
            <v>136266.53</v>
          </cell>
          <cell r="N15">
            <v>142958.18</v>
          </cell>
          <cell r="P15">
            <v>141885.01999999999</v>
          </cell>
          <cell r="R15">
            <v>142958.18</v>
          </cell>
          <cell r="T15">
            <v>136266.53</v>
          </cell>
          <cell r="V15">
            <v>142958.18</v>
          </cell>
          <cell r="X15">
            <v>141885.01999999999</v>
          </cell>
          <cell r="Z15">
            <v>1837306.8399999999</v>
          </cell>
        </row>
        <row r="17">
          <cell r="A17" t="str">
            <v>Equipment</v>
          </cell>
          <cell r="B17">
            <v>147855</v>
          </cell>
          <cell r="C17">
            <v>3583.13</v>
          </cell>
          <cell r="D17">
            <v>12321.25</v>
          </cell>
          <cell r="E17">
            <v>-5000</v>
          </cell>
          <cell r="F17">
            <v>12321.25</v>
          </cell>
          <cell r="G17">
            <v>-5000</v>
          </cell>
          <cell r="H17">
            <v>12321.25</v>
          </cell>
          <cell r="J17">
            <v>12321.25</v>
          </cell>
          <cell r="K17">
            <v>5000</v>
          </cell>
          <cell r="L17">
            <v>12321.25</v>
          </cell>
          <cell r="N17">
            <v>12321.25</v>
          </cell>
          <cell r="P17">
            <v>12321.25</v>
          </cell>
          <cell r="Q17">
            <v>13738</v>
          </cell>
          <cell r="R17">
            <v>12321.25</v>
          </cell>
          <cell r="T17">
            <v>12321.25</v>
          </cell>
          <cell r="V17">
            <v>12321.25</v>
          </cell>
          <cell r="X17">
            <v>12321.25</v>
          </cell>
          <cell r="Z17">
            <v>147854.88</v>
          </cell>
        </row>
        <row r="18">
          <cell r="A18" t="str">
            <v>Information Technology</v>
          </cell>
          <cell r="B18">
            <v>153997.78</v>
          </cell>
          <cell r="C18">
            <v>626.12</v>
          </cell>
          <cell r="D18">
            <v>52819.040000000001</v>
          </cell>
          <cell r="F18">
            <v>4835.97</v>
          </cell>
          <cell r="H18">
            <v>4835.97</v>
          </cell>
          <cell r="J18">
            <v>4835.97</v>
          </cell>
          <cell r="L18">
            <v>4835.97</v>
          </cell>
          <cell r="N18">
            <v>4835.97</v>
          </cell>
          <cell r="P18">
            <v>4835.97</v>
          </cell>
          <cell r="R18">
            <v>4835.97</v>
          </cell>
          <cell r="T18">
            <v>4835.97</v>
          </cell>
          <cell r="V18">
            <v>4835.97</v>
          </cell>
          <cell r="X18">
            <v>4835.97</v>
          </cell>
          <cell r="Z18">
            <v>101804.86000000002</v>
          </cell>
        </row>
        <row r="19">
          <cell r="A19" t="str">
            <v>Misc</v>
          </cell>
          <cell r="B19" t="str">
            <v xml:space="preserve"> 0</v>
          </cell>
          <cell r="C19">
            <v>98396.83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98396.83</v>
          </cell>
        </row>
        <row r="20">
          <cell r="A20" t="str">
            <v>Overhead</v>
          </cell>
          <cell r="B20" t="str">
            <v xml:space="preserve"> 0</v>
          </cell>
          <cell r="C20">
            <v>1130050.82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1130050.82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1127345.1599999999</v>
          </cell>
          <cell r="C22">
            <v>-64046.65</v>
          </cell>
          <cell r="D22">
            <v>93945.43</v>
          </cell>
          <cell r="F22">
            <v>93945.43</v>
          </cell>
          <cell r="H22">
            <v>93945.43</v>
          </cell>
          <cell r="J22">
            <v>93945.43</v>
          </cell>
          <cell r="L22">
            <v>93945.43</v>
          </cell>
          <cell r="M22">
            <v>100000</v>
          </cell>
          <cell r="N22">
            <v>93945.43</v>
          </cell>
          <cell r="O22">
            <v>57992</v>
          </cell>
          <cell r="P22">
            <v>93945.43</v>
          </cell>
          <cell r="R22">
            <v>93945.43</v>
          </cell>
          <cell r="T22">
            <v>93945.43</v>
          </cell>
          <cell r="V22">
            <v>93945.43</v>
          </cell>
          <cell r="X22">
            <v>93945.43</v>
          </cell>
          <cell r="Z22">
            <v>1127345.0799999996</v>
          </cell>
        </row>
        <row r="23">
          <cell r="A23" t="str">
            <v>Structures</v>
          </cell>
          <cell r="B23">
            <v>45500</v>
          </cell>
          <cell r="C23">
            <v>18.53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S23">
            <v>45481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45499.53</v>
          </cell>
        </row>
        <row r="24">
          <cell r="A24" t="str">
            <v>System Improvements</v>
          </cell>
          <cell r="B24">
            <v>146467.32</v>
          </cell>
          <cell r="C24">
            <v>8548.5</v>
          </cell>
          <cell r="D24">
            <v>12205.61</v>
          </cell>
          <cell r="E24">
            <v>3657</v>
          </cell>
          <cell r="F24">
            <v>12205.61</v>
          </cell>
          <cell r="H24">
            <v>12205.61</v>
          </cell>
          <cell r="J24">
            <v>12205.61</v>
          </cell>
          <cell r="L24">
            <v>12205.61</v>
          </cell>
          <cell r="N24">
            <v>12205.61</v>
          </cell>
          <cell r="P24">
            <v>12205.61</v>
          </cell>
          <cell r="R24">
            <v>12205.61</v>
          </cell>
          <cell r="T24">
            <v>12205.61</v>
          </cell>
          <cell r="V24">
            <v>12205.61</v>
          </cell>
          <cell r="X24">
            <v>12205.61</v>
          </cell>
          <cell r="Z24">
            <v>146467.21000000002</v>
          </cell>
        </row>
        <row r="25">
          <cell r="A25" t="str">
            <v>System Integrity</v>
          </cell>
          <cell r="B25">
            <v>4047712.15</v>
          </cell>
          <cell r="C25">
            <v>336483.37</v>
          </cell>
          <cell r="D25">
            <v>343605.79</v>
          </cell>
          <cell r="E25">
            <v>-100000</v>
          </cell>
          <cell r="F25">
            <v>309934.21000000002</v>
          </cell>
          <cell r="G25">
            <v>-100000</v>
          </cell>
          <cell r="H25">
            <v>312878.88</v>
          </cell>
          <cell r="I25">
            <v>-25000</v>
          </cell>
          <cell r="J25">
            <v>312451.83</v>
          </cell>
          <cell r="K25">
            <v>-25000</v>
          </cell>
          <cell r="L25">
            <v>321308.44</v>
          </cell>
          <cell r="M25">
            <v>-25000</v>
          </cell>
          <cell r="N25">
            <v>392746.52</v>
          </cell>
          <cell r="O25">
            <v>25000</v>
          </cell>
          <cell r="P25">
            <v>423606.11</v>
          </cell>
          <cell r="Q25">
            <v>25000</v>
          </cell>
          <cell r="R25">
            <v>332868.47999999998</v>
          </cell>
          <cell r="S25">
            <v>25000</v>
          </cell>
          <cell r="T25">
            <v>320380.93</v>
          </cell>
          <cell r="U25">
            <v>75000</v>
          </cell>
          <cell r="V25">
            <v>316551.26</v>
          </cell>
          <cell r="W25">
            <v>75000</v>
          </cell>
          <cell r="X25">
            <v>315478.08</v>
          </cell>
          <cell r="Y25">
            <v>59418</v>
          </cell>
          <cell r="Z25">
            <v>4047711.9000000004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5668877.4099999992</v>
          </cell>
          <cell r="C27">
            <v>1513660.65</v>
          </cell>
          <cell r="D27">
            <v>514897.12</v>
          </cell>
          <cell r="E27">
            <v>-101343</v>
          </cell>
          <cell r="F27">
            <v>433242.47</v>
          </cell>
          <cell r="G27">
            <v>-105000</v>
          </cell>
          <cell r="H27">
            <v>436187.14</v>
          </cell>
          <cell r="I27">
            <v>-25000</v>
          </cell>
          <cell r="J27">
            <v>435760.09</v>
          </cell>
          <cell r="K27">
            <v>-20000</v>
          </cell>
          <cell r="L27">
            <v>444616.7</v>
          </cell>
          <cell r="M27">
            <v>75000</v>
          </cell>
          <cell r="N27">
            <v>516054.78</v>
          </cell>
          <cell r="O27">
            <v>82992</v>
          </cell>
          <cell r="P27">
            <v>546914.37</v>
          </cell>
          <cell r="Q27">
            <v>38738</v>
          </cell>
          <cell r="R27">
            <v>456176.74</v>
          </cell>
          <cell r="S27">
            <v>70481</v>
          </cell>
          <cell r="T27">
            <v>443689.19</v>
          </cell>
          <cell r="U27">
            <v>75000</v>
          </cell>
          <cell r="V27">
            <v>439859.52</v>
          </cell>
          <cell r="W27">
            <v>75000</v>
          </cell>
          <cell r="X27">
            <v>438786.34</v>
          </cell>
          <cell r="Y27">
            <v>59418</v>
          </cell>
          <cell r="Z27">
            <v>6845131.1099999994</v>
          </cell>
        </row>
        <row r="29">
          <cell r="A29" t="str">
            <v xml:space="preserve">          Capital</v>
          </cell>
          <cell r="B29">
            <v>7370519.4399999995</v>
          </cell>
          <cell r="C29">
            <v>1793597.55</v>
          </cell>
          <cell r="D29">
            <v>658096.03</v>
          </cell>
          <cell r="E29">
            <v>-101343</v>
          </cell>
          <cell r="F29">
            <v>577514.56000000006</v>
          </cell>
          <cell r="G29">
            <v>-105000</v>
          </cell>
          <cell r="H29">
            <v>577950.26</v>
          </cell>
          <cell r="I29">
            <v>-25000</v>
          </cell>
          <cell r="J29">
            <v>578718.27</v>
          </cell>
          <cell r="K29">
            <v>-20000</v>
          </cell>
          <cell r="L29">
            <v>580883.23</v>
          </cell>
          <cell r="M29">
            <v>75000</v>
          </cell>
          <cell r="N29">
            <v>659012.96</v>
          </cell>
          <cell r="O29">
            <v>82992</v>
          </cell>
          <cell r="P29">
            <v>688799.39</v>
          </cell>
          <cell r="Q29">
            <v>38738</v>
          </cell>
          <cell r="R29">
            <v>599134.92000000004</v>
          </cell>
          <cell r="S29">
            <v>70481</v>
          </cell>
          <cell r="T29">
            <v>579955.72</v>
          </cell>
          <cell r="U29">
            <v>75000</v>
          </cell>
          <cell r="V29">
            <v>582817.69999999995</v>
          </cell>
          <cell r="W29">
            <v>75000</v>
          </cell>
          <cell r="X29">
            <v>580671.36</v>
          </cell>
          <cell r="Y29">
            <v>59418</v>
          </cell>
          <cell r="Z29">
            <v>8682437.9499999993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7236506.3099999996</v>
          </cell>
          <cell r="C15">
            <v>802114.82</v>
          </cell>
          <cell r="D15">
            <v>604863.94999999995</v>
          </cell>
          <cell r="F15">
            <v>603790.77</v>
          </cell>
          <cell r="H15">
            <v>597603.05000000005</v>
          </cell>
          <cell r="J15">
            <v>603425.18999999994</v>
          </cell>
          <cell r="L15">
            <v>603333.06000000006</v>
          </cell>
          <cell r="N15">
            <v>600453.92000000004</v>
          </cell>
          <cell r="P15">
            <v>606391.99</v>
          </cell>
          <cell r="R15">
            <v>605318.82999999996</v>
          </cell>
          <cell r="T15">
            <v>600453.92000000004</v>
          </cell>
          <cell r="V15">
            <v>605901.52</v>
          </cell>
          <cell r="X15">
            <v>604828.36</v>
          </cell>
          <cell r="Z15">
            <v>7438479.3799999999</v>
          </cell>
        </row>
        <row r="17">
          <cell r="A17" t="str">
            <v>Equipment</v>
          </cell>
          <cell r="B17">
            <v>412651.21</v>
          </cell>
          <cell r="C17">
            <v>40164.94</v>
          </cell>
          <cell r="D17">
            <v>34310.370000000003</v>
          </cell>
          <cell r="E17">
            <v>-20000</v>
          </cell>
          <cell r="F17">
            <v>34310.370000000003</v>
          </cell>
          <cell r="G17">
            <v>-20000</v>
          </cell>
          <cell r="H17">
            <v>34310.370000000003</v>
          </cell>
          <cell r="J17">
            <v>34310.370000000003</v>
          </cell>
          <cell r="K17">
            <v>20000</v>
          </cell>
          <cell r="L17">
            <v>34310.370000000003</v>
          </cell>
          <cell r="N17">
            <v>34310.370000000003</v>
          </cell>
          <cell r="P17">
            <v>34310.370000000003</v>
          </cell>
          <cell r="Q17">
            <v>15072</v>
          </cell>
          <cell r="R17">
            <v>34310.370000000003</v>
          </cell>
          <cell r="T17">
            <v>34310.370000000003</v>
          </cell>
          <cell r="V17">
            <v>34310.370000000003</v>
          </cell>
          <cell r="X17">
            <v>34310.370000000003</v>
          </cell>
          <cell r="Z17">
            <v>412651.00999999995</v>
          </cell>
        </row>
        <row r="18">
          <cell r="A18" t="str">
            <v>Information Technology</v>
          </cell>
          <cell r="B18">
            <v>900796.38</v>
          </cell>
          <cell r="C18">
            <v>3694.79</v>
          </cell>
          <cell r="D18">
            <v>216834.54</v>
          </cell>
          <cell r="F18">
            <v>46712.73</v>
          </cell>
          <cell r="H18">
            <v>46712.73</v>
          </cell>
          <cell r="J18">
            <v>46712.73</v>
          </cell>
          <cell r="L18">
            <v>46712.73</v>
          </cell>
          <cell r="N18">
            <v>46712.73</v>
          </cell>
          <cell r="P18">
            <v>46712.73</v>
          </cell>
          <cell r="R18">
            <v>46712.73</v>
          </cell>
          <cell r="T18">
            <v>46712.73</v>
          </cell>
          <cell r="V18">
            <v>46712.73</v>
          </cell>
          <cell r="X18">
            <v>46712.73</v>
          </cell>
          <cell r="Z18">
            <v>687656.62999999989</v>
          </cell>
        </row>
        <row r="19">
          <cell r="A19" t="str">
            <v>Misc</v>
          </cell>
          <cell r="B19" t="str">
            <v xml:space="preserve"> 0</v>
          </cell>
          <cell r="C19">
            <v>366426.59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366426.59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1584895.92</v>
          </cell>
          <cell r="C22">
            <v>-4082.2200000000148</v>
          </cell>
          <cell r="D22">
            <v>132074.66</v>
          </cell>
          <cell r="E22">
            <v>-44094</v>
          </cell>
          <cell r="F22">
            <v>132074.66</v>
          </cell>
          <cell r="H22">
            <v>132074.66</v>
          </cell>
          <cell r="J22">
            <v>132074.66</v>
          </cell>
          <cell r="K22">
            <v>50000</v>
          </cell>
          <cell r="L22">
            <v>132074.66</v>
          </cell>
          <cell r="M22">
            <v>100000</v>
          </cell>
          <cell r="N22">
            <v>132074.66</v>
          </cell>
          <cell r="O22">
            <v>69076</v>
          </cell>
          <cell r="P22">
            <v>132074.66</v>
          </cell>
          <cell r="Q22">
            <v>24000</v>
          </cell>
          <cell r="R22">
            <v>132074.66</v>
          </cell>
          <cell r="S22">
            <v>10578</v>
          </cell>
          <cell r="T22">
            <v>132074.66</v>
          </cell>
          <cell r="U22">
            <v>-25000</v>
          </cell>
          <cell r="V22">
            <v>132074.66</v>
          </cell>
          <cell r="W22">
            <v>-25000</v>
          </cell>
          <cell r="X22">
            <v>132074.66</v>
          </cell>
          <cell r="Y22">
            <v>-23403</v>
          </cell>
          <cell r="Z22">
            <v>1584896.0399999998</v>
          </cell>
        </row>
        <row r="23">
          <cell r="A23" t="str">
            <v>Structures</v>
          </cell>
          <cell r="B23">
            <v>3880000</v>
          </cell>
          <cell r="C23">
            <v>42568.97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K23">
            <v>500000</v>
          </cell>
          <cell r="L23" t="str">
            <v xml:space="preserve"> 0</v>
          </cell>
          <cell r="M23">
            <v>580000</v>
          </cell>
          <cell r="N23" t="str">
            <v xml:space="preserve"> 0</v>
          </cell>
          <cell r="O23">
            <v>950000</v>
          </cell>
          <cell r="P23" t="str">
            <v xml:space="preserve"> 0</v>
          </cell>
          <cell r="Q23">
            <v>950000</v>
          </cell>
          <cell r="R23" t="str">
            <v xml:space="preserve"> 0</v>
          </cell>
          <cell r="S23">
            <v>857431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3879999.9699999997</v>
          </cell>
        </row>
        <row r="24">
          <cell r="A24" t="str">
            <v>System Improvements</v>
          </cell>
          <cell r="B24">
            <v>8726760.8399999999</v>
          </cell>
          <cell r="C24">
            <v>239304.77</v>
          </cell>
          <cell r="D24">
            <v>727230.07</v>
          </cell>
          <cell r="E24">
            <v>358934</v>
          </cell>
          <cell r="F24">
            <v>727230.07</v>
          </cell>
          <cell r="G24">
            <v>5789</v>
          </cell>
          <cell r="H24">
            <v>727230.07</v>
          </cell>
          <cell r="I24">
            <v>13689</v>
          </cell>
          <cell r="J24">
            <v>727230.07</v>
          </cell>
          <cell r="K24">
            <v>13689</v>
          </cell>
          <cell r="L24">
            <v>727230.07</v>
          </cell>
          <cell r="M24">
            <v>13689</v>
          </cell>
          <cell r="N24">
            <v>727230.07</v>
          </cell>
          <cell r="O24">
            <v>13689</v>
          </cell>
          <cell r="P24">
            <v>727230.07</v>
          </cell>
          <cell r="Q24">
            <v>13690</v>
          </cell>
          <cell r="R24">
            <v>727230.07</v>
          </cell>
          <cell r="S24">
            <v>13689</v>
          </cell>
          <cell r="T24">
            <v>727230.07</v>
          </cell>
          <cell r="U24">
            <v>13689</v>
          </cell>
          <cell r="V24">
            <v>727230.07</v>
          </cell>
          <cell r="W24">
            <v>13689</v>
          </cell>
          <cell r="X24">
            <v>727230.07</v>
          </cell>
          <cell r="Y24">
            <v>13689</v>
          </cell>
          <cell r="Z24">
            <v>8726760.540000001</v>
          </cell>
        </row>
        <row r="25">
          <cell r="A25" t="str">
            <v>System Integrity</v>
          </cell>
          <cell r="B25">
            <v>12919349.119999999</v>
          </cell>
          <cell r="C25">
            <v>1404968.29</v>
          </cell>
          <cell r="D25">
            <v>1080563.67</v>
          </cell>
          <cell r="E25">
            <v>-192951</v>
          </cell>
          <cell r="F25">
            <v>1069279.1000000001</v>
          </cell>
          <cell r="G25">
            <v>-192951</v>
          </cell>
          <cell r="H25">
            <v>1076055.8799999999</v>
          </cell>
          <cell r="I25">
            <v>-51385</v>
          </cell>
          <cell r="J25">
            <v>1075366.2</v>
          </cell>
          <cell r="K25">
            <v>-51385</v>
          </cell>
          <cell r="L25">
            <v>1153183.6299999999</v>
          </cell>
          <cell r="M25">
            <v>-51385</v>
          </cell>
          <cell r="N25">
            <v>1140275.95</v>
          </cell>
          <cell r="O25">
            <v>94056</v>
          </cell>
          <cell r="P25">
            <v>1135518.73</v>
          </cell>
          <cell r="Q25">
            <v>94056</v>
          </cell>
          <cell r="R25">
            <v>1137897.75</v>
          </cell>
          <cell r="S25">
            <v>94056</v>
          </cell>
          <cell r="T25">
            <v>1001063.77</v>
          </cell>
          <cell r="U25">
            <v>77630</v>
          </cell>
          <cell r="V25">
            <v>989779.22</v>
          </cell>
          <cell r="W25">
            <v>77631</v>
          </cell>
          <cell r="X25">
            <v>987188.83</v>
          </cell>
          <cell r="Y25">
            <v>93212</v>
          </cell>
          <cell r="Z25">
            <v>13241725.02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28424453.469999995</v>
          </cell>
          <cell r="C27">
            <v>2093046.13</v>
          </cell>
          <cell r="D27">
            <v>2191013.31</v>
          </cell>
          <cell r="E27">
            <v>101889</v>
          </cell>
          <cell r="F27">
            <v>2009606.93</v>
          </cell>
          <cell r="G27">
            <v>-207162</v>
          </cell>
          <cell r="H27">
            <v>2016383.71</v>
          </cell>
          <cell r="I27">
            <v>-37696</v>
          </cell>
          <cell r="J27">
            <v>2015694.03</v>
          </cell>
          <cell r="K27">
            <v>532304</v>
          </cell>
          <cell r="L27">
            <v>2093511.46</v>
          </cell>
          <cell r="M27">
            <v>642304</v>
          </cell>
          <cell r="N27">
            <v>2080603.78</v>
          </cell>
          <cell r="O27">
            <v>1126821</v>
          </cell>
          <cell r="P27">
            <v>2075846.56</v>
          </cell>
          <cell r="Q27">
            <v>1096818</v>
          </cell>
          <cell r="R27">
            <v>2078225.58</v>
          </cell>
          <cell r="S27">
            <v>975754</v>
          </cell>
          <cell r="T27">
            <v>1941391.6</v>
          </cell>
          <cell r="U27">
            <v>66319</v>
          </cell>
          <cell r="V27">
            <v>1930107.05</v>
          </cell>
          <cell r="W27">
            <v>66320</v>
          </cell>
          <cell r="X27">
            <v>1927516.66</v>
          </cell>
          <cell r="Y27">
            <v>83498</v>
          </cell>
          <cell r="Z27">
            <v>28900115.800000001</v>
          </cell>
        </row>
        <row r="29">
          <cell r="A29" t="str">
            <v xml:space="preserve">          Capital</v>
          </cell>
          <cell r="B29">
            <v>35660959.780000001</v>
          </cell>
          <cell r="C29">
            <v>2895160.95</v>
          </cell>
          <cell r="D29">
            <v>2795877.26</v>
          </cell>
          <cell r="E29">
            <v>101889</v>
          </cell>
          <cell r="F29">
            <v>2613397.7000000002</v>
          </cell>
          <cell r="G29">
            <v>-207162</v>
          </cell>
          <cell r="H29">
            <v>2613986.7599999998</v>
          </cell>
          <cell r="I29">
            <v>-37696</v>
          </cell>
          <cell r="J29">
            <v>2619119.2200000002</v>
          </cell>
          <cell r="K29">
            <v>532304</v>
          </cell>
          <cell r="L29">
            <v>2696844.52</v>
          </cell>
          <cell r="M29">
            <v>642304</v>
          </cell>
          <cell r="N29">
            <v>2681057.7000000002</v>
          </cell>
          <cell r="O29">
            <v>1126821</v>
          </cell>
          <cell r="P29">
            <v>2682238.5499999998</v>
          </cell>
          <cell r="Q29">
            <v>1096818</v>
          </cell>
          <cell r="R29">
            <v>2683544.41</v>
          </cell>
          <cell r="S29">
            <v>975754</v>
          </cell>
          <cell r="T29">
            <v>2541845.52</v>
          </cell>
          <cell r="U29">
            <v>66319</v>
          </cell>
          <cell r="V29">
            <v>2536008.5699999998</v>
          </cell>
          <cell r="W29">
            <v>66320</v>
          </cell>
          <cell r="X29">
            <v>2532345.02</v>
          </cell>
          <cell r="Y29">
            <v>83498</v>
          </cell>
          <cell r="Z29">
            <v>36338595.18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-337180.39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-337180.39</v>
          </cell>
        </row>
        <row r="20">
          <cell r="A20" t="str">
            <v>Overhead</v>
          </cell>
          <cell r="B20">
            <v>-33.220000000088476</v>
          </cell>
          <cell r="C20">
            <v>-952878.6</v>
          </cell>
          <cell r="D20">
            <v>-5.2900000000372529</v>
          </cell>
          <cell r="E20">
            <v>-20000</v>
          </cell>
          <cell r="F20">
            <v>-4.2600000000093132</v>
          </cell>
          <cell r="G20">
            <v>-20000</v>
          </cell>
          <cell r="H20">
            <v>-2.0000000018626451E-2</v>
          </cell>
          <cell r="I20">
            <v>-20000</v>
          </cell>
          <cell r="J20">
            <v>1.5100000000093132</v>
          </cell>
          <cell r="K20">
            <v>-20000</v>
          </cell>
          <cell r="L20">
            <v>-0.75</v>
          </cell>
          <cell r="M20">
            <v>-20000</v>
          </cell>
          <cell r="N20">
            <v>-4.659999999916181</v>
          </cell>
          <cell r="O20">
            <v>-20000</v>
          </cell>
          <cell r="P20">
            <v>-1.940000000060536</v>
          </cell>
          <cell r="Q20">
            <v>-20000</v>
          </cell>
          <cell r="R20">
            <v>-3.3300000000745058</v>
          </cell>
          <cell r="S20">
            <v>-20000</v>
          </cell>
          <cell r="T20">
            <v>-4.2399999999906868</v>
          </cell>
          <cell r="U20">
            <v>-20000</v>
          </cell>
          <cell r="V20">
            <v>-2.2700000000186265</v>
          </cell>
          <cell r="W20">
            <v>-20000</v>
          </cell>
          <cell r="X20">
            <v>-3.3800000000046566</v>
          </cell>
          <cell r="Y20">
            <v>-499400</v>
          </cell>
          <cell r="Z20">
            <v>-1652307.2300000004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-33.220000000088476</v>
          </cell>
          <cell r="C27">
            <v>-1290058.99</v>
          </cell>
          <cell r="D27">
            <v>-5.2900000000372529</v>
          </cell>
          <cell r="E27">
            <v>-20000</v>
          </cell>
          <cell r="F27">
            <v>-4.2600000000093132</v>
          </cell>
          <cell r="G27">
            <v>-20000</v>
          </cell>
          <cell r="H27">
            <v>-2.0000000018626451E-2</v>
          </cell>
          <cell r="I27">
            <v>-20000</v>
          </cell>
          <cell r="J27">
            <v>1.5100000000093132</v>
          </cell>
          <cell r="K27">
            <v>-20000</v>
          </cell>
          <cell r="L27">
            <v>-0.75</v>
          </cell>
          <cell r="M27">
            <v>-20000</v>
          </cell>
          <cell r="N27">
            <v>-4.659999999916181</v>
          </cell>
          <cell r="O27">
            <v>-20000</v>
          </cell>
          <cell r="P27">
            <v>-1.940000000060536</v>
          </cell>
          <cell r="Q27">
            <v>-20000</v>
          </cell>
          <cell r="R27">
            <v>-3.3300000000745058</v>
          </cell>
          <cell r="S27">
            <v>-20000</v>
          </cell>
          <cell r="T27">
            <v>-4.2399999999906868</v>
          </cell>
          <cell r="U27">
            <v>-20000</v>
          </cell>
          <cell r="V27">
            <v>-2.2700000000186265</v>
          </cell>
          <cell r="W27">
            <v>-20000</v>
          </cell>
          <cell r="X27">
            <v>-3.3800000000046566</v>
          </cell>
          <cell r="Y27">
            <v>-499400</v>
          </cell>
          <cell r="Z27">
            <v>-1989487.6200000006</v>
          </cell>
        </row>
        <row r="29">
          <cell r="A29" t="str">
            <v xml:space="preserve">          Capital</v>
          </cell>
          <cell r="B29">
            <v>-33.220000000088476</v>
          </cell>
          <cell r="C29">
            <v>-1290058.99</v>
          </cell>
          <cell r="D29">
            <v>-5.2900000000372529</v>
          </cell>
          <cell r="E29">
            <v>-20000</v>
          </cell>
          <cell r="F29">
            <v>-4.2600000000093132</v>
          </cell>
          <cell r="G29">
            <v>-20000</v>
          </cell>
          <cell r="H29">
            <v>-2.0000000018626451E-2</v>
          </cell>
          <cell r="I29">
            <v>-20000</v>
          </cell>
          <cell r="J29">
            <v>1.5100000000093132</v>
          </cell>
          <cell r="K29">
            <v>-20000</v>
          </cell>
          <cell r="L29">
            <v>-0.75</v>
          </cell>
          <cell r="M29">
            <v>-20000</v>
          </cell>
          <cell r="N29">
            <v>-4.659999999916181</v>
          </cell>
          <cell r="O29">
            <v>-20000</v>
          </cell>
          <cell r="P29">
            <v>-1.940000000060536</v>
          </cell>
          <cell r="Q29">
            <v>-20000</v>
          </cell>
          <cell r="R29">
            <v>-3.3300000000745058</v>
          </cell>
          <cell r="S29">
            <v>-20000</v>
          </cell>
          <cell r="T29">
            <v>-4.2399999999906868</v>
          </cell>
          <cell r="U29">
            <v>-20000</v>
          </cell>
          <cell r="V29">
            <v>-2.2700000000186265</v>
          </cell>
          <cell r="W29">
            <v>-20000</v>
          </cell>
          <cell r="X29">
            <v>-3.3800000000046566</v>
          </cell>
          <cell r="Y29">
            <v>-499400</v>
          </cell>
          <cell r="Z29">
            <v>-1989487.6200000006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21 Journal"/>
      <sheetName val="May 2021 Journal"/>
      <sheetName val="Apr 2021 Journal"/>
      <sheetName val="Mar 2021 Journal"/>
      <sheetName val="correct GLALG"/>
      <sheetName val="Feb 2021 Journal"/>
      <sheetName val="Jan 2021 Journal"/>
      <sheetName val="Dec 2020 Journal"/>
      <sheetName val="Nov 2020 Journal"/>
      <sheetName val="Oct 2020 Journal"/>
      <sheetName val="Sept 2020 Journal"/>
      <sheetName val="UPLOAD TEMPLATE"/>
      <sheetName val="Summary for entry"/>
      <sheetName val="Summary by month"/>
      <sheetName val="Cost of Debt"/>
      <sheetName val="ADIT Estimate"/>
      <sheetName val="9-20 Tax Depreciation Estimate"/>
      <sheetName val="10-20 Tax Depr Estimate"/>
      <sheetName val="11-20 Tax Depr Estimate"/>
      <sheetName val="12-20 Tax Depr Estimate"/>
      <sheetName val="01-21 Tax Depr Estimate"/>
      <sheetName val="02-21 Tax Depr Estimate"/>
      <sheetName val="03-21 Tax Depr Estimate"/>
      <sheetName val="04-21 Tax Depr Estimate"/>
      <sheetName val="05-21 Tax Depr Estimate"/>
      <sheetName val="06-21 Tax Depr Estimate"/>
      <sheetName val="Accumulation of Actual Depr Exp"/>
      <sheetName val="Tax Tables"/>
      <sheetName val="Alloc"/>
      <sheetName val="PP Query Source"/>
      <sheetName val="Blanket Projects"/>
      <sheetName val="9-20 Pivot"/>
      <sheetName val="9-20 8-20 Activity 9-20 Entry"/>
      <sheetName val="9-20 8-20 Activity Retirement"/>
      <sheetName val="10-20 Pivot"/>
      <sheetName val="10-20 9-20 Activ 10-20 entry"/>
      <sheetName val="10-20 9-20 Activity Retirement"/>
      <sheetName val="11-20 Pivot"/>
      <sheetName val="11-20 10-20 Activ 11-20 Entry"/>
      <sheetName val="11-20 10-20 Activity Retirement"/>
      <sheetName val="12-20 Pivot"/>
      <sheetName val="12-20 11-20 Activ 12-20 Entry"/>
      <sheetName val="12-20 11-20 Activity Retire"/>
      <sheetName val="01-21 Pivot"/>
      <sheetName val="01-21 Dec 20 activ 1-21 Entry"/>
      <sheetName val="1-21 Dec 20 Activ Retire"/>
      <sheetName val="02-21 Pivot"/>
      <sheetName val="02-21 Jan 21 activ 2-21 Entry"/>
      <sheetName val="2-21 Jan 20 Activ Retire"/>
      <sheetName val="03-21 Pivot"/>
      <sheetName val="3-21 Feb 20 activ 3-21 entry"/>
      <sheetName val="03-21 Feb Activ Retire"/>
      <sheetName val="04-21 Pivot"/>
      <sheetName val="04-21 Mar 20 activ 4-21 entry"/>
      <sheetName val="04-21 Mar Retire"/>
      <sheetName val="05-21 pivot"/>
      <sheetName val="05-21 Apr Activ 5-21 entry"/>
      <sheetName val="05-21 Apr Retire"/>
      <sheetName val="06-21 pivot"/>
      <sheetName val="06-21 May Activ 621 entry"/>
      <sheetName val="06-21 May Retire"/>
      <sheetName val="Eligible plant by month for Dep"/>
      <sheetName val="STE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C3" t="str">
            <v>Class</v>
          </cell>
          <cell r="D3" t="str">
            <v>Rate</v>
          </cell>
          <cell r="E3" t="str">
            <v>Percentage</v>
          </cell>
        </row>
        <row r="4">
          <cell r="B4" t="str">
            <v>301 - Organizational Costs</v>
          </cell>
          <cell r="C4">
            <v>3</v>
          </cell>
          <cell r="D4">
            <v>0.16669999999999999</v>
          </cell>
        </row>
        <row r="5">
          <cell r="B5" t="str">
            <v>302 - Franchises &amp; Consents</v>
          </cell>
          <cell r="C5">
            <v>3</v>
          </cell>
          <cell r="D5">
            <v>0.16669999999999999</v>
          </cell>
        </row>
        <row r="6">
          <cell r="B6" t="str">
            <v>303 - Misc. Intangible Plant</v>
          </cell>
          <cell r="C6">
            <v>3</v>
          </cell>
          <cell r="D6">
            <v>0.16669999999999999</v>
          </cell>
        </row>
        <row r="7">
          <cell r="B7" t="str">
            <v>310 - Land and Land Rights</v>
          </cell>
          <cell r="C7" t="str">
            <v>ND</v>
          </cell>
          <cell r="D7">
            <v>0</v>
          </cell>
        </row>
        <row r="8">
          <cell r="B8" t="str">
            <v>311 - Structures and Improvements</v>
          </cell>
          <cell r="C8">
            <v>39</v>
          </cell>
          <cell r="D8">
            <v>1.2800000000000001E-2</v>
          </cell>
        </row>
        <row r="9">
          <cell r="B9" t="str">
            <v>312 - Boiler Plant Equipment</v>
          </cell>
          <cell r="C9">
            <v>20</v>
          </cell>
          <cell r="D9">
            <v>3.7499999999999999E-2</v>
          </cell>
          <cell r="E9">
            <v>0.1835</v>
          </cell>
        </row>
        <row r="10">
          <cell r="B10" t="str">
            <v>314 - Turbogenerator Units</v>
          </cell>
          <cell r="C10">
            <v>20</v>
          </cell>
          <cell r="D10">
            <v>3.7499999999999999E-2</v>
          </cell>
          <cell r="E10">
            <v>0.1835</v>
          </cell>
        </row>
        <row r="11">
          <cell r="B11" t="str">
            <v>315 - Accessory Electric Equipment</v>
          </cell>
          <cell r="C11">
            <v>20</v>
          </cell>
          <cell r="D11">
            <v>3.7499999999999999E-2</v>
          </cell>
          <cell r="E11">
            <v>0.1835</v>
          </cell>
        </row>
        <row r="12">
          <cell r="B12" t="str">
            <v>316 - Misc Power Plant Equipment</v>
          </cell>
          <cell r="C12">
            <v>20</v>
          </cell>
          <cell r="D12">
            <v>3.7499999999999999E-2</v>
          </cell>
          <cell r="E12">
            <v>0.1835</v>
          </cell>
        </row>
        <row r="13">
          <cell r="B13" t="str">
            <v>317 - Asset Ret Costs Stm Prod Plnt</v>
          </cell>
          <cell r="C13" t="str">
            <v>ND</v>
          </cell>
          <cell r="D13">
            <v>0</v>
          </cell>
        </row>
        <row r="14">
          <cell r="B14" t="str">
            <v>330 - Land and Land Rights</v>
          </cell>
          <cell r="C14" t="str">
            <v>ND</v>
          </cell>
          <cell r="D14">
            <v>0</v>
          </cell>
        </row>
        <row r="15">
          <cell r="B15" t="str">
            <v>331 - Structures and Improvements</v>
          </cell>
          <cell r="C15">
            <v>39</v>
          </cell>
          <cell r="D15">
            <v>1.2800000000000001E-2</v>
          </cell>
        </row>
        <row r="16">
          <cell r="B16" t="str">
            <v>332 - Reservoirs, Dams &amp; Waterways</v>
          </cell>
          <cell r="C16">
            <v>20</v>
          </cell>
          <cell r="D16">
            <v>3.7499999999999999E-2</v>
          </cell>
          <cell r="E16">
            <v>0.1835</v>
          </cell>
        </row>
        <row r="17">
          <cell r="B17" t="str">
            <v>333 - Water Wheels, Turbines &amp; Gen</v>
          </cell>
          <cell r="C17">
            <v>20</v>
          </cell>
          <cell r="D17">
            <v>3.7499999999999999E-2</v>
          </cell>
          <cell r="E17">
            <v>0.1835</v>
          </cell>
        </row>
        <row r="18">
          <cell r="B18" t="str">
            <v>334 - Accessory Electric Equipment</v>
          </cell>
          <cell r="C18">
            <v>20</v>
          </cell>
          <cell r="D18">
            <v>3.7499999999999999E-2</v>
          </cell>
          <cell r="E18">
            <v>0.1835</v>
          </cell>
        </row>
        <row r="19">
          <cell r="B19" t="str">
            <v>335 - Misc Power Plant Equipment</v>
          </cell>
          <cell r="C19">
            <v>20</v>
          </cell>
          <cell r="D19">
            <v>3.7499999999999999E-2</v>
          </cell>
          <cell r="E19">
            <v>0.1835</v>
          </cell>
        </row>
        <row r="20">
          <cell r="B20" t="str">
            <v>340 - Land and Land Rights</v>
          </cell>
          <cell r="C20" t="str">
            <v>ND</v>
          </cell>
          <cell r="D20">
            <v>0</v>
          </cell>
        </row>
        <row r="21">
          <cell r="B21" t="str">
            <v>341 - Structures and Improvements</v>
          </cell>
          <cell r="C21">
            <v>39</v>
          </cell>
          <cell r="D21">
            <v>1.2800000000000001E-2</v>
          </cell>
        </row>
        <row r="22">
          <cell r="B22" t="str">
            <v>342 - Fuel Holder, Producers &amp; Acc</v>
          </cell>
          <cell r="C22">
            <v>20</v>
          </cell>
          <cell r="D22">
            <v>3.7499999999999999E-2</v>
          </cell>
          <cell r="E22">
            <v>0.1835</v>
          </cell>
        </row>
        <row r="23">
          <cell r="B23" t="str">
            <v>343 - Prime Movers</v>
          </cell>
          <cell r="C23">
            <v>20</v>
          </cell>
          <cell r="D23">
            <v>3.7499999999999999E-2</v>
          </cell>
          <cell r="E23">
            <v>0.1835</v>
          </cell>
        </row>
        <row r="24">
          <cell r="B24" t="str">
            <v>344 - Generators</v>
          </cell>
          <cell r="C24">
            <v>20</v>
          </cell>
          <cell r="D24">
            <v>3.7499999999999999E-2</v>
          </cell>
          <cell r="E24">
            <v>0.1835</v>
          </cell>
        </row>
        <row r="25">
          <cell r="B25" t="str">
            <v>345 - Accessory Electric Equipment</v>
          </cell>
          <cell r="C25">
            <v>20</v>
          </cell>
          <cell r="D25">
            <v>3.7499999999999999E-2</v>
          </cell>
          <cell r="E25">
            <v>0.1835</v>
          </cell>
        </row>
        <row r="26">
          <cell r="B26" t="str">
            <v>346 - Misc Power Plant Equipment</v>
          </cell>
          <cell r="C26">
            <v>20</v>
          </cell>
          <cell r="D26">
            <v>3.7499999999999999E-2</v>
          </cell>
          <cell r="E26">
            <v>0.1835</v>
          </cell>
        </row>
        <row r="27">
          <cell r="B27" t="str">
            <v>350 - Land and Land Rights</v>
          </cell>
          <cell r="C27" t="str">
            <v>ND</v>
          </cell>
          <cell r="D27">
            <v>0</v>
          </cell>
        </row>
        <row r="28">
          <cell r="B28" t="str">
            <v>352 - Structures and Improvements</v>
          </cell>
          <cell r="C28">
            <v>39</v>
          </cell>
          <cell r="D28">
            <v>1.2800000000000001E-2</v>
          </cell>
        </row>
        <row r="29">
          <cell r="B29" t="str">
            <v>353 - Station Equipment</v>
          </cell>
          <cell r="C29">
            <v>15</v>
          </cell>
          <cell r="D29">
            <v>0.05</v>
          </cell>
          <cell r="E29">
            <v>0.18006051050925578</v>
          </cell>
        </row>
        <row r="30">
          <cell r="B30" t="str">
            <v>354 - Towers and Fixtures</v>
          </cell>
          <cell r="C30">
            <v>15</v>
          </cell>
          <cell r="D30">
            <v>0.05</v>
          </cell>
          <cell r="E30">
            <v>0.18006051050925578</v>
          </cell>
        </row>
        <row r="31">
          <cell r="B31" t="str">
            <v>355 - Poles and Fixtures</v>
          </cell>
          <cell r="C31">
            <v>15</v>
          </cell>
          <cell r="D31">
            <v>0.05</v>
          </cell>
          <cell r="E31">
            <v>0.18006051050925578</v>
          </cell>
        </row>
        <row r="32">
          <cell r="B32" t="str">
            <v>356 - Ovrhd Conductors and Devices</v>
          </cell>
          <cell r="C32">
            <v>15</v>
          </cell>
          <cell r="D32">
            <v>0.05</v>
          </cell>
          <cell r="E32">
            <v>0.18006051050925578</v>
          </cell>
        </row>
        <row r="33">
          <cell r="B33" t="str">
            <v>360 - Land and Land Rights</v>
          </cell>
          <cell r="C33" t="str">
            <v>ND</v>
          </cell>
          <cell r="D33">
            <v>0</v>
          </cell>
        </row>
        <row r="34">
          <cell r="B34" t="str">
            <v>361 - Structures and Improvements</v>
          </cell>
          <cell r="C34">
            <v>39</v>
          </cell>
          <cell r="D34">
            <v>1.2800000000000001E-2</v>
          </cell>
        </row>
        <row r="35">
          <cell r="B35" t="str">
            <v>362 - Station Equipment</v>
          </cell>
          <cell r="C35">
            <v>20</v>
          </cell>
          <cell r="D35">
            <v>3.7499999999999999E-2</v>
          </cell>
          <cell r="E35">
            <v>0.24596827589589776</v>
          </cell>
        </row>
        <row r="36">
          <cell r="B36" t="str">
            <v>364 - Poles and Fixtures</v>
          </cell>
          <cell r="C36">
            <v>20</v>
          </cell>
          <cell r="D36">
            <v>3.7499999999999999E-2</v>
          </cell>
          <cell r="E36">
            <v>0.24596827589589776</v>
          </cell>
        </row>
        <row r="37">
          <cell r="B37" t="str">
            <v>365 - Ovrhd Conductors and Devices</v>
          </cell>
          <cell r="C37">
            <v>20</v>
          </cell>
          <cell r="D37">
            <v>3.7499999999999999E-2</v>
          </cell>
          <cell r="E37">
            <v>0.24596827589589776</v>
          </cell>
        </row>
        <row r="38">
          <cell r="B38" t="str">
            <v>366 - Underground Conduit</v>
          </cell>
          <cell r="C38">
            <v>20</v>
          </cell>
          <cell r="D38">
            <v>3.7499999999999999E-2</v>
          </cell>
          <cell r="E38">
            <v>0.24596827589589776</v>
          </cell>
        </row>
        <row r="39">
          <cell r="B39" t="str">
            <v>367 - Undrgrd Conductors &amp; Devices</v>
          </cell>
          <cell r="C39">
            <v>20</v>
          </cell>
          <cell r="D39">
            <v>3.7499999999999999E-2</v>
          </cell>
          <cell r="E39">
            <v>0.24596827589589776</v>
          </cell>
        </row>
        <row r="40">
          <cell r="B40" t="str">
            <v>368 - Line Transformers</v>
          </cell>
          <cell r="C40">
            <v>20</v>
          </cell>
          <cell r="D40">
            <v>3.7499999999999999E-2</v>
          </cell>
          <cell r="E40">
            <v>0.24596827589589776</v>
          </cell>
        </row>
        <row r="41">
          <cell r="B41" t="str">
            <v>369 - Services</v>
          </cell>
          <cell r="C41">
            <v>20</v>
          </cell>
          <cell r="D41">
            <v>3.7499999999999999E-2</v>
          </cell>
          <cell r="E41">
            <v>0.24596827589589776</v>
          </cell>
        </row>
        <row r="42">
          <cell r="B42" t="str">
            <v>370 - Meters</v>
          </cell>
          <cell r="C42">
            <v>20</v>
          </cell>
          <cell r="D42">
            <v>3.7499999999999999E-2</v>
          </cell>
          <cell r="E42">
            <v>0.24596827589589776</v>
          </cell>
        </row>
        <row r="43">
          <cell r="B43" t="str">
            <v>370.1 - Meters-AMI</v>
          </cell>
          <cell r="C43">
            <v>20</v>
          </cell>
          <cell r="D43">
            <v>3.7499999999999999E-2</v>
          </cell>
          <cell r="E43">
            <v>0.24596827589589776</v>
          </cell>
        </row>
        <row r="44">
          <cell r="B44" t="str">
            <v>371 - Install on Customers Premises</v>
          </cell>
          <cell r="C44">
            <v>20</v>
          </cell>
          <cell r="D44">
            <v>3.7499999999999999E-2</v>
          </cell>
          <cell r="E44">
            <v>0.24596827589589776</v>
          </cell>
        </row>
        <row r="45">
          <cell r="B45" t="str">
            <v>373 - Street Lighting &amp; Signal Sys</v>
          </cell>
          <cell r="C45">
            <v>7</v>
          </cell>
          <cell r="D45">
            <v>0.1429</v>
          </cell>
          <cell r="E45">
            <v>0.24596827589589776</v>
          </cell>
        </row>
        <row r="46">
          <cell r="B46" t="str">
            <v>374 - Asset Ret Costs - Distrb Plnt</v>
          </cell>
          <cell r="C46" t="str">
            <v>ND</v>
          </cell>
          <cell r="D46">
            <v>0</v>
          </cell>
        </row>
        <row r="47">
          <cell r="B47" t="str">
            <v>375 - Electric Vehicle Chrg Station</v>
          </cell>
          <cell r="C47">
            <v>20</v>
          </cell>
          <cell r="D47">
            <v>3.7499999999999999E-2</v>
          </cell>
          <cell r="E47">
            <v>0.24596827589589776</v>
          </cell>
        </row>
        <row r="48">
          <cell r="B48" t="str">
            <v>389 - Land and Land Rights</v>
          </cell>
          <cell r="C48" t="str">
            <v>ND</v>
          </cell>
          <cell r="D48">
            <v>0</v>
          </cell>
        </row>
        <row r="49">
          <cell r="B49" t="str">
            <v>390 - Structures and Improvements</v>
          </cell>
          <cell r="C49">
            <v>39</v>
          </cell>
          <cell r="D49">
            <v>1.2800000000000001E-2</v>
          </cell>
        </row>
        <row r="50">
          <cell r="B50" t="str">
            <v>391.1 - Office Furniture &amp; Equip.</v>
          </cell>
          <cell r="C50">
            <v>7</v>
          </cell>
          <cell r="D50">
            <v>0.1429</v>
          </cell>
        </row>
        <row r="51">
          <cell r="B51" t="str">
            <v>391.3 - Computer</v>
          </cell>
          <cell r="C51">
            <v>5</v>
          </cell>
          <cell r="D51">
            <v>0.2</v>
          </cell>
        </row>
        <row r="52">
          <cell r="B52" t="str">
            <v>392 - Transportation Equip.</v>
          </cell>
          <cell r="C52">
            <v>5</v>
          </cell>
          <cell r="D52">
            <v>0.2</v>
          </cell>
        </row>
        <row r="53">
          <cell r="B53" t="str">
            <v>393 - Stores Equip.</v>
          </cell>
          <cell r="C53">
            <v>7</v>
          </cell>
          <cell r="D53">
            <v>0.1429</v>
          </cell>
        </row>
        <row r="54">
          <cell r="B54" t="str">
            <v>394 - Tools, Shop &amp; Garage Equip.</v>
          </cell>
          <cell r="C54">
            <v>7</v>
          </cell>
          <cell r="D54">
            <v>0.1429</v>
          </cell>
        </row>
        <row r="55">
          <cell r="B55" t="str">
            <v>395 - Laboratory Equip.</v>
          </cell>
          <cell r="C55">
            <v>7</v>
          </cell>
          <cell r="D55">
            <v>0.1429</v>
          </cell>
        </row>
        <row r="56">
          <cell r="B56" t="str">
            <v>396 - Power Operated Equip.</v>
          </cell>
          <cell r="C56">
            <v>7</v>
          </cell>
          <cell r="D56">
            <v>0.1429</v>
          </cell>
        </row>
        <row r="57">
          <cell r="B57" t="str">
            <v>397 - Communication Equip.</v>
          </cell>
          <cell r="C57">
            <v>10</v>
          </cell>
          <cell r="D57">
            <v>0.1</v>
          </cell>
        </row>
        <row r="58">
          <cell r="B58" t="str">
            <v>Operating leases</v>
          </cell>
          <cell r="C58" t="str">
            <v>ND</v>
          </cell>
          <cell r="D58">
            <v>0</v>
          </cell>
        </row>
        <row r="59">
          <cell r="B59" t="str">
            <v>398 - Misc. Equip.</v>
          </cell>
          <cell r="C59">
            <v>7</v>
          </cell>
          <cell r="D59">
            <v>0.1429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3">
          <cell r="F23">
            <v>1083455.26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  <sheetName val="Projection_-_MidStates"/>
      <sheetName val="Reforecast_-_Worksheet"/>
      <sheetName val="Projection_-_MidStates1"/>
      <sheetName val="Reforecast_-_Worksheet1"/>
      <sheetName val="Projection_-_MidStates2"/>
      <sheetName val="Reforecast_-_Worksheet2"/>
      <sheetName val="Projection_-_MidStates3"/>
      <sheetName val="Reforecast_-_Worksheet3"/>
      <sheetName val="Projection_-_MidStates4"/>
      <sheetName val="Reforecast_-_Worksheet4"/>
      <sheetName val="Projection_-_MidStates6"/>
      <sheetName val="Reforecast_-_Worksheet6"/>
      <sheetName val="Projection_-_MidStates5"/>
      <sheetName val="Reforecast_-_Worksheet5"/>
      <sheetName val="Projection_-_MidStates7"/>
      <sheetName val="Reforecast_-_Worksheet7"/>
      <sheetName val="Projection_-_MidStates8"/>
      <sheetName val="Reforecast_-_Worksheet8"/>
      <sheetName val="Projection_-_MidStates9"/>
      <sheetName val="Reforecast_-_Worksheet9"/>
      <sheetName val="Projection_-_MidStates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116432.33847999999</v>
          </cell>
          <cell r="C13">
            <v>94146.192729999995</v>
          </cell>
          <cell r="D13">
            <v>15646.400699999987</v>
          </cell>
          <cell r="E13">
            <v>109792.59342999998</v>
          </cell>
          <cell r="F13">
            <v>-235</v>
          </cell>
          <cell r="G13">
            <v>109557.59342999998</v>
          </cell>
          <cell r="H13">
            <v>0</v>
          </cell>
          <cell r="I13">
            <v>109557.59342999998</v>
          </cell>
          <cell r="J13">
            <v>0</v>
          </cell>
          <cell r="K13">
            <v>109557.59342999998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10856.127710000001</v>
          </cell>
          <cell r="C16">
            <v>7753.0802000000003</v>
          </cell>
          <cell r="D16">
            <v>2710.4140000000002</v>
          </cell>
          <cell r="E16">
            <v>10463.494200000001</v>
          </cell>
          <cell r="F16">
            <v>-442</v>
          </cell>
          <cell r="G16">
            <v>10021.494200000001</v>
          </cell>
          <cell r="H16">
            <v>0</v>
          </cell>
          <cell r="I16">
            <v>10021.494200000001</v>
          </cell>
          <cell r="J16">
            <v>0</v>
          </cell>
          <cell r="K16">
            <v>10021.494200000001</v>
          </cell>
        </row>
        <row r="17">
          <cell r="A17" t="str">
            <v>Benefits</v>
          </cell>
          <cell r="B17">
            <v>4288.1702000000005</v>
          </cell>
          <cell r="C17">
            <v>3011.85437</v>
          </cell>
          <cell r="D17">
            <v>1070.61348</v>
          </cell>
          <cell r="E17">
            <v>4082.46785</v>
          </cell>
          <cell r="F17">
            <v>-175</v>
          </cell>
          <cell r="G17">
            <v>3907.46785</v>
          </cell>
          <cell r="H17">
            <v>0</v>
          </cell>
          <cell r="I17">
            <v>3907.46785</v>
          </cell>
          <cell r="J17">
            <v>0</v>
          </cell>
          <cell r="K17">
            <v>3907.46785</v>
          </cell>
        </row>
        <row r="18">
          <cell r="A18" t="str">
            <v>Materials &amp; Supplies</v>
          </cell>
          <cell r="B18">
            <v>588.86176</v>
          </cell>
          <cell r="C18">
            <v>496.64044000000001</v>
          </cell>
          <cell r="D18">
            <v>147.28984000000003</v>
          </cell>
          <cell r="E18">
            <v>643.93028000000004</v>
          </cell>
          <cell r="F18">
            <v>0</v>
          </cell>
          <cell r="G18">
            <v>643.93028000000004</v>
          </cell>
          <cell r="H18">
            <v>0</v>
          </cell>
          <cell r="I18">
            <v>643.93028000000004</v>
          </cell>
          <cell r="J18">
            <v>0</v>
          </cell>
          <cell r="K18">
            <v>643.93028000000004</v>
          </cell>
        </row>
        <row r="19">
          <cell r="A19" t="str">
            <v>Vehicles &amp; Equip</v>
          </cell>
          <cell r="B19">
            <v>1594.298</v>
          </cell>
          <cell r="C19">
            <v>1203.32221</v>
          </cell>
          <cell r="D19">
            <v>393.93799999999999</v>
          </cell>
          <cell r="E19">
            <v>1597.2602099999999</v>
          </cell>
          <cell r="F19">
            <v>-40</v>
          </cell>
          <cell r="G19">
            <v>1557.2602099999999</v>
          </cell>
          <cell r="H19">
            <v>0</v>
          </cell>
          <cell r="I19">
            <v>1557.2602099999999</v>
          </cell>
          <cell r="J19">
            <v>0</v>
          </cell>
          <cell r="K19">
            <v>1557.2602099999999</v>
          </cell>
        </row>
        <row r="20">
          <cell r="A20" t="str">
            <v>Print &amp; Postages</v>
          </cell>
          <cell r="B20">
            <v>88.924000000000007</v>
          </cell>
          <cell r="C20">
            <v>52.264089999999996</v>
          </cell>
          <cell r="D20">
            <v>21.576000000000001</v>
          </cell>
          <cell r="E20">
            <v>73.840090000000004</v>
          </cell>
          <cell r="F20">
            <v>0</v>
          </cell>
          <cell r="G20">
            <v>73.840090000000004</v>
          </cell>
          <cell r="H20">
            <v>0</v>
          </cell>
          <cell r="I20">
            <v>73.840090000000004</v>
          </cell>
          <cell r="J20">
            <v>0</v>
          </cell>
          <cell r="K20">
            <v>73.840090000000004</v>
          </cell>
        </row>
        <row r="21">
          <cell r="A21" t="str">
            <v>Insurance</v>
          </cell>
          <cell r="B21">
            <v>2052.6909999999998</v>
          </cell>
          <cell r="C21">
            <v>1851.9551899999999</v>
          </cell>
          <cell r="D21">
            <v>134.24799999999999</v>
          </cell>
          <cell r="E21">
            <v>1986.2031899999999</v>
          </cell>
          <cell r="F21">
            <v>-91</v>
          </cell>
          <cell r="G21">
            <v>1895.2031899999999</v>
          </cell>
          <cell r="H21">
            <v>0</v>
          </cell>
          <cell r="I21">
            <v>1895.2031899999999</v>
          </cell>
          <cell r="J21">
            <v>0</v>
          </cell>
          <cell r="K21">
            <v>1895.2031899999999</v>
          </cell>
        </row>
        <row r="22">
          <cell r="A22" t="str">
            <v>Marketing</v>
          </cell>
          <cell r="B22">
            <v>357.73399999999998</v>
          </cell>
          <cell r="C22">
            <v>235.46994000000001</v>
          </cell>
          <cell r="D22">
            <v>62.965000000000003</v>
          </cell>
          <cell r="E22">
            <v>298.43493999999998</v>
          </cell>
          <cell r="G22">
            <v>298.43493999999998</v>
          </cell>
          <cell r="H22">
            <v>0</v>
          </cell>
          <cell r="I22">
            <v>298.43493999999998</v>
          </cell>
          <cell r="J22">
            <v>0</v>
          </cell>
          <cell r="K22">
            <v>298.43493999999998</v>
          </cell>
        </row>
        <row r="23">
          <cell r="A23" t="str">
            <v>Employee Welfare</v>
          </cell>
          <cell r="B23">
            <v>996.45799999999997</v>
          </cell>
          <cell r="C23">
            <v>720.03429000000006</v>
          </cell>
          <cell r="D23">
            <v>157.17400000000001</v>
          </cell>
          <cell r="E23">
            <v>877.20829000000003</v>
          </cell>
          <cell r="F23">
            <v>-39</v>
          </cell>
          <cell r="G23">
            <v>838.20829000000003</v>
          </cell>
          <cell r="H23">
            <v>0</v>
          </cell>
          <cell r="I23">
            <v>838.20829000000003</v>
          </cell>
          <cell r="J23">
            <v>0</v>
          </cell>
          <cell r="K23">
            <v>838.20829000000003</v>
          </cell>
        </row>
        <row r="24">
          <cell r="A24" t="str">
            <v>Information Technologies</v>
          </cell>
          <cell r="B24">
            <v>73.599999999999994</v>
          </cell>
          <cell r="C24">
            <v>133.05726000000001</v>
          </cell>
          <cell r="D24">
            <v>17.475000000000001</v>
          </cell>
          <cell r="E24">
            <v>150.53226000000001</v>
          </cell>
          <cell r="G24">
            <v>150.53226000000001</v>
          </cell>
          <cell r="H24">
            <v>0</v>
          </cell>
          <cell r="I24">
            <v>150.53226000000001</v>
          </cell>
          <cell r="J24">
            <v>0</v>
          </cell>
          <cell r="K24">
            <v>150.53226000000001</v>
          </cell>
        </row>
        <row r="25">
          <cell r="A25" t="str">
            <v>Rent, Maint., &amp; Utilities</v>
          </cell>
          <cell r="B25">
            <v>1594.181</v>
          </cell>
          <cell r="C25">
            <v>1105.23936</v>
          </cell>
          <cell r="D25">
            <v>392.17700000000002</v>
          </cell>
          <cell r="E25">
            <v>1497.4163600000002</v>
          </cell>
          <cell r="F25">
            <v>-62</v>
          </cell>
          <cell r="G25">
            <v>1435.4163600000002</v>
          </cell>
          <cell r="H25">
            <v>0</v>
          </cell>
          <cell r="I25">
            <v>1435.4163600000002</v>
          </cell>
          <cell r="J25">
            <v>0</v>
          </cell>
          <cell r="K25">
            <v>1435.4163600000002</v>
          </cell>
        </row>
        <row r="26">
          <cell r="A26" t="str">
            <v>Directors &amp; Shareholders &amp;PR</v>
          </cell>
          <cell r="B26">
            <v>48.04</v>
          </cell>
          <cell r="C26">
            <v>52.576269999999994</v>
          </cell>
          <cell r="D26">
            <v>11.11</v>
          </cell>
          <cell r="E26">
            <v>63.686269999999993</v>
          </cell>
          <cell r="F26">
            <v>-2</v>
          </cell>
          <cell r="G26">
            <v>61.686269999999993</v>
          </cell>
          <cell r="H26">
            <v>0</v>
          </cell>
          <cell r="I26">
            <v>61.686269999999993</v>
          </cell>
          <cell r="J26">
            <v>0</v>
          </cell>
          <cell r="K26">
            <v>61.686269999999993</v>
          </cell>
        </row>
        <row r="27">
          <cell r="A27" t="str">
            <v>Telecom</v>
          </cell>
          <cell r="B27">
            <v>493.13400000000001</v>
          </cell>
          <cell r="C27">
            <v>323.30475999999999</v>
          </cell>
          <cell r="D27">
            <v>123.27800000000001</v>
          </cell>
          <cell r="E27">
            <v>446.58276000000001</v>
          </cell>
          <cell r="F27">
            <v>-36</v>
          </cell>
          <cell r="G27">
            <v>410.58276000000001</v>
          </cell>
          <cell r="H27">
            <v>0</v>
          </cell>
          <cell r="I27">
            <v>410.58276000000001</v>
          </cell>
          <cell r="J27">
            <v>0</v>
          </cell>
          <cell r="K27">
            <v>410.58276000000001</v>
          </cell>
        </row>
        <row r="28">
          <cell r="A28" t="str">
            <v>Travel &amp; Entertainment</v>
          </cell>
          <cell r="B28">
            <v>416.90600000000001</v>
          </cell>
          <cell r="C28">
            <v>457.30959999999999</v>
          </cell>
          <cell r="D28">
            <v>103.893</v>
          </cell>
          <cell r="E28">
            <v>561.20259999999996</v>
          </cell>
          <cell r="G28">
            <v>561.20259999999996</v>
          </cell>
          <cell r="H28">
            <v>0</v>
          </cell>
          <cell r="I28">
            <v>561.20259999999996</v>
          </cell>
          <cell r="J28">
            <v>0</v>
          </cell>
          <cell r="K28">
            <v>561.20259999999996</v>
          </cell>
        </row>
        <row r="29">
          <cell r="A29" t="str">
            <v>Dues &amp; Donations</v>
          </cell>
          <cell r="B29">
            <v>222.608</v>
          </cell>
          <cell r="C29">
            <v>166.59023000000002</v>
          </cell>
          <cell r="D29">
            <v>36.881999999999998</v>
          </cell>
          <cell r="E29">
            <v>203.47223000000002</v>
          </cell>
          <cell r="G29">
            <v>203.47223000000002</v>
          </cell>
          <cell r="H29">
            <v>0</v>
          </cell>
          <cell r="I29">
            <v>203.47223000000002</v>
          </cell>
          <cell r="J29">
            <v>0</v>
          </cell>
          <cell r="K29">
            <v>203.47223000000002</v>
          </cell>
        </row>
        <row r="30">
          <cell r="A30" t="str">
            <v>Training</v>
          </cell>
          <cell r="B30">
            <v>191.20699999999999</v>
          </cell>
          <cell r="C30">
            <v>119.9579</v>
          </cell>
          <cell r="D30">
            <v>32.639000000000003</v>
          </cell>
          <cell r="E30">
            <v>152.59690000000001</v>
          </cell>
          <cell r="F30">
            <v>-18</v>
          </cell>
          <cell r="G30">
            <v>134.59690000000001</v>
          </cell>
          <cell r="H30">
            <v>0</v>
          </cell>
          <cell r="I30">
            <v>134.59690000000001</v>
          </cell>
          <cell r="J30">
            <v>0</v>
          </cell>
          <cell r="K30">
            <v>134.59690000000001</v>
          </cell>
        </row>
        <row r="31">
          <cell r="A31" t="str">
            <v>Outside Services</v>
          </cell>
          <cell r="B31">
            <v>4806.7129999999997</v>
          </cell>
          <cell r="C31">
            <v>4115.9186200000004</v>
          </cell>
          <cell r="D31">
            <v>1192.1569999999999</v>
          </cell>
          <cell r="E31">
            <v>5308.0756200000005</v>
          </cell>
          <cell r="G31">
            <v>5308.0756200000005</v>
          </cell>
          <cell r="H31">
            <v>0</v>
          </cell>
          <cell r="I31">
            <v>5308.0756200000005</v>
          </cell>
          <cell r="J31">
            <v>0</v>
          </cell>
          <cell r="K31">
            <v>5308.0756200000005</v>
          </cell>
        </row>
        <row r="32">
          <cell r="A32" t="str">
            <v>Provision for Bad Debt</v>
          </cell>
          <cell r="B32">
            <v>2153.5218799999998</v>
          </cell>
          <cell r="C32">
            <v>220.773</v>
          </cell>
          <cell r="D32">
            <v>192.23860999999988</v>
          </cell>
          <cell r="E32">
            <v>413.01160999999991</v>
          </cell>
          <cell r="G32">
            <v>413.01160999999991</v>
          </cell>
          <cell r="H32">
            <v>0</v>
          </cell>
          <cell r="I32">
            <v>413.01160999999991</v>
          </cell>
          <cell r="J32">
            <v>0</v>
          </cell>
          <cell r="K32">
            <v>413.01160999999991</v>
          </cell>
        </row>
        <row r="33">
          <cell r="A33" t="str">
            <v>Miscellaneous</v>
          </cell>
          <cell r="B33">
            <v>1802.01783</v>
          </cell>
          <cell r="C33">
            <v>1540.11419</v>
          </cell>
          <cell r="D33">
            <v>84.766360000000105</v>
          </cell>
          <cell r="E33">
            <v>1624.8805500000001</v>
          </cell>
          <cell r="F33">
            <v>-329.55599999999998</v>
          </cell>
          <cell r="G33">
            <v>1295.32455</v>
          </cell>
          <cell r="H33">
            <v>0</v>
          </cell>
          <cell r="I33">
            <v>1295.32455</v>
          </cell>
          <cell r="J33">
            <v>0</v>
          </cell>
          <cell r="K33">
            <v>1295.32455</v>
          </cell>
        </row>
        <row r="34">
          <cell r="A34" t="str">
            <v>Expense Billings</v>
          </cell>
          <cell r="B34">
            <v>8236.6820000000007</v>
          </cell>
          <cell r="C34">
            <v>5976.8437900000008</v>
          </cell>
          <cell r="D34">
            <v>1980.51</v>
          </cell>
          <cell r="E34">
            <v>7957.353790000001</v>
          </cell>
          <cell r="F34">
            <v>-150</v>
          </cell>
          <cell r="G34">
            <v>7807.353790000001</v>
          </cell>
          <cell r="H34">
            <v>0</v>
          </cell>
          <cell r="I34">
            <v>7807.353790000001</v>
          </cell>
          <cell r="J34">
            <v>0</v>
          </cell>
          <cell r="K34">
            <v>7807.353790000001</v>
          </cell>
        </row>
        <row r="35">
          <cell r="A35" t="str">
            <v xml:space="preserve">                            Total O&amp;M Expense</v>
          </cell>
          <cell r="B35">
            <v>40861.875379999998</v>
          </cell>
          <cell r="C35">
            <v>29536.305710000008</v>
          </cell>
          <cell r="D35">
            <v>8865.3442899999991</v>
          </cell>
          <cell r="E35">
            <v>38401.650000000009</v>
          </cell>
          <cell r="F35">
            <v>-1384.556</v>
          </cell>
          <cell r="G35">
            <v>37017.093999999997</v>
          </cell>
          <cell r="H35">
            <v>0</v>
          </cell>
          <cell r="I35">
            <v>37017.093999999997</v>
          </cell>
          <cell r="J35">
            <v>0</v>
          </cell>
          <cell r="K35">
            <v>37017.093999999997</v>
          </cell>
        </row>
        <row r="37">
          <cell r="A37" t="str">
            <v>Depreciation and Amortization</v>
          </cell>
          <cell r="B37">
            <v>24332.618640000001</v>
          </cell>
          <cell r="C37">
            <v>17588.720069999999</v>
          </cell>
          <cell r="D37">
            <v>6284.5490899999995</v>
          </cell>
          <cell r="E37">
            <v>23873.26916</v>
          </cell>
          <cell r="F37">
            <v>-150</v>
          </cell>
          <cell r="G37">
            <v>23723.26916</v>
          </cell>
          <cell r="H37">
            <v>0</v>
          </cell>
          <cell r="I37">
            <v>23723.26916</v>
          </cell>
          <cell r="J37">
            <v>0</v>
          </cell>
          <cell r="K37">
            <v>23723.26916</v>
          </cell>
        </row>
        <row r="38">
          <cell r="A38" t="str">
            <v>Total Taxes - Other Than Income Taxes</v>
          </cell>
          <cell r="B38">
            <v>11759.88499</v>
          </cell>
          <cell r="C38">
            <v>9578.3156400000007</v>
          </cell>
          <cell r="D38">
            <v>2458.6329999999998</v>
          </cell>
          <cell r="E38">
            <v>12036.948640000001</v>
          </cell>
          <cell r="F38">
            <v>58</v>
          </cell>
          <cell r="G38">
            <v>12094.948640000001</v>
          </cell>
          <cell r="H38">
            <v>0</v>
          </cell>
          <cell r="I38">
            <v>12094.948640000001</v>
          </cell>
          <cell r="J38">
            <v>0</v>
          </cell>
          <cell r="K38">
            <v>12094.948640000001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-12655.9</v>
          </cell>
          <cell r="C40">
            <v>-9353.5677500000002</v>
          </cell>
          <cell r="D40">
            <v>-3202.4</v>
          </cell>
          <cell r="E40">
            <v>-12555.96775</v>
          </cell>
          <cell r="F40">
            <v>72.7</v>
          </cell>
          <cell r="G40">
            <v>-12483.267749999999</v>
          </cell>
          <cell r="H40">
            <v>0</v>
          </cell>
          <cell r="I40">
            <v>-12483.267749999999</v>
          </cell>
          <cell r="J40">
            <v>0</v>
          </cell>
          <cell r="K40">
            <v>-12483.267749999999</v>
          </cell>
        </row>
        <row r="41">
          <cell r="A41" t="str">
            <v xml:space="preserve">   Other Misc. Income (Expense)</v>
          </cell>
          <cell r="B41">
            <v>1657.50667</v>
          </cell>
          <cell r="C41">
            <v>877.30419999999992</v>
          </cell>
          <cell r="D41">
            <v>204.77901</v>
          </cell>
          <cell r="E41">
            <v>1082.08321</v>
          </cell>
          <cell r="F41">
            <v>0</v>
          </cell>
          <cell r="G41">
            <v>1082.08321</v>
          </cell>
          <cell r="H41">
            <v>0</v>
          </cell>
          <cell r="I41">
            <v>1082.08321</v>
          </cell>
          <cell r="J41">
            <v>0</v>
          </cell>
          <cell r="K41">
            <v>1082.08321</v>
          </cell>
        </row>
        <row r="43">
          <cell r="A43" t="str">
            <v>Income (Loss) Before Income Taxes</v>
          </cell>
          <cell r="B43">
            <v>28479.566139999992</v>
          </cell>
          <cell r="C43">
            <v>28966.58775999998</v>
          </cell>
          <cell r="D43">
            <v>-4959.7466700000114</v>
          </cell>
          <cell r="E43">
            <v>24006.841089999969</v>
          </cell>
          <cell r="F43">
            <v>1314.2560000000001</v>
          </cell>
          <cell r="G43">
            <v>25321.097089999985</v>
          </cell>
          <cell r="H43">
            <v>0</v>
          </cell>
          <cell r="I43">
            <v>25321.097089999985</v>
          </cell>
          <cell r="J43">
            <v>0</v>
          </cell>
          <cell r="K43">
            <v>25321.097089999985</v>
          </cell>
        </row>
        <row r="44">
          <cell r="A44" t="str">
            <v>Provision (Benefit) for Income Taxes</v>
          </cell>
          <cell r="B44">
            <v>10753.884089999998</v>
          </cell>
          <cell r="C44">
            <v>10792.6</v>
          </cell>
          <cell r="D44">
            <v>-1872.8003600000013</v>
          </cell>
          <cell r="E44">
            <v>8919.7996399999993</v>
          </cell>
          <cell r="F44">
            <v>471.7952706809956</v>
          </cell>
          <cell r="G44">
            <v>9391.5949106809949</v>
          </cell>
          <cell r="H44">
            <v>0</v>
          </cell>
          <cell r="I44">
            <v>9391.5949106809949</v>
          </cell>
          <cell r="J44">
            <v>0</v>
          </cell>
          <cell r="K44">
            <v>9391.5949106809949</v>
          </cell>
        </row>
        <row r="45">
          <cell r="A45" t="str">
            <v xml:space="preserve">                         Net Income (Loss)</v>
          </cell>
          <cell r="B45">
            <v>17725.682049999996</v>
          </cell>
          <cell r="C45">
            <v>18173.987759999982</v>
          </cell>
          <cell r="D45">
            <v>-3086.9463100000103</v>
          </cell>
          <cell r="E45">
            <v>15087.041449999972</v>
          </cell>
          <cell r="F45">
            <v>842.46072931900449</v>
          </cell>
          <cell r="G45">
            <v>15929.50217931899</v>
          </cell>
          <cell r="H45">
            <v>0</v>
          </cell>
          <cell r="I45">
            <v>15929.50217931899</v>
          </cell>
          <cell r="J45">
            <v>0</v>
          </cell>
          <cell r="K45">
            <v>15929.50217931899</v>
          </cell>
        </row>
        <row r="47">
          <cell r="A47" t="str">
            <v>Tax rate</v>
          </cell>
          <cell r="B47">
            <v>0.37759999703422453</v>
          </cell>
          <cell r="C47">
            <v>0.37258789642125273</v>
          </cell>
          <cell r="D47">
            <v>0.37760000350985606</v>
          </cell>
          <cell r="E47">
            <v>0.37155240902209058</v>
          </cell>
          <cell r="F47">
            <v>0.37090000000000001</v>
          </cell>
          <cell r="G47">
            <v>0.37090000000000001</v>
          </cell>
          <cell r="H47">
            <v>0.37090000000000001</v>
          </cell>
          <cell r="I47">
            <v>0.37090000000000001</v>
          </cell>
          <cell r="J47">
            <v>0.37090000000000001</v>
          </cell>
          <cell r="K47">
            <v>0.37090000000000001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>
        <row r="9">
          <cell r="A9" t="str">
            <v>Total Gas Revenue</v>
          </cell>
          <cell r="B9">
            <v>174987549.97999999</v>
          </cell>
          <cell r="C9">
            <v>9702746.8499999996</v>
          </cell>
          <cell r="D9">
            <v>14647190.579999998</v>
          </cell>
          <cell r="E9">
            <v>28585676.280000001</v>
          </cell>
          <cell r="F9">
            <v>36160436.32</v>
          </cell>
          <cell r="G9">
            <v>25038518.110000003</v>
          </cell>
          <cell r="H9">
            <v>19087098.539999999</v>
          </cell>
          <cell r="I9">
            <v>10618599.949999997</v>
          </cell>
          <cell r="J9">
            <v>8004478.4499999993</v>
          </cell>
          <cell r="K9">
            <v>5420466.7999999998</v>
          </cell>
          <cell r="L9">
            <v>6198762.3600000003</v>
          </cell>
          <cell r="M9">
            <v>5769641.4399999995</v>
          </cell>
          <cell r="N9">
            <v>5753934.2999999998</v>
          </cell>
          <cell r="P9">
            <v>22064671.98</v>
          </cell>
          <cell r="Q9">
            <v>2098277.34</v>
          </cell>
          <cell r="R9">
            <v>1339771.08</v>
          </cell>
          <cell r="S9">
            <v>3869237.89</v>
          </cell>
          <cell r="T9">
            <v>4478369.97</v>
          </cell>
          <cell r="U9">
            <v>3050216.57</v>
          </cell>
          <cell r="V9">
            <v>2437717.36</v>
          </cell>
          <cell r="W9">
            <v>1399769.1</v>
          </cell>
          <cell r="X9">
            <v>828909.36</v>
          </cell>
          <cell r="Y9">
            <v>632964.63</v>
          </cell>
          <cell r="Z9">
            <v>694482.69</v>
          </cell>
          <cell r="AA9">
            <v>674184.39</v>
          </cell>
          <cell r="AB9">
            <v>560771.6</v>
          </cell>
          <cell r="AD9">
            <v>120400113.18000001</v>
          </cell>
          <cell r="AE9">
            <v>6558530.4799999995</v>
          </cell>
          <cell r="AF9">
            <v>11235386.859999999</v>
          </cell>
          <cell r="AG9">
            <v>19269971.880000003</v>
          </cell>
          <cell r="AH9">
            <v>22629632.370000001</v>
          </cell>
          <cell r="AI9">
            <v>16853166.579999998</v>
          </cell>
          <cell r="AJ9">
            <v>14055330.199999999</v>
          </cell>
          <cell r="AK9">
            <v>7397943.4099999983</v>
          </cell>
          <cell r="AL9">
            <v>5283546</v>
          </cell>
          <cell r="AM9">
            <v>4158006.43</v>
          </cell>
          <cell r="AN9">
            <v>4362707.21</v>
          </cell>
          <cell r="AO9">
            <v>4300463.01</v>
          </cell>
          <cell r="AP9">
            <v>4295428.75</v>
          </cell>
          <cell r="AR9">
            <v>59598289.32</v>
          </cell>
          <cell r="AS9">
            <v>2754824.08</v>
          </cell>
          <cell r="AT9">
            <v>4865014.8600000003</v>
          </cell>
          <cell r="AU9">
            <v>7157825.7600000007</v>
          </cell>
          <cell r="AV9">
            <v>8684016.8899999987</v>
          </cell>
          <cell r="AW9">
            <v>7602658.1200000001</v>
          </cell>
          <cell r="AX9">
            <v>5958638.2999999998</v>
          </cell>
          <cell r="AY9">
            <v>4676345.92</v>
          </cell>
          <cell r="AZ9">
            <v>3848501.78</v>
          </cell>
          <cell r="BA9">
            <v>3735697.26</v>
          </cell>
          <cell r="BB9">
            <v>3753831.83</v>
          </cell>
          <cell r="BC9">
            <v>3447951.1</v>
          </cell>
          <cell r="BD9">
            <v>3112983.42</v>
          </cell>
          <cell r="BF9">
            <v>39597530.189999998</v>
          </cell>
          <cell r="BG9">
            <v>2598941.35</v>
          </cell>
          <cell r="BH9">
            <v>3921296.07</v>
          </cell>
          <cell r="BI9">
            <v>5316588.2699999996</v>
          </cell>
          <cell r="BJ9">
            <v>5820605.6400000006</v>
          </cell>
          <cell r="BK9">
            <v>5238499.3</v>
          </cell>
          <cell r="BL9">
            <v>4301514.79</v>
          </cell>
          <cell r="BM9">
            <v>2694066.3</v>
          </cell>
          <cell r="BN9">
            <v>2375697.9500000002</v>
          </cell>
          <cell r="BO9">
            <v>1820399.47</v>
          </cell>
          <cell r="BP9">
            <v>1869669.4</v>
          </cell>
          <cell r="BQ9">
            <v>1819340.08</v>
          </cell>
          <cell r="BR9">
            <v>1820911.57</v>
          </cell>
          <cell r="BT9">
            <v>5397985.5899999999</v>
          </cell>
          <cell r="BU9">
            <v>253084.96</v>
          </cell>
          <cell r="BV9">
            <v>444556.21</v>
          </cell>
          <cell r="BW9">
            <v>964134.2</v>
          </cell>
          <cell r="BX9">
            <v>1210763.7</v>
          </cell>
          <cell r="BY9">
            <v>813870.07999999996</v>
          </cell>
          <cell r="BZ9">
            <v>667542.15</v>
          </cell>
          <cell r="CA9">
            <v>328719.01</v>
          </cell>
          <cell r="CB9">
            <v>199190.3</v>
          </cell>
          <cell r="CC9">
            <v>115883.14</v>
          </cell>
          <cell r="CD9">
            <v>140951.4</v>
          </cell>
          <cell r="CE9">
            <v>130770.29</v>
          </cell>
          <cell r="CF9">
            <v>128520.15</v>
          </cell>
          <cell r="CH9">
            <v>59308209.449999988</v>
          </cell>
          <cell r="CI9">
            <v>3321219.29</v>
          </cell>
          <cell r="CJ9">
            <v>4965507.46</v>
          </cell>
          <cell r="CK9">
            <v>9729149.7300000004</v>
          </cell>
          <cell r="CL9">
            <v>11659723.019999998</v>
          </cell>
          <cell r="CM9">
            <v>7539273.0700000003</v>
          </cell>
          <cell r="CN9">
            <v>7284619.3299999991</v>
          </cell>
          <cell r="CO9">
            <v>3479171.2</v>
          </cell>
          <cell r="CP9">
            <v>2480946.1800000002</v>
          </cell>
          <cell r="CQ9">
            <v>1926970.62</v>
          </cell>
          <cell r="CR9">
            <v>2009761.28</v>
          </cell>
          <cell r="CS9">
            <v>1975632.23</v>
          </cell>
          <cell r="CT9">
            <v>2936236.04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481354349.69000006</v>
          </cell>
          <cell r="DK9">
            <v>27287624.349999994</v>
          </cell>
          <cell r="DL9">
            <v>41418723.119999997</v>
          </cell>
          <cell r="DM9">
            <v>74892584.010000005</v>
          </cell>
          <cell r="DN9">
            <v>90643547.909999996</v>
          </cell>
          <cell r="DO9">
            <v>66136201.829999998</v>
          </cell>
          <cell r="DP9">
            <v>53792460.670000002</v>
          </cell>
          <cell r="DQ9">
            <v>30594614.890000001</v>
          </cell>
          <cell r="DR9">
            <v>23021270.02</v>
          </cell>
          <cell r="DS9">
            <v>17810388.349999998</v>
          </cell>
          <cell r="DT9">
            <v>19030166.170000002</v>
          </cell>
          <cell r="DU9">
            <v>18117982.539999999</v>
          </cell>
          <cell r="DV9">
            <v>18608785.830000002</v>
          </cell>
          <cell r="DX9">
            <v>101060136.83000001</v>
          </cell>
          <cell r="DY9">
            <v>6723523.9699999997</v>
          </cell>
          <cell r="DZ9">
            <v>10282240.08</v>
          </cell>
          <cell r="EA9">
            <v>17355829.77</v>
          </cell>
          <cell r="EB9">
            <v>19098035.130000003</v>
          </cell>
          <cell r="EC9">
            <v>10868761.07</v>
          </cell>
          <cell r="ED9">
            <v>10964831.029999999</v>
          </cell>
          <cell r="EE9">
            <v>7081661.1500000004</v>
          </cell>
          <cell r="EF9">
            <v>4785618.17</v>
          </cell>
          <cell r="EG9">
            <v>3603462.23</v>
          </cell>
          <cell r="EH9">
            <v>3183031.28</v>
          </cell>
          <cell r="EI9">
            <v>3291283.31</v>
          </cell>
          <cell r="EJ9">
            <v>3821859.64</v>
          </cell>
          <cell r="EL9">
            <v>143872784.05000001</v>
          </cell>
          <cell r="EM9">
            <v>7139938.3799999999</v>
          </cell>
          <cell r="EN9">
            <v>12691219.760000002</v>
          </cell>
          <cell r="EO9">
            <v>24123209.75</v>
          </cell>
          <cell r="EP9">
            <v>34737647.240000002</v>
          </cell>
          <cell r="EQ9">
            <v>16669965.530000001</v>
          </cell>
          <cell r="ER9">
            <v>15821640.409999996</v>
          </cell>
          <cell r="ES9">
            <v>8472736.1500000022</v>
          </cell>
          <cell r="ET9">
            <v>6103119.7400000002</v>
          </cell>
          <cell r="EU9">
            <v>4698906.21</v>
          </cell>
          <cell r="EV9">
            <v>4511603.62</v>
          </cell>
          <cell r="EW9">
            <v>4571569.7</v>
          </cell>
          <cell r="EX9">
            <v>4331227.5599999996</v>
          </cell>
          <cell r="EZ9">
            <v>5741165.3300000001</v>
          </cell>
          <cell r="FA9">
            <v>336657.84</v>
          </cell>
          <cell r="FB9">
            <v>399912.39</v>
          </cell>
          <cell r="FC9">
            <v>717131.62</v>
          </cell>
          <cell r="FD9">
            <v>992444</v>
          </cell>
          <cell r="FE9">
            <v>866541</v>
          </cell>
          <cell r="FF9">
            <v>689503.6</v>
          </cell>
          <cell r="FG9">
            <v>484761.68</v>
          </cell>
          <cell r="FH9">
            <v>377897.86</v>
          </cell>
          <cell r="FI9">
            <v>297071.74</v>
          </cell>
          <cell r="FJ9">
            <v>207291.03</v>
          </cell>
          <cell r="FK9">
            <v>160502.84</v>
          </cell>
          <cell r="FL9">
            <v>211449.73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250674086.21000001</v>
          </cell>
          <cell r="GC9">
            <v>14200120.189999998</v>
          </cell>
          <cell r="GD9">
            <v>23373372.23</v>
          </cell>
          <cell r="GE9">
            <v>42196171.140000001</v>
          </cell>
          <cell r="GF9">
            <v>54828126.370000005</v>
          </cell>
          <cell r="GG9">
            <v>28405267.599999994</v>
          </cell>
          <cell r="GH9">
            <v>27475975.039999995</v>
          </cell>
          <cell r="GI9">
            <v>16039158.979999997</v>
          </cell>
          <cell r="GJ9">
            <v>11266635.77</v>
          </cell>
          <cell r="GK9">
            <v>8599440.1799999997</v>
          </cell>
          <cell r="GL9">
            <v>7901925.9299999997</v>
          </cell>
          <cell r="GM9">
            <v>8023355.8500000006</v>
          </cell>
          <cell r="GN9">
            <v>8364536.9300000006</v>
          </cell>
        </row>
        <row r="10">
          <cell r="A10" t="str">
            <v>Transportation Revenue</v>
          </cell>
          <cell r="B10">
            <v>9938874.0899999999</v>
          </cell>
          <cell r="C10">
            <v>765747.07</v>
          </cell>
          <cell r="D10">
            <v>824932.46</v>
          </cell>
          <cell r="E10">
            <v>874802.77</v>
          </cell>
          <cell r="F10">
            <v>914323.58</v>
          </cell>
          <cell r="G10">
            <v>879728.13</v>
          </cell>
          <cell r="H10">
            <v>803343.34</v>
          </cell>
          <cell r="I10">
            <v>839316.73</v>
          </cell>
          <cell r="J10">
            <v>875172.93</v>
          </cell>
          <cell r="K10">
            <v>824605.08</v>
          </cell>
          <cell r="L10">
            <v>776534.22</v>
          </cell>
          <cell r="M10">
            <v>780864.59</v>
          </cell>
          <cell r="N10">
            <v>779503.19</v>
          </cell>
          <cell r="P10">
            <v>235140.95</v>
          </cell>
          <cell r="Q10">
            <v>11440.64</v>
          </cell>
          <cell r="R10">
            <v>18115.939999999999</v>
          </cell>
          <cell r="S10">
            <v>25311.16</v>
          </cell>
          <cell r="T10">
            <v>33647.879999999997</v>
          </cell>
          <cell r="U10">
            <v>37025.57</v>
          </cell>
          <cell r="V10">
            <v>29898.18</v>
          </cell>
          <cell r="W10">
            <v>45876.480000000003</v>
          </cell>
          <cell r="X10">
            <v>6587.85</v>
          </cell>
          <cell r="Y10">
            <v>7064.1</v>
          </cell>
          <cell r="Z10">
            <v>5289.93</v>
          </cell>
          <cell r="AA10">
            <v>6926.21</v>
          </cell>
          <cell r="AB10">
            <v>7957.01</v>
          </cell>
          <cell r="AD10">
            <v>6155433.79</v>
          </cell>
          <cell r="AE10">
            <v>456613.48</v>
          </cell>
          <cell r="AF10">
            <v>534834.32999999996</v>
          </cell>
          <cell r="AG10">
            <v>557735.99</v>
          </cell>
          <cell r="AH10">
            <v>555551.96</v>
          </cell>
          <cell r="AI10">
            <v>620901.59</v>
          </cell>
          <cell r="AJ10">
            <v>621874.37</v>
          </cell>
          <cell r="AK10">
            <v>496959.16</v>
          </cell>
          <cell r="AL10">
            <v>529849.55000000005</v>
          </cell>
          <cell r="AM10">
            <v>460713.91</v>
          </cell>
          <cell r="AN10">
            <v>452578.5</v>
          </cell>
          <cell r="AO10">
            <v>425961.74</v>
          </cell>
          <cell r="AP10">
            <v>441859.21</v>
          </cell>
          <cell r="AR10">
            <v>1794309.6</v>
          </cell>
          <cell r="AS10">
            <v>139868.47</v>
          </cell>
          <cell r="AT10">
            <v>157717.62</v>
          </cell>
          <cell r="AU10">
            <v>175630.28</v>
          </cell>
          <cell r="AV10">
            <v>191698.25</v>
          </cell>
          <cell r="AW10">
            <v>160900.26999999999</v>
          </cell>
          <cell r="AX10">
            <v>153725.75</v>
          </cell>
          <cell r="AY10">
            <v>143368.82</v>
          </cell>
          <cell r="AZ10">
            <v>137515.23000000001</v>
          </cell>
          <cell r="BA10">
            <v>134744.81</v>
          </cell>
          <cell r="BB10">
            <v>136711.71</v>
          </cell>
          <cell r="BC10">
            <v>132967.26</v>
          </cell>
          <cell r="BD10">
            <v>129461.13</v>
          </cell>
          <cell r="BF10">
            <v>970683.85</v>
          </cell>
          <cell r="BG10">
            <v>67028.2</v>
          </cell>
          <cell r="BH10">
            <v>88078.32</v>
          </cell>
          <cell r="BI10">
            <v>107201.96</v>
          </cell>
          <cell r="BJ10">
            <v>93837.97</v>
          </cell>
          <cell r="BK10">
            <v>100524.43</v>
          </cell>
          <cell r="BL10">
            <v>90087.1</v>
          </cell>
          <cell r="BM10">
            <v>73856.429999999993</v>
          </cell>
          <cell r="BN10">
            <v>94626.44</v>
          </cell>
          <cell r="BO10">
            <v>71308.75</v>
          </cell>
          <cell r="BP10">
            <v>59784.79</v>
          </cell>
          <cell r="BQ10">
            <v>55744.19</v>
          </cell>
          <cell r="BR10">
            <v>68605.27</v>
          </cell>
          <cell r="BT10">
            <v>941541.65</v>
          </cell>
          <cell r="BU10">
            <v>79404.05</v>
          </cell>
          <cell r="BV10">
            <v>99604.44</v>
          </cell>
          <cell r="BW10">
            <v>104598.27</v>
          </cell>
          <cell r="BX10">
            <v>71539.820000000007</v>
          </cell>
          <cell r="BY10">
            <v>71562.75</v>
          </cell>
          <cell r="BZ10">
            <v>90219.89</v>
          </cell>
          <cell r="CA10">
            <v>119839</v>
          </cell>
          <cell r="CB10">
            <v>49352.24</v>
          </cell>
          <cell r="CC10">
            <v>55543.46</v>
          </cell>
          <cell r="CD10">
            <v>70884.97</v>
          </cell>
          <cell r="CE10">
            <v>76450.759999999995</v>
          </cell>
          <cell r="CF10">
            <v>52542</v>
          </cell>
          <cell r="CH10">
            <v>1733474.78</v>
          </cell>
          <cell r="CI10">
            <v>124574.83</v>
          </cell>
          <cell r="CJ10">
            <v>142949.60999999999</v>
          </cell>
          <cell r="CK10">
            <v>175157.56</v>
          </cell>
          <cell r="CL10">
            <v>186930.91</v>
          </cell>
          <cell r="CM10">
            <v>199530.63</v>
          </cell>
          <cell r="CN10">
            <v>156516.78</v>
          </cell>
          <cell r="CO10">
            <v>126927.53</v>
          </cell>
          <cell r="CP10">
            <v>138692.70000000001</v>
          </cell>
          <cell r="CQ10">
            <v>123801.2</v>
          </cell>
          <cell r="CR10">
            <v>117676.45</v>
          </cell>
          <cell r="CS10">
            <v>119344.85</v>
          </cell>
          <cell r="CT10">
            <v>121371.73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21769458.710000001</v>
          </cell>
          <cell r="DK10">
            <v>1644676.74</v>
          </cell>
          <cell r="DL10">
            <v>1866232.72</v>
          </cell>
          <cell r="DM10">
            <v>2020437.99</v>
          </cell>
          <cell r="DN10">
            <v>2047530.37</v>
          </cell>
          <cell r="DO10">
            <v>2070173.37</v>
          </cell>
          <cell r="DP10">
            <v>1945665.41</v>
          </cell>
          <cell r="DQ10">
            <v>1846144.15</v>
          </cell>
          <cell r="DR10">
            <v>1831796.94</v>
          </cell>
          <cell r="DS10">
            <v>1677781.31</v>
          </cell>
          <cell r="DT10">
            <v>1619460.57</v>
          </cell>
          <cell r="DU10">
            <v>1598259.6</v>
          </cell>
          <cell r="DV10">
            <v>1601299.54</v>
          </cell>
          <cell r="DX10">
            <v>2174875.88</v>
          </cell>
          <cell r="DY10">
            <v>166176.22</v>
          </cell>
          <cell r="DZ10">
            <v>186293.82</v>
          </cell>
          <cell r="EA10">
            <v>230858.13</v>
          </cell>
          <cell r="EB10">
            <v>243252.9</v>
          </cell>
          <cell r="EC10">
            <v>205097.29</v>
          </cell>
          <cell r="ED10">
            <v>206991.28</v>
          </cell>
          <cell r="EE10">
            <v>184475.81</v>
          </cell>
          <cell r="EF10">
            <v>150597.67000000001</v>
          </cell>
          <cell r="EG10">
            <v>145197.19</v>
          </cell>
          <cell r="EH10">
            <v>145966.39000000001</v>
          </cell>
          <cell r="EI10">
            <v>160288.19</v>
          </cell>
          <cell r="EJ10">
            <v>149680.99</v>
          </cell>
          <cell r="EL10">
            <v>3168208.55</v>
          </cell>
          <cell r="EM10">
            <v>237739.61</v>
          </cell>
          <cell r="EN10">
            <v>312242.33</v>
          </cell>
          <cell r="EO10">
            <v>429461.08</v>
          </cell>
          <cell r="EP10">
            <v>411206.14</v>
          </cell>
          <cell r="EQ10">
            <v>340110.15</v>
          </cell>
          <cell r="ER10">
            <v>289949.99</v>
          </cell>
          <cell r="ES10">
            <v>254321.14</v>
          </cell>
          <cell r="ET10">
            <v>176364.36</v>
          </cell>
          <cell r="EU10">
            <v>200321.54</v>
          </cell>
          <cell r="EV10">
            <v>166216.26</v>
          </cell>
          <cell r="EW10">
            <v>180956.58</v>
          </cell>
          <cell r="EX10">
            <v>169319.37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5343084.43</v>
          </cell>
          <cell r="GC10">
            <v>403915.83</v>
          </cell>
          <cell r="GD10">
            <v>498536.15</v>
          </cell>
          <cell r="GE10">
            <v>660319.21</v>
          </cell>
          <cell r="GF10">
            <v>654459.04</v>
          </cell>
          <cell r="GG10">
            <v>545207.43999999994</v>
          </cell>
          <cell r="GH10">
            <v>496941.27</v>
          </cell>
          <cell r="GI10">
            <v>438796.95</v>
          </cell>
          <cell r="GJ10">
            <v>326962.03000000003</v>
          </cell>
          <cell r="GK10">
            <v>345518.73</v>
          </cell>
          <cell r="GL10">
            <v>312182.65000000002</v>
          </cell>
          <cell r="GM10">
            <v>341244.77</v>
          </cell>
          <cell r="GN10">
            <v>319000.36</v>
          </cell>
        </row>
        <row r="11">
          <cell r="A11" t="str">
            <v>Forfeited Discounts</v>
          </cell>
          <cell r="B11">
            <v>1831113.79</v>
          </cell>
          <cell r="C11">
            <v>64160.85</v>
          </cell>
          <cell r="D11">
            <v>64968.87</v>
          </cell>
          <cell r="E11">
            <v>187560.62</v>
          </cell>
          <cell r="F11">
            <v>294922.92</v>
          </cell>
          <cell r="G11">
            <v>302956</v>
          </cell>
          <cell r="H11">
            <v>297283</v>
          </cell>
          <cell r="I11">
            <v>239120.53</v>
          </cell>
          <cell r="J11">
            <v>92760</v>
          </cell>
          <cell r="K11">
            <v>82680</v>
          </cell>
          <cell r="L11">
            <v>76851</v>
          </cell>
          <cell r="M11">
            <v>62020</v>
          </cell>
          <cell r="N11">
            <v>65830</v>
          </cell>
          <cell r="P11">
            <v>116364.22</v>
          </cell>
          <cell r="Q11">
            <v>3408.32</v>
          </cell>
          <cell r="R11">
            <v>5769.35</v>
          </cell>
          <cell r="S11">
            <v>12171.01</v>
          </cell>
          <cell r="T11">
            <v>17906.189999999999</v>
          </cell>
          <cell r="U11">
            <v>14999</v>
          </cell>
          <cell r="V11">
            <v>19285.599999999999</v>
          </cell>
          <cell r="W11">
            <v>12022.14</v>
          </cell>
          <cell r="X11">
            <v>6010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1312645.79</v>
          </cell>
          <cell r="AE11">
            <v>51022.42</v>
          </cell>
          <cell r="AF11">
            <v>65947.210000000006</v>
          </cell>
          <cell r="AG11">
            <v>146422.82</v>
          </cell>
          <cell r="AH11">
            <v>183985.35</v>
          </cell>
          <cell r="AI11">
            <v>215000</v>
          </cell>
          <cell r="AJ11">
            <v>234512.47</v>
          </cell>
          <cell r="AK11">
            <v>132710.51999999999</v>
          </cell>
          <cell r="AL11">
            <v>55800</v>
          </cell>
          <cell r="AM11">
            <v>67106</v>
          </cell>
          <cell r="AN11">
            <v>59545</v>
          </cell>
          <cell r="AO11">
            <v>50970</v>
          </cell>
          <cell r="AP11">
            <v>49624</v>
          </cell>
          <cell r="AR11">
            <v>341405.02</v>
          </cell>
          <cell r="AS11">
            <v>13092.41</v>
          </cell>
          <cell r="AT11">
            <v>14283.62</v>
          </cell>
          <cell r="AU11">
            <v>39933.769999999997</v>
          </cell>
          <cell r="AV11">
            <v>45793.68</v>
          </cell>
          <cell r="AW11">
            <v>44772</v>
          </cell>
          <cell r="AX11">
            <v>65223.72</v>
          </cell>
          <cell r="AY11">
            <v>39269.230000000003</v>
          </cell>
          <cell r="AZ11">
            <v>17078</v>
          </cell>
          <cell r="BA11">
            <v>17694</v>
          </cell>
          <cell r="BB11">
            <v>15665.38</v>
          </cell>
          <cell r="BC11">
            <v>15460.21</v>
          </cell>
          <cell r="BD11">
            <v>13139</v>
          </cell>
          <cell r="BF11">
            <v>117541.29</v>
          </cell>
          <cell r="BG11">
            <v>3725.37</v>
          </cell>
          <cell r="BH11">
            <v>5315.83</v>
          </cell>
          <cell r="BI11">
            <v>18075.38</v>
          </cell>
          <cell r="BJ11">
            <v>15999.57</v>
          </cell>
          <cell r="BK11">
            <v>20621</v>
          </cell>
          <cell r="BL11">
            <v>17617.12</v>
          </cell>
          <cell r="BM11">
            <v>13123.02</v>
          </cell>
          <cell r="BN11">
            <v>4357</v>
          </cell>
          <cell r="BO11">
            <v>4987</v>
          </cell>
          <cell r="BP11">
            <v>4111</v>
          </cell>
          <cell r="BQ11">
            <v>4879</v>
          </cell>
          <cell r="BR11">
            <v>4730</v>
          </cell>
          <cell r="BT11">
            <v>19968.98</v>
          </cell>
          <cell r="BU11">
            <v>413.6</v>
          </cell>
          <cell r="BV11">
            <v>687.19</v>
          </cell>
          <cell r="BW11">
            <v>2190.4299999999998</v>
          </cell>
          <cell r="BX11">
            <v>2135.96</v>
          </cell>
          <cell r="BY11">
            <v>3200</v>
          </cell>
          <cell r="BZ11">
            <v>3315.05</v>
          </cell>
          <cell r="CA11">
            <v>2748.75</v>
          </cell>
          <cell r="CB11">
            <v>1639</v>
          </cell>
          <cell r="CC11">
            <v>1315</v>
          </cell>
          <cell r="CD11">
            <v>859</v>
          </cell>
          <cell r="CE11">
            <v>877</v>
          </cell>
          <cell r="CF11">
            <v>588</v>
          </cell>
          <cell r="CH11">
            <v>88039.8</v>
          </cell>
          <cell r="CI11">
            <v>4247.96</v>
          </cell>
          <cell r="CJ11">
            <v>4659.3100000000004</v>
          </cell>
          <cell r="CK11">
            <v>8345.4500000000007</v>
          </cell>
          <cell r="CL11">
            <v>10590.78</v>
          </cell>
          <cell r="CM11">
            <v>10587</v>
          </cell>
          <cell r="CN11">
            <v>13547.07</v>
          </cell>
          <cell r="CO11">
            <v>10345.16</v>
          </cell>
          <cell r="CP11">
            <v>6573.98</v>
          </cell>
          <cell r="CQ11">
            <v>5058.34</v>
          </cell>
          <cell r="CR11">
            <v>4928.1899999999996</v>
          </cell>
          <cell r="CS11">
            <v>4678.7299999999996</v>
          </cell>
          <cell r="CT11">
            <v>4477.83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3827078.89</v>
          </cell>
          <cell r="DK11">
            <v>140070.93</v>
          </cell>
          <cell r="DL11">
            <v>161631.38</v>
          </cell>
          <cell r="DM11">
            <v>414699.48</v>
          </cell>
          <cell r="DN11">
            <v>571334.44999999995</v>
          </cell>
          <cell r="DO11">
            <v>612135</v>
          </cell>
          <cell r="DP11">
            <v>650784.03</v>
          </cell>
          <cell r="DQ11">
            <v>449339.35</v>
          </cell>
          <cell r="DR11">
            <v>184217.98</v>
          </cell>
          <cell r="DS11">
            <v>185722.19</v>
          </cell>
          <cell r="DT11">
            <v>168214.42</v>
          </cell>
          <cell r="DU11">
            <v>144610.41</v>
          </cell>
          <cell r="DV11">
            <v>144319.26999999999</v>
          </cell>
          <cell r="DX11">
            <v>56785.18</v>
          </cell>
          <cell r="DY11">
            <v>2281.21</v>
          </cell>
          <cell r="DZ11">
            <v>3866.58</v>
          </cell>
          <cell r="EA11">
            <v>5729.7</v>
          </cell>
          <cell r="EB11">
            <v>7550.85</v>
          </cell>
          <cell r="EC11">
            <v>8746.1299999999992</v>
          </cell>
          <cell r="ED11">
            <v>7533.66</v>
          </cell>
          <cell r="EE11">
            <v>6676.77</v>
          </cell>
          <cell r="EF11">
            <v>4399.78</v>
          </cell>
          <cell r="EG11">
            <v>2903.4</v>
          </cell>
          <cell r="EH11">
            <v>2791.96</v>
          </cell>
          <cell r="EI11">
            <v>2263.31</v>
          </cell>
          <cell r="EJ11">
            <v>2041.83</v>
          </cell>
          <cell r="EL11">
            <v>547931.66</v>
          </cell>
          <cell r="EM11">
            <v>17462.59</v>
          </cell>
          <cell r="EN11">
            <v>18950.63</v>
          </cell>
          <cell r="EO11">
            <v>45434.15</v>
          </cell>
          <cell r="EP11">
            <v>73632.350000000006</v>
          </cell>
          <cell r="EQ11">
            <v>98819.35</v>
          </cell>
          <cell r="ER11">
            <v>85246.720000000001</v>
          </cell>
          <cell r="ES11">
            <v>68339.03</v>
          </cell>
          <cell r="ET11">
            <v>58300.41</v>
          </cell>
          <cell r="EU11">
            <v>28378.25</v>
          </cell>
          <cell r="EV11">
            <v>20572.43</v>
          </cell>
          <cell r="EW11">
            <v>17613.18</v>
          </cell>
          <cell r="EX11">
            <v>15182.57</v>
          </cell>
          <cell r="EZ11">
            <v>3096.37</v>
          </cell>
          <cell r="FA11">
            <v>169.9</v>
          </cell>
          <cell r="FB11">
            <v>156.4</v>
          </cell>
          <cell r="FC11">
            <v>272.08999999999997</v>
          </cell>
          <cell r="FD11">
            <v>386.58</v>
          </cell>
          <cell r="FE11">
            <v>238.75</v>
          </cell>
          <cell r="FF11">
            <v>480.27</v>
          </cell>
          <cell r="FG11">
            <v>493.65</v>
          </cell>
          <cell r="FH11">
            <v>332.61</v>
          </cell>
          <cell r="FI11">
            <v>192.38</v>
          </cell>
          <cell r="FJ11">
            <v>139.09</v>
          </cell>
          <cell r="FK11">
            <v>121.33</v>
          </cell>
          <cell r="FL11">
            <v>113.32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607813.21</v>
          </cell>
          <cell r="GC11">
            <v>19913.7</v>
          </cell>
          <cell r="GD11">
            <v>22973.61</v>
          </cell>
          <cell r="GE11">
            <v>51435.94</v>
          </cell>
          <cell r="GF11">
            <v>81569.78</v>
          </cell>
          <cell r="GG11">
            <v>107804.23</v>
          </cell>
          <cell r="GH11">
            <v>93260.65</v>
          </cell>
          <cell r="GI11">
            <v>75509.45</v>
          </cell>
          <cell r="GJ11">
            <v>63032.800000000003</v>
          </cell>
          <cell r="GK11">
            <v>31474.03</v>
          </cell>
          <cell r="GL11">
            <v>23503.48</v>
          </cell>
          <cell r="GM11">
            <v>19997.82</v>
          </cell>
          <cell r="GN11">
            <v>17337.72</v>
          </cell>
        </row>
        <row r="12">
          <cell r="A12" t="str">
            <v>Other Operating Revenue</v>
          </cell>
          <cell r="B12">
            <v>878125.93</v>
          </cell>
          <cell r="C12">
            <v>142712.68</v>
          </cell>
          <cell r="D12">
            <v>121083</v>
          </cell>
          <cell r="E12">
            <v>65981</v>
          </cell>
          <cell r="F12">
            <v>59041</v>
          </cell>
          <cell r="G12">
            <v>56527.25</v>
          </cell>
          <cell r="H12">
            <v>70331</v>
          </cell>
          <cell r="I12">
            <v>69200</v>
          </cell>
          <cell r="J12">
            <v>58621</v>
          </cell>
          <cell r="K12">
            <v>55940</v>
          </cell>
          <cell r="L12">
            <v>56871</v>
          </cell>
          <cell r="M12">
            <v>59723</v>
          </cell>
          <cell r="N12">
            <v>62095</v>
          </cell>
          <cell r="P12">
            <v>41288.370000000003</v>
          </cell>
          <cell r="Q12">
            <v>7668.77</v>
          </cell>
          <cell r="R12">
            <v>4001.6</v>
          </cell>
          <cell r="S12">
            <v>1760</v>
          </cell>
          <cell r="T12">
            <v>1280</v>
          </cell>
          <cell r="U12">
            <v>1863</v>
          </cell>
          <cell r="V12">
            <v>3870</v>
          </cell>
          <cell r="W12">
            <v>4263</v>
          </cell>
          <cell r="X12">
            <v>3900</v>
          </cell>
          <cell r="Y12">
            <v>2048</v>
          </cell>
          <cell r="Z12">
            <v>2896</v>
          </cell>
          <cell r="AA12">
            <v>3343</v>
          </cell>
          <cell r="AB12">
            <v>4395</v>
          </cell>
          <cell r="AD12">
            <v>555151.5</v>
          </cell>
          <cell r="AE12">
            <v>106195.5</v>
          </cell>
          <cell r="AF12">
            <v>74473.919999999998</v>
          </cell>
          <cell r="AG12">
            <v>40302.5</v>
          </cell>
          <cell r="AH12">
            <v>38718.44</v>
          </cell>
          <cell r="AI12">
            <v>26920.080000000002</v>
          </cell>
          <cell r="AJ12">
            <v>32445</v>
          </cell>
          <cell r="AK12">
            <v>36514.129999999997</v>
          </cell>
          <cell r="AL12">
            <v>27573</v>
          </cell>
          <cell r="AM12">
            <v>42486.93</v>
          </cell>
          <cell r="AN12">
            <v>49522</v>
          </cell>
          <cell r="AO12">
            <v>40000</v>
          </cell>
          <cell r="AP12">
            <v>40000</v>
          </cell>
          <cell r="AR12">
            <v>3082693.15</v>
          </cell>
          <cell r="AS12">
            <v>281496.83</v>
          </cell>
          <cell r="AT12">
            <v>270076.53000000003</v>
          </cell>
          <cell r="AU12">
            <v>262029.55</v>
          </cell>
          <cell r="AV12">
            <v>264843.59999999998</v>
          </cell>
          <cell r="AW12">
            <v>276329.02</v>
          </cell>
          <cell r="AX12">
            <v>250081.23</v>
          </cell>
          <cell r="AY12">
            <v>258830.39</v>
          </cell>
          <cell r="AZ12">
            <v>252380</v>
          </cell>
          <cell r="BA12">
            <v>242826</v>
          </cell>
          <cell r="BB12">
            <v>241621</v>
          </cell>
          <cell r="BC12">
            <v>240745</v>
          </cell>
          <cell r="BD12">
            <v>241434</v>
          </cell>
          <cell r="BF12">
            <v>196828.79</v>
          </cell>
          <cell r="BG12">
            <v>29542</v>
          </cell>
          <cell r="BH12">
            <v>22207.15</v>
          </cell>
          <cell r="BI12">
            <v>13587.5</v>
          </cell>
          <cell r="BJ12">
            <v>14160</v>
          </cell>
          <cell r="BK12">
            <v>13062.44</v>
          </cell>
          <cell r="BL12">
            <v>10640</v>
          </cell>
          <cell r="BM12">
            <v>11260</v>
          </cell>
          <cell r="BN12">
            <v>12162</v>
          </cell>
          <cell r="BO12">
            <v>12536.7</v>
          </cell>
          <cell r="BP12">
            <v>17314</v>
          </cell>
          <cell r="BQ12">
            <v>23794</v>
          </cell>
          <cell r="BR12">
            <v>16563</v>
          </cell>
          <cell r="BT12">
            <v>7931.31</v>
          </cell>
          <cell r="BU12">
            <v>1490</v>
          </cell>
          <cell r="BV12">
            <v>780</v>
          </cell>
          <cell r="BW12">
            <v>440</v>
          </cell>
          <cell r="BX12">
            <v>4036.38</v>
          </cell>
          <cell r="BY12">
            <v>220</v>
          </cell>
          <cell r="BZ12">
            <v>110</v>
          </cell>
          <cell r="CA12">
            <v>250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287017.90999999997</v>
          </cell>
          <cell r="CI12">
            <v>40365.879999999997</v>
          </cell>
          <cell r="CJ12">
            <v>40962.03</v>
          </cell>
          <cell r="CK12">
            <v>25630</v>
          </cell>
          <cell r="CL12">
            <v>21046</v>
          </cell>
          <cell r="CM12">
            <v>17824</v>
          </cell>
          <cell r="CN12">
            <v>18800</v>
          </cell>
          <cell r="CO12">
            <v>20963</v>
          </cell>
          <cell r="CP12">
            <v>19912</v>
          </cell>
          <cell r="CQ12">
            <v>20036</v>
          </cell>
          <cell r="CR12">
            <v>18744</v>
          </cell>
          <cell r="CS12">
            <v>21228</v>
          </cell>
          <cell r="CT12">
            <v>21507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5049036.96</v>
          </cell>
          <cell r="DK12">
            <v>609471.66</v>
          </cell>
          <cell r="DL12">
            <v>533584.23</v>
          </cell>
          <cell r="DM12">
            <v>409730.55</v>
          </cell>
          <cell r="DN12">
            <v>403125.42</v>
          </cell>
          <cell r="DO12">
            <v>392745.79</v>
          </cell>
          <cell r="DP12">
            <v>386277.23</v>
          </cell>
          <cell r="DQ12">
            <v>401280.52</v>
          </cell>
          <cell r="DR12">
            <v>374683.94</v>
          </cell>
          <cell r="DS12">
            <v>376009.57</v>
          </cell>
          <cell r="DT12">
            <v>387009.54</v>
          </cell>
          <cell r="DU12">
            <v>388939.48</v>
          </cell>
          <cell r="DV12">
            <v>386179.03</v>
          </cell>
          <cell r="DX12">
            <v>637979.79</v>
          </cell>
          <cell r="DY12">
            <v>62069.41</v>
          </cell>
          <cell r="DZ12">
            <v>60735.14</v>
          </cell>
          <cell r="EA12">
            <v>44716.51</v>
          </cell>
          <cell r="EB12">
            <v>42697.69</v>
          </cell>
          <cell r="EC12">
            <v>51620.480000000003</v>
          </cell>
          <cell r="ED12">
            <v>45358.23</v>
          </cell>
          <cell r="EE12">
            <v>49770.46</v>
          </cell>
          <cell r="EF12">
            <v>61556.05</v>
          </cell>
          <cell r="EG12">
            <v>61574.68</v>
          </cell>
          <cell r="EH12">
            <v>55190.21</v>
          </cell>
          <cell r="EI12">
            <v>52130.62</v>
          </cell>
          <cell r="EJ12">
            <v>50560.31</v>
          </cell>
          <cell r="EL12">
            <v>460264.4</v>
          </cell>
          <cell r="EM12">
            <v>15380.62</v>
          </cell>
          <cell r="EN12">
            <v>12415.75</v>
          </cell>
          <cell r="EO12">
            <v>7607.8</v>
          </cell>
          <cell r="EP12">
            <v>85579.35</v>
          </cell>
          <cell r="EQ12">
            <v>67912.02</v>
          </cell>
          <cell r="ER12">
            <v>58134.400000000001</v>
          </cell>
          <cell r="ES12">
            <v>62463.33</v>
          </cell>
          <cell r="ET12">
            <v>39557.94</v>
          </cell>
          <cell r="EU12">
            <v>35386.69</v>
          </cell>
          <cell r="EV12">
            <v>26151.73</v>
          </cell>
          <cell r="EW12">
            <v>26553.63</v>
          </cell>
          <cell r="EX12">
            <v>23121.14</v>
          </cell>
          <cell r="EZ12">
            <v>15330.76</v>
          </cell>
          <cell r="FA12">
            <v>2970</v>
          </cell>
          <cell r="FB12">
            <v>3026</v>
          </cell>
          <cell r="FC12">
            <v>1474</v>
          </cell>
          <cell r="FD12">
            <v>1681</v>
          </cell>
          <cell r="FE12">
            <v>1273</v>
          </cell>
          <cell r="FF12">
            <v>1696</v>
          </cell>
          <cell r="FG12">
            <v>1553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1113574.95</v>
          </cell>
          <cell r="GC12">
            <v>80420.03</v>
          </cell>
          <cell r="GD12">
            <v>76176.89</v>
          </cell>
          <cell r="GE12">
            <v>53798.31</v>
          </cell>
          <cell r="GF12">
            <v>129958.04</v>
          </cell>
          <cell r="GG12">
            <v>120805.5</v>
          </cell>
          <cell r="GH12">
            <v>105188.63</v>
          </cell>
          <cell r="GI12">
            <v>113786.79</v>
          </cell>
          <cell r="GJ12">
            <v>101500.49</v>
          </cell>
          <cell r="GK12">
            <v>97470.5</v>
          </cell>
          <cell r="GL12">
            <v>81465.19</v>
          </cell>
          <cell r="GM12">
            <v>78954.75</v>
          </cell>
          <cell r="GN12">
            <v>74049.83</v>
          </cell>
        </row>
        <row r="13">
          <cell r="A13" t="str">
            <v>Total Operating Revenues</v>
          </cell>
          <cell r="B13">
            <v>187635663.78999999</v>
          </cell>
          <cell r="C13">
            <v>10675367.449999999</v>
          </cell>
          <cell r="D13">
            <v>15658174.909999998</v>
          </cell>
          <cell r="E13">
            <v>29714020.670000002</v>
          </cell>
          <cell r="F13">
            <v>37428723.82</v>
          </cell>
          <cell r="G13">
            <v>26277729.490000002</v>
          </cell>
          <cell r="H13">
            <v>20258055.879999999</v>
          </cell>
          <cell r="I13">
            <v>11766237.209999997</v>
          </cell>
          <cell r="J13">
            <v>9031032.379999999</v>
          </cell>
          <cell r="K13">
            <v>6383691.8799999999</v>
          </cell>
          <cell r="L13">
            <v>7109018.5800000001</v>
          </cell>
          <cell r="M13">
            <v>6672249.0299999993</v>
          </cell>
          <cell r="N13">
            <v>6661362.4900000002</v>
          </cell>
          <cell r="P13">
            <v>22457465.52</v>
          </cell>
          <cell r="Q13">
            <v>2120795.0699999998</v>
          </cell>
          <cell r="R13">
            <v>1367657.97</v>
          </cell>
          <cell r="S13">
            <v>3908480.06</v>
          </cell>
          <cell r="T13">
            <v>4531204.04</v>
          </cell>
          <cell r="U13">
            <v>3104104.14</v>
          </cell>
          <cell r="V13">
            <v>2490771.14</v>
          </cell>
          <cell r="W13">
            <v>1461930.72</v>
          </cell>
          <cell r="X13">
            <v>845407.21</v>
          </cell>
          <cell r="Y13">
            <v>648958.57999999996</v>
          </cell>
          <cell r="Z13">
            <v>708923.47</v>
          </cell>
          <cell r="AA13">
            <v>690179.07</v>
          </cell>
          <cell r="AB13">
            <v>579054.05000000005</v>
          </cell>
          <cell r="AD13">
            <v>128423344.26000001</v>
          </cell>
          <cell r="AE13">
            <v>7172361.879999999</v>
          </cell>
          <cell r="AF13">
            <v>11910642.32</v>
          </cell>
          <cell r="AG13">
            <v>20014433.190000001</v>
          </cell>
          <cell r="AH13">
            <v>23407888.120000005</v>
          </cell>
          <cell r="AI13">
            <v>17715988.249999996</v>
          </cell>
          <cell r="AJ13">
            <v>14944162.039999999</v>
          </cell>
          <cell r="AK13">
            <v>8064127.2199999979</v>
          </cell>
          <cell r="AL13">
            <v>5896768.5499999998</v>
          </cell>
          <cell r="AM13">
            <v>4728313.2699999996</v>
          </cell>
          <cell r="AN13">
            <v>4924352.71</v>
          </cell>
          <cell r="AO13">
            <v>4817394.75</v>
          </cell>
          <cell r="AP13">
            <v>4826911.96</v>
          </cell>
          <cell r="AR13">
            <v>64816697.089999996</v>
          </cell>
          <cell r="AS13">
            <v>3189281.79</v>
          </cell>
          <cell r="AT13">
            <v>5307092.63</v>
          </cell>
          <cell r="AU13">
            <v>7635419.3600000003</v>
          </cell>
          <cell r="AV13">
            <v>9186352.4199999981</v>
          </cell>
          <cell r="AW13">
            <v>8084659.4100000001</v>
          </cell>
          <cell r="AX13">
            <v>6427669</v>
          </cell>
          <cell r="AY13">
            <v>5117814.3600000003</v>
          </cell>
          <cell r="AZ13">
            <v>4255475.01</v>
          </cell>
          <cell r="BA13">
            <v>4130962.07</v>
          </cell>
          <cell r="BB13">
            <v>4147829.92</v>
          </cell>
          <cell r="BC13">
            <v>3837123.57</v>
          </cell>
          <cell r="BD13">
            <v>3497017.55</v>
          </cell>
          <cell r="BF13">
            <v>40882584.120000005</v>
          </cell>
          <cell r="BG13">
            <v>2699236.92</v>
          </cell>
          <cell r="BH13">
            <v>4036897.37</v>
          </cell>
          <cell r="BI13">
            <v>5455453.1100000003</v>
          </cell>
          <cell r="BJ13">
            <v>5944603.1800000006</v>
          </cell>
          <cell r="BK13">
            <v>5372707.1700000009</v>
          </cell>
          <cell r="BL13">
            <v>4419859.01</v>
          </cell>
          <cell r="BM13">
            <v>2792305.75</v>
          </cell>
          <cell r="BN13">
            <v>2486843.39</v>
          </cell>
          <cell r="BO13">
            <v>1909231.92</v>
          </cell>
          <cell r="BP13">
            <v>1950879.19</v>
          </cell>
          <cell r="BQ13">
            <v>1903757.27</v>
          </cell>
          <cell r="BR13">
            <v>1910809.84</v>
          </cell>
          <cell r="BT13">
            <v>6367427.5300000003</v>
          </cell>
          <cell r="BU13">
            <v>334392.61</v>
          </cell>
          <cell r="BV13">
            <v>545627.84</v>
          </cell>
          <cell r="BW13">
            <v>1071362.8999999999</v>
          </cell>
          <cell r="BX13">
            <v>1288475.8600000001</v>
          </cell>
          <cell r="BY13">
            <v>888852.83</v>
          </cell>
          <cell r="BZ13">
            <v>761187.09</v>
          </cell>
          <cell r="CA13">
            <v>451556.76</v>
          </cell>
          <cell r="CB13">
            <v>250317.48</v>
          </cell>
          <cell r="CC13">
            <v>172877.54</v>
          </cell>
          <cell r="CD13">
            <v>212736.91</v>
          </cell>
          <cell r="CE13">
            <v>208204.53</v>
          </cell>
          <cell r="CF13">
            <v>181835.18</v>
          </cell>
          <cell r="CH13">
            <v>61416741.939999998</v>
          </cell>
          <cell r="CI13">
            <v>3490407.96</v>
          </cell>
          <cell r="CJ13">
            <v>5154078.41</v>
          </cell>
          <cell r="CK13">
            <v>9938282.7400000002</v>
          </cell>
          <cell r="CL13">
            <v>11878290.709999997</v>
          </cell>
          <cell r="CM13">
            <v>7767214.7000000002</v>
          </cell>
          <cell r="CN13">
            <v>7473483.1799999997</v>
          </cell>
          <cell r="CO13">
            <v>3637406.89</v>
          </cell>
          <cell r="CP13">
            <v>2646124.86</v>
          </cell>
          <cell r="CQ13">
            <v>2075866.16</v>
          </cell>
          <cell r="CR13">
            <v>2151109.92</v>
          </cell>
          <cell r="CS13">
            <v>2120883.81</v>
          </cell>
          <cell r="CT13">
            <v>3083592.6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511999924.25</v>
          </cell>
          <cell r="DK13">
            <v>29681843.679999992</v>
          </cell>
          <cell r="DL13">
            <v>43980171.449999996</v>
          </cell>
          <cell r="DM13">
            <v>77737452.030000001</v>
          </cell>
          <cell r="DN13">
            <v>93665538.150000006</v>
          </cell>
          <cell r="DO13">
            <v>69211255.99000001</v>
          </cell>
          <cell r="DP13">
            <v>56775187.339999996</v>
          </cell>
          <cell r="DQ13">
            <v>33291378.91</v>
          </cell>
          <cell r="DR13">
            <v>25411968.880000003</v>
          </cell>
          <cell r="DS13">
            <v>20049901.419999998</v>
          </cell>
          <cell r="DT13">
            <v>21204850.700000003</v>
          </cell>
          <cell r="DU13">
            <v>20249792.030000001</v>
          </cell>
          <cell r="DV13">
            <v>20740583.670000002</v>
          </cell>
          <cell r="DX13">
            <v>103929777.68000001</v>
          </cell>
          <cell r="DY13">
            <v>6954050.8099999996</v>
          </cell>
          <cell r="DZ13">
            <v>10533135.620000001</v>
          </cell>
          <cell r="EA13">
            <v>17637134.109999999</v>
          </cell>
          <cell r="EB13">
            <v>19391536.570000004</v>
          </cell>
          <cell r="EC13">
            <v>11134224.970000001</v>
          </cell>
          <cell r="ED13">
            <v>11224714.199999999</v>
          </cell>
          <cell r="EE13">
            <v>7322584.1899999995</v>
          </cell>
          <cell r="EF13">
            <v>5002171.67</v>
          </cell>
          <cell r="EG13">
            <v>3813137.5</v>
          </cell>
          <cell r="EH13">
            <v>3386979.84</v>
          </cell>
          <cell r="EI13">
            <v>3505965.43</v>
          </cell>
          <cell r="EJ13">
            <v>4024142.77</v>
          </cell>
          <cell r="EL13">
            <v>148049188.66000003</v>
          </cell>
          <cell r="EM13">
            <v>7410521.2000000002</v>
          </cell>
          <cell r="EN13">
            <v>13034828.470000003</v>
          </cell>
          <cell r="EO13">
            <v>24605712.779999997</v>
          </cell>
          <cell r="EP13">
            <v>35308065.080000006</v>
          </cell>
          <cell r="EQ13">
            <v>17176807.050000001</v>
          </cell>
          <cell r="ER13">
            <v>16254971.519999998</v>
          </cell>
          <cell r="ES13">
            <v>8857859.6500000022</v>
          </cell>
          <cell r="ET13">
            <v>6377342.4500000011</v>
          </cell>
          <cell r="EU13">
            <v>4962992.6900000004</v>
          </cell>
          <cell r="EV13">
            <v>4724544.04</v>
          </cell>
          <cell r="EW13">
            <v>4796693.09</v>
          </cell>
          <cell r="EX13">
            <v>4538850.6399999997</v>
          </cell>
          <cell r="EZ13">
            <v>5759592.46</v>
          </cell>
          <cell r="FA13">
            <v>339797.74</v>
          </cell>
          <cell r="FB13">
            <v>403094.79</v>
          </cell>
          <cell r="FC13">
            <v>718877.71</v>
          </cell>
          <cell r="FD13">
            <v>994511.58</v>
          </cell>
          <cell r="FE13">
            <v>868052.75</v>
          </cell>
          <cell r="FF13">
            <v>691679.87</v>
          </cell>
          <cell r="FG13">
            <v>486808.33</v>
          </cell>
          <cell r="FH13">
            <v>378616.97</v>
          </cell>
          <cell r="FI13">
            <v>297773.25</v>
          </cell>
          <cell r="FJ13">
            <v>207553.37</v>
          </cell>
          <cell r="FK13">
            <v>160894.67000000001</v>
          </cell>
          <cell r="FL13">
            <v>211931.43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257738558.79999998</v>
          </cell>
          <cell r="GC13">
            <v>14704369.749999996</v>
          </cell>
          <cell r="GD13">
            <v>23971058.879999999</v>
          </cell>
          <cell r="GE13">
            <v>42961724.600000001</v>
          </cell>
          <cell r="GF13">
            <v>55694113.230000004</v>
          </cell>
          <cell r="GG13">
            <v>29179084.769999996</v>
          </cell>
          <cell r="GH13">
            <v>28171365.589999992</v>
          </cell>
          <cell r="GI13">
            <v>16667252.169999994</v>
          </cell>
          <cell r="GJ13">
            <v>11758131.09</v>
          </cell>
          <cell r="GK13">
            <v>9073903.4399999995</v>
          </cell>
          <cell r="GL13">
            <v>8319077.2500000009</v>
          </cell>
          <cell r="GM13">
            <v>8463553.1900000013</v>
          </cell>
          <cell r="GN13">
            <v>8774924.8400000017</v>
          </cell>
        </row>
        <row r="14">
          <cell r="A14" t="str">
            <v>Distribution Gas Cost</v>
          </cell>
          <cell r="B14">
            <v>130462285.80999999</v>
          </cell>
          <cell r="C14">
            <v>6819436.8899999997</v>
          </cell>
          <cell r="D14">
            <v>11043678.640000001</v>
          </cell>
          <cell r="E14">
            <v>23104324.529999994</v>
          </cell>
          <cell r="F14">
            <v>29641576.309999999</v>
          </cell>
          <cell r="G14">
            <v>20036744.879999999</v>
          </cell>
          <cell r="H14">
            <v>14821933.51</v>
          </cell>
          <cell r="I14">
            <v>7270348.25</v>
          </cell>
          <cell r="J14">
            <v>5066508.1399999997</v>
          </cell>
          <cell r="K14">
            <v>2838278.66</v>
          </cell>
          <cell r="L14">
            <v>3538346.2</v>
          </cell>
          <cell r="M14">
            <v>3149102.72</v>
          </cell>
          <cell r="N14">
            <v>3132007.08</v>
          </cell>
          <cell r="P14">
            <v>14398762.42</v>
          </cell>
          <cell r="Q14">
            <v>1433341.19</v>
          </cell>
          <cell r="R14">
            <v>797086.21</v>
          </cell>
          <cell r="S14">
            <v>2742715.56</v>
          </cell>
          <cell r="T14">
            <v>3205059.35</v>
          </cell>
          <cell r="U14">
            <v>2117193.7799999998</v>
          </cell>
          <cell r="V14">
            <v>1651401.94</v>
          </cell>
          <cell r="W14">
            <v>857832.4</v>
          </cell>
          <cell r="X14">
            <v>432202.04</v>
          </cell>
          <cell r="Y14">
            <v>282754.84000000003</v>
          </cell>
          <cell r="Z14">
            <v>332711.92</v>
          </cell>
          <cell r="AA14">
            <v>318737.63</v>
          </cell>
          <cell r="AB14">
            <v>227725.56</v>
          </cell>
          <cell r="AD14">
            <v>77444979.579999983</v>
          </cell>
          <cell r="AE14">
            <v>3639210.24</v>
          </cell>
          <cell r="AF14">
            <v>7303505.1199999992</v>
          </cell>
          <cell r="AG14">
            <v>13553075.91</v>
          </cell>
          <cell r="AH14">
            <v>16176297.719999999</v>
          </cell>
          <cell r="AI14">
            <v>11631197.189999999</v>
          </cell>
          <cell r="AJ14">
            <v>9456299.6099999994</v>
          </cell>
          <cell r="AK14">
            <v>4256119.59</v>
          </cell>
          <cell r="AL14">
            <v>2889515.93</v>
          </cell>
          <cell r="AM14">
            <v>2023996.86</v>
          </cell>
          <cell r="AN14">
            <v>2202135.5099999998</v>
          </cell>
          <cell r="AO14">
            <v>2160192.73</v>
          </cell>
          <cell r="AP14">
            <v>2153433.17</v>
          </cell>
          <cell r="AR14">
            <v>41588609.890000001</v>
          </cell>
          <cell r="AS14">
            <v>1681054.7</v>
          </cell>
          <cell r="AT14">
            <v>3303509.99</v>
          </cell>
          <cell r="AU14">
            <v>5058955.51</v>
          </cell>
          <cell r="AV14">
            <v>6369716.8199999994</v>
          </cell>
          <cell r="AW14">
            <v>5552955.7400000012</v>
          </cell>
          <cell r="AX14">
            <v>4318175.8</v>
          </cell>
          <cell r="AY14">
            <v>3246093.45</v>
          </cell>
          <cell r="AZ14">
            <v>2627542.73</v>
          </cell>
          <cell r="BA14">
            <v>2562635.4</v>
          </cell>
          <cell r="BB14">
            <v>2600793.14</v>
          </cell>
          <cell r="BC14">
            <v>2296115.9900000002</v>
          </cell>
          <cell r="BD14">
            <v>1971060.62</v>
          </cell>
          <cell r="BF14">
            <v>30192390.100000001</v>
          </cell>
          <cell r="BG14">
            <v>1981761.18</v>
          </cell>
          <cell r="BH14">
            <v>2995676.64</v>
          </cell>
          <cell r="BI14">
            <v>4088425.88</v>
          </cell>
          <cell r="BJ14">
            <v>4442141.82</v>
          </cell>
          <cell r="BK14">
            <v>4038603.13</v>
          </cell>
          <cell r="BL14">
            <v>3286947.85</v>
          </cell>
          <cell r="BM14">
            <v>2032784.68</v>
          </cell>
          <cell r="BN14">
            <v>1814700.12</v>
          </cell>
          <cell r="BO14">
            <v>1368869.62</v>
          </cell>
          <cell r="BP14">
            <v>1408401.51</v>
          </cell>
          <cell r="BQ14">
            <v>1366140.15</v>
          </cell>
          <cell r="BR14">
            <v>1367937.52</v>
          </cell>
          <cell r="BT14">
            <v>4153329.27</v>
          </cell>
          <cell r="BU14">
            <v>182963.04</v>
          </cell>
          <cell r="BV14">
            <v>340583.27</v>
          </cell>
          <cell r="BW14">
            <v>773744.54</v>
          </cell>
          <cell r="BX14">
            <v>977528.25</v>
          </cell>
          <cell r="BY14">
            <v>651706.97</v>
          </cell>
          <cell r="BZ14">
            <v>525892.76</v>
          </cell>
          <cell r="CA14">
            <v>243805.95</v>
          </cell>
          <cell r="CB14">
            <v>137319.32</v>
          </cell>
          <cell r="CC14">
            <v>69072.62</v>
          </cell>
          <cell r="CD14">
            <v>89565.89</v>
          </cell>
          <cell r="CE14">
            <v>81284.55</v>
          </cell>
          <cell r="CF14">
            <v>79862.11</v>
          </cell>
          <cell r="CH14">
            <v>45864471.420000002</v>
          </cell>
          <cell r="CI14">
            <v>2272273.2400000002</v>
          </cell>
          <cell r="CJ14">
            <v>3851015.85</v>
          </cell>
          <cell r="CK14">
            <v>8468136.3300000001</v>
          </cell>
          <cell r="CL14">
            <v>10375655.460000001</v>
          </cell>
          <cell r="CM14">
            <v>6379994.0899999999</v>
          </cell>
          <cell r="CN14">
            <v>6118490.8699999992</v>
          </cell>
          <cell r="CO14">
            <v>2406711.42</v>
          </cell>
          <cell r="CP14">
            <v>1434908.4</v>
          </cell>
          <cell r="CQ14">
            <v>924396.61</v>
          </cell>
          <cell r="CR14">
            <v>1015102.67</v>
          </cell>
          <cell r="CS14">
            <v>990708.76</v>
          </cell>
          <cell r="CT14">
            <v>1627077.72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344104828.49000001</v>
          </cell>
          <cell r="DK14">
            <v>18010040.48</v>
          </cell>
          <cell r="DL14">
            <v>29635055.720000003</v>
          </cell>
          <cell r="DM14">
            <v>57789378.259999998</v>
          </cell>
          <cell r="DN14">
            <v>71187975.729999989</v>
          </cell>
          <cell r="DO14">
            <v>50408395.779999994</v>
          </cell>
          <cell r="DP14">
            <v>40179142.340000011</v>
          </cell>
          <cell r="DQ14">
            <v>20313695.740000002</v>
          </cell>
          <cell r="DR14">
            <v>14402696.680000002</v>
          </cell>
          <cell r="DS14">
            <v>10070004.610000001</v>
          </cell>
          <cell r="DT14">
            <v>11187056.84</v>
          </cell>
          <cell r="DU14">
            <v>10362282.529999999</v>
          </cell>
          <cell r="DV14">
            <v>10559103.780000001</v>
          </cell>
          <cell r="DX14">
            <v>71265057.480000004</v>
          </cell>
          <cell r="DY14">
            <v>4778889.07</v>
          </cell>
          <cell r="DZ14">
            <v>7701455.0600000005</v>
          </cell>
          <cell r="EA14">
            <v>13706166.129999999</v>
          </cell>
          <cell r="EB14">
            <v>14916561.080000002</v>
          </cell>
          <cell r="EC14">
            <v>7821394.2899999991</v>
          </cell>
          <cell r="ED14">
            <v>7768424.9699999997</v>
          </cell>
          <cell r="EE14">
            <v>4655432.58</v>
          </cell>
          <cell r="EF14">
            <v>2808071.51</v>
          </cell>
          <cell r="EG14">
            <v>1873188.02</v>
          </cell>
          <cell r="EH14">
            <v>1545262.35</v>
          </cell>
          <cell r="EI14">
            <v>1633140.38</v>
          </cell>
          <cell r="EJ14">
            <v>2057072.04</v>
          </cell>
          <cell r="EL14">
            <v>103751937.58</v>
          </cell>
          <cell r="EM14">
            <v>4602773.41</v>
          </cell>
          <cell r="EN14">
            <v>9473537.629999999</v>
          </cell>
          <cell r="EO14">
            <v>19038895.099999998</v>
          </cell>
          <cell r="EP14">
            <v>28264475.880000003</v>
          </cell>
          <cell r="EQ14">
            <v>12381617.030000003</v>
          </cell>
          <cell r="ER14">
            <v>11669109.119999997</v>
          </cell>
          <cell r="ES14">
            <v>5550431.5399999991</v>
          </cell>
          <cell r="ET14">
            <v>3589335.75</v>
          </cell>
          <cell r="EU14">
            <v>2427650.6</v>
          </cell>
          <cell r="EV14">
            <v>2281863.81</v>
          </cell>
          <cell r="EW14">
            <v>2334837.61</v>
          </cell>
          <cell r="EX14">
            <v>2137410.1</v>
          </cell>
          <cell r="EZ14">
            <v>4463790.78</v>
          </cell>
          <cell r="FA14">
            <v>234338.87</v>
          </cell>
          <cell r="FB14">
            <v>295843.65000000002</v>
          </cell>
          <cell r="FC14">
            <v>591109.32999999996</v>
          </cell>
          <cell r="FD14">
            <v>857763.83</v>
          </cell>
          <cell r="FE14">
            <v>747336.99</v>
          </cell>
          <cell r="FF14">
            <v>570949.46</v>
          </cell>
          <cell r="FG14">
            <v>380967.32</v>
          </cell>
          <cell r="FH14">
            <v>275329.25</v>
          </cell>
          <cell r="FI14">
            <v>198152.6</v>
          </cell>
          <cell r="FJ14">
            <v>115955.66</v>
          </cell>
          <cell r="FK14">
            <v>74918.960000000006</v>
          </cell>
          <cell r="FL14">
            <v>121124.86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179480785.84</v>
          </cell>
          <cell r="GC14">
            <v>9616001.3499999978</v>
          </cell>
          <cell r="GD14">
            <v>17470836.34</v>
          </cell>
          <cell r="GE14">
            <v>33336170.560000002</v>
          </cell>
          <cell r="GF14">
            <v>44038800.790000007</v>
          </cell>
          <cell r="GG14">
            <v>20950348.309999999</v>
          </cell>
          <cell r="GH14">
            <v>20008483.550000001</v>
          </cell>
          <cell r="GI14">
            <v>10586831.439999998</v>
          </cell>
          <cell r="GJ14">
            <v>6672736.5100000007</v>
          </cell>
          <cell r="GK14">
            <v>4498991.22</v>
          </cell>
          <cell r="GL14">
            <v>3943081.82</v>
          </cell>
          <cell r="GM14">
            <v>4042896.95</v>
          </cell>
          <cell r="GN14">
            <v>4315607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130462285.80999999</v>
          </cell>
          <cell r="C16">
            <v>6819436.8899999997</v>
          </cell>
          <cell r="D16">
            <v>11043678.640000001</v>
          </cell>
          <cell r="E16">
            <v>23104324.529999994</v>
          </cell>
          <cell r="F16">
            <v>29641576.309999999</v>
          </cell>
          <cell r="G16">
            <v>20036744.879999999</v>
          </cell>
          <cell r="H16">
            <v>14821933.51</v>
          </cell>
          <cell r="I16">
            <v>7270348.25</v>
          </cell>
          <cell r="J16">
            <v>5066508.1399999997</v>
          </cell>
          <cell r="K16">
            <v>2838278.66</v>
          </cell>
          <cell r="L16">
            <v>3538346.2</v>
          </cell>
          <cell r="M16">
            <v>3149102.72</v>
          </cell>
          <cell r="N16">
            <v>3132007.08</v>
          </cell>
          <cell r="P16">
            <v>14398762.42</v>
          </cell>
          <cell r="Q16">
            <v>1433341.19</v>
          </cell>
          <cell r="R16">
            <v>797086.21</v>
          </cell>
          <cell r="S16">
            <v>2742715.56</v>
          </cell>
          <cell r="T16">
            <v>3205059.35</v>
          </cell>
          <cell r="U16">
            <v>2117193.7799999998</v>
          </cell>
          <cell r="V16">
            <v>1651401.94</v>
          </cell>
          <cell r="W16">
            <v>857832.4</v>
          </cell>
          <cell r="X16">
            <v>432202.04</v>
          </cell>
          <cell r="Y16">
            <v>282754.84000000003</v>
          </cell>
          <cell r="Z16">
            <v>332711.92</v>
          </cell>
          <cell r="AA16">
            <v>318737.63</v>
          </cell>
          <cell r="AB16">
            <v>227725.56</v>
          </cell>
          <cell r="AD16">
            <v>77444979.579999983</v>
          </cell>
          <cell r="AE16">
            <v>3639210.24</v>
          </cell>
          <cell r="AF16">
            <v>7303505.1199999992</v>
          </cell>
          <cell r="AG16">
            <v>13553075.91</v>
          </cell>
          <cell r="AH16">
            <v>16176297.719999999</v>
          </cell>
          <cell r="AI16">
            <v>11631197.189999999</v>
          </cell>
          <cell r="AJ16">
            <v>9456299.6099999994</v>
          </cell>
          <cell r="AK16">
            <v>4256119.59</v>
          </cell>
          <cell r="AL16">
            <v>2889515.93</v>
          </cell>
          <cell r="AM16">
            <v>2023996.86</v>
          </cell>
          <cell r="AN16">
            <v>2202135.5099999998</v>
          </cell>
          <cell r="AO16">
            <v>2160192.73</v>
          </cell>
          <cell r="AP16">
            <v>2153433.17</v>
          </cell>
          <cell r="AR16">
            <v>41588609.890000001</v>
          </cell>
          <cell r="AS16">
            <v>1681054.7</v>
          </cell>
          <cell r="AT16">
            <v>3303509.99</v>
          </cell>
          <cell r="AU16">
            <v>5058955.51</v>
          </cell>
          <cell r="AV16">
            <v>6369716.8199999994</v>
          </cell>
          <cell r="AW16">
            <v>5552955.7400000012</v>
          </cell>
          <cell r="AX16">
            <v>4318175.8</v>
          </cell>
          <cell r="AY16">
            <v>3246093.45</v>
          </cell>
          <cell r="AZ16">
            <v>2627542.73</v>
          </cell>
          <cell r="BA16">
            <v>2562635.4</v>
          </cell>
          <cell r="BB16">
            <v>2600793.14</v>
          </cell>
          <cell r="BC16">
            <v>2296115.9900000002</v>
          </cell>
          <cell r="BD16">
            <v>1971060.62</v>
          </cell>
          <cell r="BF16">
            <v>30192390.100000001</v>
          </cell>
          <cell r="BG16">
            <v>1981761.18</v>
          </cell>
          <cell r="BH16">
            <v>2995676.64</v>
          </cell>
          <cell r="BI16">
            <v>4088425.88</v>
          </cell>
          <cell r="BJ16">
            <v>4442141.82</v>
          </cell>
          <cell r="BK16">
            <v>4038603.13</v>
          </cell>
          <cell r="BL16">
            <v>3286947.85</v>
          </cell>
          <cell r="BM16">
            <v>2032784.68</v>
          </cell>
          <cell r="BN16">
            <v>1814700.12</v>
          </cell>
          <cell r="BO16">
            <v>1368869.62</v>
          </cell>
          <cell r="BP16">
            <v>1408401.51</v>
          </cell>
          <cell r="BQ16">
            <v>1366140.15</v>
          </cell>
          <cell r="BR16">
            <v>1367937.52</v>
          </cell>
          <cell r="BT16">
            <v>4153329.27</v>
          </cell>
          <cell r="BU16">
            <v>182963.04</v>
          </cell>
          <cell r="BV16">
            <v>340583.27</v>
          </cell>
          <cell r="BW16">
            <v>773744.54</v>
          </cell>
          <cell r="BX16">
            <v>977528.25</v>
          </cell>
          <cell r="BY16">
            <v>651706.97</v>
          </cell>
          <cell r="BZ16">
            <v>525892.76</v>
          </cell>
          <cell r="CA16">
            <v>243805.95</v>
          </cell>
          <cell r="CB16">
            <v>137319.32</v>
          </cell>
          <cell r="CC16">
            <v>69072.62</v>
          </cell>
          <cell r="CD16">
            <v>89565.89</v>
          </cell>
          <cell r="CE16">
            <v>81284.55</v>
          </cell>
          <cell r="CF16">
            <v>79862.11</v>
          </cell>
          <cell r="CH16">
            <v>45864471.420000002</v>
          </cell>
          <cell r="CI16">
            <v>2272273.2400000002</v>
          </cell>
          <cell r="CJ16">
            <v>3851015.85</v>
          </cell>
          <cell r="CK16">
            <v>8468136.3300000001</v>
          </cell>
          <cell r="CL16">
            <v>10375655.460000001</v>
          </cell>
          <cell r="CM16">
            <v>6379994.0899999999</v>
          </cell>
          <cell r="CN16">
            <v>6118490.8699999992</v>
          </cell>
          <cell r="CO16">
            <v>2406711.42</v>
          </cell>
          <cell r="CP16">
            <v>1434908.4</v>
          </cell>
          <cell r="CQ16">
            <v>924396.61</v>
          </cell>
          <cell r="CR16">
            <v>1015102.67</v>
          </cell>
          <cell r="CS16">
            <v>990708.76</v>
          </cell>
          <cell r="CT16">
            <v>1627077.72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344104828.49000001</v>
          </cell>
          <cell r="DK16">
            <v>18010040.48</v>
          </cell>
          <cell r="DL16">
            <v>29635055.720000003</v>
          </cell>
          <cell r="DM16">
            <v>57789378.259999998</v>
          </cell>
          <cell r="DN16">
            <v>71187975.729999989</v>
          </cell>
          <cell r="DO16">
            <v>50408395.779999994</v>
          </cell>
          <cell r="DP16">
            <v>40179142.340000011</v>
          </cell>
          <cell r="DQ16">
            <v>20313695.740000002</v>
          </cell>
          <cell r="DR16">
            <v>14402696.680000002</v>
          </cell>
          <cell r="DS16">
            <v>10070004.610000001</v>
          </cell>
          <cell r="DT16">
            <v>11187056.84</v>
          </cell>
          <cell r="DU16">
            <v>10362282.529999999</v>
          </cell>
          <cell r="DV16">
            <v>10559103.780000001</v>
          </cell>
          <cell r="DX16">
            <v>71265057.480000004</v>
          </cell>
          <cell r="DY16">
            <v>4778889.07</v>
          </cell>
          <cell r="DZ16">
            <v>7701455.0600000005</v>
          </cell>
          <cell r="EA16">
            <v>13706166.129999999</v>
          </cell>
          <cell r="EB16">
            <v>14916561.080000002</v>
          </cell>
          <cell r="EC16">
            <v>7821394.2899999991</v>
          </cell>
          <cell r="ED16">
            <v>7768424.9699999997</v>
          </cell>
          <cell r="EE16">
            <v>4655432.58</v>
          </cell>
          <cell r="EF16">
            <v>2808071.51</v>
          </cell>
          <cell r="EG16">
            <v>1873188.02</v>
          </cell>
          <cell r="EH16">
            <v>1545262.35</v>
          </cell>
          <cell r="EI16">
            <v>1633140.38</v>
          </cell>
          <cell r="EJ16">
            <v>2057072.04</v>
          </cell>
          <cell r="EL16">
            <v>103751937.58</v>
          </cell>
          <cell r="EM16">
            <v>4602773.41</v>
          </cell>
          <cell r="EN16">
            <v>9473537.629999999</v>
          </cell>
          <cell r="EO16">
            <v>19038895.099999998</v>
          </cell>
          <cell r="EP16">
            <v>28264475.880000003</v>
          </cell>
          <cell r="EQ16">
            <v>12381617.030000003</v>
          </cell>
          <cell r="ER16">
            <v>11669109.119999997</v>
          </cell>
          <cell r="ES16">
            <v>5550431.5399999991</v>
          </cell>
          <cell r="ET16">
            <v>3589335.75</v>
          </cell>
          <cell r="EU16">
            <v>2427650.6</v>
          </cell>
          <cell r="EV16">
            <v>2281863.81</v>
          </cell>
          <cell r="EW16">
            <v>2334837.61</v>
          </cell>
          <cell r="EX16">
            <v>2137410.1</v>
          </cell>
          <cell r="EZ16">
            <v>4463790.78</v>
          </cell>
          <cell r="FA16">
            <v>234338.87</v>
          </cell>
          <cell r="FB16">
            <v>295843.65000000002</v>
          </cell>
          <cell r="FC16">
            <v>591109.32999999996</v>
          </cell>
          <cell r="FD16">
            <v>857763.83</v>
          </cell>
          <cell r="FE16">
            <v>747336.99</v>
          </cell>
          <cell r="FF16">
            <v>570949.46</v>
          </cell>
          <cell r="FG16">
            <v>380967.32</v>
          </cell>
          <cell r="FH16">
            <v>275329.25</v>
          </cell>
          <cell r="FI16">
            <v>198152.6</v>
          </cell>
          <cell r="FJ16">
            <v>115955.66</v>
          </cell>
          <cell r="FK16">
            <v>74918.960000000006</v>
          </cell>
          <cell r="FL16">
            <v>121124.86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179480785.84</v>
          </cell>
          <cell r="GC16">
            <v>9616001.3499999978</v>
          </cell>
          <cell r="GD16">
            <v>17470836.34</v>
          </cell>
          <cell r="GE16">
            <v>33336170.560000002</v>
          </cell>
          <cell r="GF16">
            <v>44038800.790000007</v>
          </cell>
          <cell r="GG16">
            <v>20950348.309999999</v>
          </cell>
          <cell r="GH16">
            <v>20008483.550000001</v>
          </cell>
          <cell r="GI16">
            <v>10586831.439999998</v>
          </cell>
          <cell r="GJ16">
            <v>6672736.5100000007</v>
          </cell>
          <cell r="GK16">
            <v>4498991.22</v>
          </cell>
          <cell r="GL16">
            <v>3943081.82</v>
          </cell>
          <cell r="GM16">
            <v>4042896.95</v>
          </cell>
          <cell r="GN16">
            <v>4315607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130462285.80999999</v>
          </cell>
          <cell r="C18">
            <v>6819436.8899999997</v>
          </cell>
          <cell r="D18">
            <v>11043678.640000001</v>
          </cell>
          <cell r="E18">
            <v>23104324.529999994</v>
          </cell>
          <cell r="F18">
            <v>29641576.309999999</v>
          </cell>
          <cell r="G18">
            <v>20036744.879999999</v>
          </cell>
          <cell r="H18">
            <v>14821933.51</v>
          </cell>
          <cell r="I18">
            <v>7270348.25</v>
          </cell>
          <cell r="J18">
            <v>5066508.1399999997</v>
          </cell>
          <cell r="K18">
            <v>2838278.66</v>
          </cell>
          <cell r="L18">
            <v>3538346.2</v>
          </cell>
          <cell r="M18">
            <v>3149102.72</v>
          </cell>
          <cell r="N18">
            <v>3132007.08</v>
          </cell>
          <cell r="P18">
            <v>14398762.42</v>
          </cell>
          <cell r="Q18">
            <v>1433341.19</v>
          </cell>
          <cell r="R18">
            <v>797086.21</v>
          </cell>
          <cell r="S18">
            <v>2742715.56</v>
          </cell>
          <cell r="T18">
            <v>3205059.35</v>
          </cell>
          <cell r="U18">
            <v>2117193.7799999998</v>
          </cell>
          <cell r="V18">
            <v>1651401.94</v>
          </cell>
          <cell r="W18">
            <v>857832.4</v>
          </cell>
          <cell r="X18">
            <v>432202.04</v>
          </cell>
          <cell r="Y18">
            <v>282754.84000000003</v>
          </cell>
          <cell r="Z18">
            <v>332711.92</v>
          </cell>
          <cell r="AA18">
            <v>318737.63</v>
          </cell>
          <cell r="AB18">
            <v>227725.56</v>
          </cell>
          <cell r="AD18">
            <v>77444979.579999983</v>
          </cell>
          <cell r="AE18">
            <v>3639210.24</v>
          </cell>
          <cell r="AF18">
            <v>7303505.1199999992</v>
          </cell>
          <cell r="AG18">
            <v>13553075.91</v>
          </cell>
          <cell r="AH18">
            <v>16176297.719999999</v>
          </cell>
          <cell r="AI18">
            <v>11631197.189999999</v>
          </cell>
          <cell r="AJ18">
            <v>9456299.6099999994</v>
          </cell>
          <cell r="AK18">
            <v>4256119.59</v>
          </cell>
          <cell r="AL18">
            <v>2889515.93</v>
          </cell>
          <cell r="AM18">
            <v>2023996.86</v>
          </cell>
          <cell r="AN18">
            <v>2202135.5099999998</v>
          </cell>
          <cell r="AO18">
            <v>2160192.73</v>
          </cell>
          <cell r="AP18">
            <v>2153433.17</v>
          </cell>
          <cell r="AR18">
            <v>41588609.890000001</v>
          </cell>
          <cell r="AS18">
            <v>1681054.7</v>
          </cell>
          <cell r="AT18">
            <v>3303509.99</v>
          </cell>
          <cell r="AU18">
            <v>5058955.51</v>
          </cell>
          <cell r="AV18">
            <v>6369716.8199999994</v>
          </cell>
          <cell r="AW18">
            <v>5552955.7400000012</v>
          </cell>
          <cell r="AX18">
            <v>4318175.8</v>
          </cell>
          <cell r="AY18">
            <v>3246093.45</v>
          </cell>
          <cell r="AZ18">
            <v>2627542.73</v>
          </cell>
          <cell r="BA18">
            <v>2562635.4</v>
          </cell>
          <cell r="BB18">
            <v>2600793.14</v>
          </cell>
          <cell r="BC18">
            <v>2296115.9900000002</v>
          </cell>
          <cell r="BD18">
            <v>1971060.62</v>
          </cell>
          <cell r="BF18">
            <v>30192390.100000001</v>
          </cell>
          <cell r="BG18">
            <v>1981761.18</v>
          </cell>
          <cell r="BH18">
            <v>2995676.64</v>
          </cell>
          <cell r="BI18">
            <v>4088425.88</v>
          </cell>
          <cell r="BJ18">
            <v>4442141.82</v>
          </cell>
          <cell r="BK18">
            <v>4038603.13</v>
          </cell>
          <cell r="BL18">
            <v>3286947.85</v>
          </cell>
          <cell r="BM18">
            <v>2032784.68</v>
          </cell>
          <cell r="BN18">
            <v>1814700.12</v>
          </cell>
          <cell r="BO18">
            <v>1368869.62</v>
          </cell>
          <cell r="BP18">
            <v>1408401.51</v>
          </cell>
          <cell r="BQ18">
            <v>1366140.15</v>
          </cell>
          <cell r="BR18">
            <v>1367937.52</v>
          </cell>
          <cell r="BT18">
            <v>4153329.27</v>
          </cell>
          <cell r="BU18">
            <v>182963.04</v>
          </cell>
          <cell r="BV18">
            <v>340583.27</v>
          </cell>
          <cell r="BW18">
            <v>773744.54</v>
          </cell>
          <cell r="BX18">
            <v>977528.25</v>
          </cell>
          <cell r="BY18">
            <v>651706.97</v>
          </cell>
          <cell r="BZ18">
            <v>525892.76</v>
          </cell>
          <cell r="CA18">
            <v>243805.95</v>
          </cell>
          <cell r="CB18">
            <v>137319.32</v>
          </cell>
          <cell r="CC18">
            <v>69072.62</v>
          </cell>
          <cell r="CD18">
            <v>89565.89</v>
          </cell>
          <cell r="CE18">
            <v>81284.55</v>
          </cell>
          <cell r="CF18">
            <v>79862.11</v>
          </cell>
          <cell r="CH18">
            <v>45864471.420000002</v>
          </cell>
          <cell r="CI18">
            <v>2272273.2400000002</v>
          </cell>
          <cell r="CJ18">
            <v>3851015.85</v>
          </cell>
          <cell r="CK18">
            <v>8468136.3300000001</v>
          </cell>
          <cell r="CL18">
            <v>10375655.460000001</v>
          </cell>
          <cell r="CM18">
            <v>6379994.0899999999</v>
          </cell>
          <cell r="CN18">
            <v>6118490.8699999992</v>
          </cell>
          <cell r="CO18">
            <v>2406711.42</v>
          </cell>
          <cell r="CP18">
            <v>1434908.4</v>
          </cell>
          <cell r="CQ18">
            <v>924396.61</v>
          </cell>
          <cell r="CR18">
            <v>1015102.67</v>
          </cell>
          <cell r="CS18">
            <v>990708.76</v>
          </cell>
          <cell r="CT18">
            <v>1627077.72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344104828.49000001</v>
          </cell>
          <cell r="DK18">
            <v>18010040.48</v>
          </cell>
          <cell r="DL18">
            <v>29635055.720000003</v>
          </cell>
          <cell r="DM18">
            <v>57789378.259999998</v>
          </cell>
          <cell r="DN18">
            <v>71187975.729999989</v>
          </cell>
          <cell r="DO18">
            <v>50408395.779999994</v>
          </cell>
          <cell r="DP18">
            <v>40179142.340000011</v>
          </cell>
          <cell r="DQ18">
            <v>20313695.740000002</v>
          </cell>
          <cell r="DR18">
            <v>14402696.680000002</v>
          </cell>
          <cell r="DS18">
            <v>10070004.610000001</v>
          </cell>
          <cell r="DT18">
            <v>11187056.84</v>
          </cell>
          <cell r="DU18">
            <v>10362282.529999999</v>
          </cell>
          <cell r="DV18">
            <v>10559103.780000001</v>
          </cell>
          <cell r="DX18">
            <v>71265057.480000004</v>
          </cell>
          <cell r="DY18">
            <v>4778889.07</v>
          </cell>
          <cell r="DZ18">
            <v>7701455.0600000005</v>
          </cell>
          <cell r="EA18">
            <v>13706166.129999999</v>
          </cell>
          <cell r="EB18">
            <v>14916561.080000002</v>
          </cell>
          <cell r="EC18">
            <v>7821394.2899999991</v>
          </cell>
          <cell r="ED18">
            <v>7768424.9699999997</v>
          </cell>
          <cell r="EE18">
            <v>4655432.58</v>
          </cell>
          <cell r="EF18">
            <v>2808071.51</v>
          </cell>
          <cell r="EG18">
            <v>1873188.02</v>
          </cell>
          <cell r="EH18">
            <v>1545262.35</v>
          </cell>
          <cell r="EI18">
            <v>1633140.38</v>
          </cell>
          <cell r="EJ18">
            <v>2057072.04</v>
          </cell>
          <cell r="EL18">
            <v>103751937.58</v>
          </cell>
          <cell r="EM18">
            <v>4602773.41</v>
          </cell>
          <cell r="EN18">
            <v>9473537.629999999</v>
          </cell>
          <cell r="EO18">
            <v>19038895.099999998</v>
          </cell>
          <cell r="EP18">
            <v>28264475.880000003</v>
          </cell>
          <cell r="EQ18">
            <v>12381617.030000003</v>
          </cell>
          <cell r="ER18">
            <v>11669109.119999997</v>
          </cell>
          <cell r="ES18">
            <v>5550431.5399999991</v>
          </cell>
          <cell r="ET18">
            <v>3589335.75</v>
          </cell>
          <cell r="EU18">
            <v>2427650.6</v>
          </cell>
          <cell r="EV18">
            <v>2281863.81</v>
          </cell>
          <cell r="EW18">
            <v>2334837.61</v>
          </cell>
          <cell r="EX18">
            <v>2137410.1</v>
          </cell>
          <cell r="EZ18">
            <v>4463790.78</v>
          </cell>
          <cell r="FA18">
            <v>234338.87</v>
          </cell>
          <cell r="FB18">
            <v>295843.65000000002</v>
          </cell>
          <cell r="FC18">
            <v>591109.32999999996</v>
          </cell>
          <cell r="FD18">
            <v>857763.83</v>
          </cell>
          <cell r="FE18">
            <v>747336.99</v>
          </cell>
          <cell r="FF18">
            <v>570949.46</v>
          </cell>
          <cell r="FG18">
            <v>380967.32</v>
          </cell>
          <cell r="FH18">
            <v>275329.25</v>
          </cell>
          <cell r="FI18">
            <v>198152.6</v>
          </cell>
          <cell r="FJ18">
            <v>115955.66</v>
          </cell>
          <cell r="FK18">
            <v>74918.960000000006</v>
          </cell>
          <cell r="FL18">
            <v>121124.86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179480785.84</v>
          </cell>
          <cell r="GC18">
            <v>9616001.3499999978</v>
          </cell>
          <cell r="GD18">
            <v>17470836.34</v>
          </cell>
          <cell r="GE18">
            <v>33336170.560000002</v>
          </cell>
          <cell r="GF18">
            <v>44038800.790000007</v>
          </cell>
          <cell r="GG18">
            <v>20950348.309999999</v>
          </cell>
          <cell r="GH18">
            <v>20008483.550000001</v>
          </cell>
          <cell r="GI18">
            <v>10586831.439999998</v>
          </cell>
          <cell r="GJ18">
            <v>6672736.5100000007</v>
          </cell>
          <cell r="GK18">
            <v>4498991.22</v>
          </cell>
          <cell r="GL18">
            <v>3943081.82</v>
          </cell>
          <cell r="GM18">
            <v>4042896.95</v>
          </cell>
          <cell r="GN18">
            <v>4315607</v>
          </cell>
        </row>
        <row r="19">
          <cell r="A19" t="str">
            <v>Tranportation margins</v>
          </cell>
          <cell r="B19">
            <v>9938874.0899999999</v>
          </cell>
          <cell r="C19">
            <v>765747.07</v>
          </cell>
          <cell r="D19">
            <v>824932.46</v>
          </cell>
          <cell r="E19">
            <v>874802.77</v>
          </cell>
          <cell r="F19">
            <v>914323.58</v>
          </cell>
          <cell r="G19">
            <v>879728.13</v>
          </cell>
          <cell r="H19">
            <v>803343.34</v>
          </cell>
          <cell r="I19">
            <v>839316.73</v>
          </cell>
          <cell r="J19">
            <v>875172.93</v>
          </cell>
          <cell r="K19">
            <v>824605.08</v>
          </cell>
          <cell r="L19">
            <v>776534.22</v>
          </cell>
          <cell r="M19">
            <v>780864.59</v>
          </cell>
          <cell r="N19">
            <v>779503.19</v>
          </cell>
          <cell r="P19">
            <v>235140.95</v>
          </cell>
          <cell r="Q19">
            <v>11440.64</v>
          </cell>
          <cell r="R19">
            <v>18115.939999999999</v>
          </cell>
          <cell r="S19">
            <v>25311.16</v>
          </cell>
          <cell r="T19">
            <v>33647.879999999997</v>
          </cell>
          <cell r="U19">
            <v>37025.57</v>
          </cell>
          <cell r="V19">
            <v>29898.18</v>
          </cell>
          <cell r="W19">
            <v>45876.480000000003</v>
          </cell>
          <cell r="X19">
            <v>6587.85</v>
          </cell>
          <cell r="Y19">
            <v>7064.1</v>
          </cell>
          <cell r="Z19">
            <v>5289.93</v>
          </cell>
          <cell r="AA19">
            <v>6926.21</v>
          </cell>
          <cell r="AB19">
            <v>7957.01</v>
          </cell>
          <cell r="AD19">
            <v>6155433.79</v>
          </cell>
          <cell r="AE19">
            <v>456613.48</v>
          </cell>
          <cell r="AF19">
            <v>534834.32999999996</v>
          </cell>
          <cell r="AG19">
            <v>557735.99</v>
          </cell>
          <cell r="AH19">
            <v>555551.96</v>
          </cell>
          <cell r="AI19">
            <v>620901.59</v>
          </cell>
          <cell r="AJ19">
            <v>621874.37</v>
          </cell>
          <cell r="AK19">
            <v>496959.16</v>
          </cell>
          <cell r="AL19">
            <v>529849.55000000005</v>
          </cell>
          <cell r="AM19">
            <v>460713.91</v>
          </cell>
          <cell r="AN19">
            <v>452578.5</v>
          </cell>
          <cell r="AO19">
            <v>425961.74</v>
          </cell>
          <cell r="AP19">
            <v>441859.21</v>
          </cell>
          <cell r="AR19">
            <v>1794309.6</v>
          </cell>
          <cell r="AS19">
            <v>139868.47</v>
          </cell>
          <cell r="AT19">
            <v>157717.62</v>
          </cell>
          <cell r="AU19">
            <v>175630.28</v>
          </cell>
          <cell r="AV19">
            <v>191698.25</v>
          </cell>
          <cell r="AW19">
            <v>160900.26999999999</v>
          </cell>
          <cell r="AX19">
            <v>153725.75</v>
          </cell>
          <cell r="AY19">
            <v>143368.82</v>
          </cell>
          <cell r="AZ19">
            <v>137515.23000000001</v>
          </cell>
          <cell r="BA19">
            <v>134744.81</v>
          </cell>
          <cell r="BB19">
            <v>136711.71</v>
          </cell>
          <cell r="BC19">
            <v>132967.26</v>
          </cell>
          <cell r="BD19">
            <v>129461.13</v>
          </cell>
          <cell r="BF19">
            <v>970683.85</v>
          </cell>
          <cell r="BG19">
            <v>67028.2</v>
          </cell>
          <cell r="BH19">
            <v>88078.32</v>
          </cell>
          <cell r="BI19">
            <v>107201.96</v>
          </cell>
          <cell r="BJ19">
            <v>93837.97</v>
          </cell>
          <cell r="BK19">
            <v>100524.43</v>
          </cell>
          <cell r="BL19">
            <v>90087.1</v>
          </cell>
          <cell r="BM19">
            <v>73856.429999999993</v>
          </cell>
          <cell r="BN19">
            <v>94626.44</v>
          </cell>
          <cell r="BO19">
            <v>71308.75</v>
          </cell>
          <cell r="BP19">
            <v>59784.79</v>
          </cell>
          <cell r="BQ19">
            <v>55744.19</v>
          </cell>
          <cell r="BR19">
            <v>68605.27</v>
          </cell>
          <cell r="BT19">
            <v>941541.65</v>
          </cell>
          <cell r="BU19">
            <v>79404.05</v>
          </cell>
          <cell r="BV19">
            <v>99604.44</v>
          </cell>
          <cell r="BW19">
            <v>104598.27</v>
          </cell>
          <cell r="BX19">
            <v>71539.820000000007</v>
          </cell>
          <cell r="BY19">
            <v>71562.75</v>
          </cell>
          <cell r="BZ19">
            <v>90219.89</v>
          </cell>
          <cell r="CA19">
            <v>119839</v>
          </cell>
          <cell r="CB19">
            <v>49352.24</v>
          </cell>
          <cell r="CC19">
            <v>55543.46</v>
          </cell>
          <cell r="CD19">
            <v>70884.97</v>
          </cell>
          <cell r="CE19">
            <v>76450.759999999995</v>
          </cell>
          <cell r="CF19">
            <v>52542</v>
          </cell>
          <cell r="CH19">
            <v>1733474.78</v>
          </cell>
          <cell r="CI19">
            <v>124574.83</v>
          </cell>
          <cell r="CJ19">
            <v>142949.60999999999</v>
          </cell>
          <cell r="CK19">
            <v>175157.56</v>
          </cell>
          <cell r="CL19">
            <v>186930.91</v>
          </cell>
          <cell r="CM19">
            <v>199530.63</v>
          </cell>
          <cell r="CN19">
            <v>156516.78</v>
          </cell>
          <cell r="CO19">
            <v>126927.53</v>
          </cell>
          <cell r="CP19">
            <v>138692.70000000001</v>
          </cell>
          <cell r="CQ19">
            <v>123801.2</v>
          </cell>
          <cell r="CR19">
            <v>117676.45</v>
          </cell>
          <cell r="CS19">
            <v>119344.85</v>
          </cell>
          <cell r="CT19">
            <v>121371.73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21769458.710000001</v>
          </cell>
          <cell r="DK19">
            <v>1644676.74</v>
          </cell>
          <cell r="DL19">
            <v>1866232.72</v>
          </cell>
          <cell r="DM19">
            <v>2020437.99</v>
          </cell>
          <cell r="DN19">
            <v>2047530.37</v>
          </cell>
          <cell r="DO19">
            <v>2070173.37</v>
          </cell>
          <cell r="DP19">
            <v>1945665.41</v>
          </cell>
          <cell r="DQ19">
            <v>1846144.15</v>
          </cell>
          <cell r="DR19">
            <v>1831796.94</v>
          </cell>
          <cell r="DS19">
            <v>1677781.31</v>
          </cell>
          <cell r="DT19">
            <v>1619460.57</v>
          </cell>
          <cell r="DU19">
            <v>1598259.6</v>
          </cell>
          <cell r="DV19">
            <v>1601299.54</v>
          </cell>
          <cell r="DX19">
            <v>2174875.88</v>
          </cell>
          <cell r="DY19">
            <v>166176.22</v>
          </cell>
          <cell r="DZ19">
            <v>186293.82</v>
          </cell>
          <cell r="EA19">
            <v>230858.13</v>
          </cell>
          <cell r="EB19">
            <v>243252.9</v>
          </cell>
          <cell r="EC19">
            <v>205097.29</v>
          </cell>
          <cell r="ED19">
            <v>206991.28</v>
          </cell>
          <cell r="EE19">
            <v>184475.81</v>
          </cell>
          <cell r="EF19">
            <v>150597.67000000001</v>
          </cell>
          <cell r="EG19">
            <v>145197.19</v>
          </cell>
          <cell r="EH19">
            <v>145966.39000000001</v>
          </cell>
          <cell r="EI19">
            <v>160288.19</v>
          </cell>
          <cell r="EJ19">
            <v>149680.99</v>
          </cell>
          <cell r="EL19">
            <v>3168208.55</v>
          </cell>
          <cell r="EM19">
            <v>237739.61</v>
          </cell>
          <cell r="EN19">
            <v>312242.33</v>
          </cell>
          <cell r="EO19">
            <v>429461.08</v>
          </cell>
          <cell r="EP19">
            <v>411206.14</v>
          </cell>
          <cell r="EQ19">
            <v>340110.15</v>
          </cell>
          <cell r="ER19">
            <v>289949.99</v>
          </cell>
          <cell r="ES19">
            <v>254321.14</v>
          </cell>
          <cell r="ET19">
            <v>176364.36</v>
          </cell>
          <cell r="EU19">
            <v>200321.54</v>
          </cell>
          <cell r="EV19">
            <v>166216.26</v>
          </cell>
          <cell r="EW19">
            <v>180956.58</v>
          </cell>
          <cell r="EX19">
            <v>169319.37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5343084.43</v>
          </cell>
          <cell r="GC19">
            <v>403915.83</v>
          </cell>
          <cell r="GD19">
            <v>498536.15</v>
          </cell>
          <cell r="GE19">
            <v>660319.21</v>
          </cell>
          <cell r="GF19">
            <v>654459.04</v>
          </cell>
          <cell r="GG19">
            <v>545207.43999999994</v>
          </cell>
          <cell r="GH19">
            <v>496941.27</v>
          </cell>
          <cell r="GI19">
            <v>438796.95</v>
          </cell>
          <cell r="GJ19">
            <v>326962.03000000003</v>
          </cell>
          <cell r="GK19">
            <v>345518.73</v>
          </cell>
          <cell r="GL19">
            <v>312182.65000000002</v>
          </cell>
          <cell r="GM19">
            <v>341244.77</v>
          </cell>
          <cell r="GN19">
            <v>319000.36</v>
          </cell>
        </row>
        <row r="20">
          <cell r="A20" t="str">
            <v>Gross Profit</v>
          </cell>
          <cell r="B20">
            <v>57173377.980000004</v>
          </cell>
          <cell r="C20">
            <v>3855930.56</v>
          </cell>
          <cell r="D20">
            <v>4614496.2699999996</v>
          </cell>
          <cell r="E20">
            <v>6609696.140000008</v>
          </cell>
          <cell r="F20">
            <v>7787147.5100000016</v>
          </cell>
          <cell r="G20">
            <v>6240984.6100000031</v>
          </cell>
          <cell r="H20">
            <v>5436122.3699999992</v>
          </cell>
          <cell r="I20">
            <v>4495888.96</v>
          </cell>
          <cell r="J20">
            <v>3964524.24</v>
          </cell>
          <cell r="K20">
            <v>3545413.22</v>
          </cell>
          <cell r="L20">
            <v>3570672.38</v>
          </cell>
          <cell r="M20">
            <v>3523146.31</v>
          </cell>
          <cell r="N20">
            <v>3529355.41</v>
          </cell>
          <cell r="P20">
            <v>8058703.0999999996</v>
          </cell>
          <cell r="Q20">
            <v>687453.88</v>
          </cell>
          <cell r="R20">
            <v>570571.76</v>
          </cell>
          <cell r="S20">
            <v>1165764.5</v>
          </cell>
          <cell r="T20">
            <v>1326144.69</v>
          </cell>
          <cell r="U20">
            <v>986910.36</v>
          </cell>
          <cell r="V20">
            <v>839369.2</v>
          </cell>
          <cell r="W20">
            <v>604098.31999999995</v>
          </cell>
          <cell r="X20">
            <v>413205.17</v>
          </cell>
          <cell r="Y20">
            <v>366203.74</v>
          </cell>
          <cell r="Z20">
            <v>376211.55</v>
          </cell>
          <cell r="AA20">
            <v>371441.44</v>
          </cell>
          <cell r="AB20">
            <v>351328.49</v>
          </cell>
          <cell r="AD20">
            <v>50978364.68</v>
          </cell>
          <cell r="AE20">
            <v>3533151.64</v>
          </cell>
          <cell r="AF20">
            <v>4607137.2</v>
          </cell>
          <cell r="AG20">
            <v>6461357.2800000012</v>
          </cell>
          <cell r="AH20">
            <v>7231590.400000006</v>
          </cell>
          <cell r="AI20">
            <v>6084791.0599999968</v>
          </cell>
          <cell r="AJ20">
            <v>5487862.4299999997</v>
          </cell>
          <cell r="AK20">
            <v>3808007.63</v>
          </cell>
          <cell r="AL20">
            <v>3007252.62</v>
          </cell>
          <cell r="AM20">
            <v>2704316.41</v>
          </cell>
          <cell r="AN20">
            <v>2722217.2</v>
          </cell>
          <cell r="AO20">
            <v>2657202.02</v>
          </cell>
          <cell r="AP20">
            <v>2673478.79</v>
          </cell>
          <cell r="AR20">
            <v>23228087.199999996</v>
          </cell>
          <cell r="AS20">
            <v>1508227.09</v>
          </cell>
          <cell r="AT20">
            <v>2003582.64</v>
          </cell>
          <cell r="AU20">
            <v>2576463.85</v>
          </cell>
          <cell r="AV20">
            <v>2816635.6</v>
          </cell>
          <cell r="AW20">
            <v>2531703.67</v>
          </cell>
          <cell r="AX20">
            <v>2109493.2000000002</v>
          </cell>
          <cell r="AY20">
            <v>1871720.91</v>
          </cell>
          <cell r="AZ20">
            <v>1627932.28</v>
          </cell>
          <cell r="BA20">
            <v>1568326.67</v>
          </cell>
          <cell r="BB20">
            <v>1547036.78</v>
          </cell>
          <cell r="BC20">
            <v>1541007.58</v>
          </cell>
          <cell r="BD20">
            <v>1525956.93</v>
          </cell>
          <cell r="BF20">
            <v>10690194.020000003</v>
          </cell>
          <cell r="BG20">
            <v>717475.74</v>
          </cell>
          <cell r="BH20">
            <v>1041220.73</v>
          </cell>
          <cell r="BI20">
            <v>1367027.23</v>
          </cell>
          <cell r="BJ20">
            <v>1502461.36</v>
          </cell>
          <cell r="BK20">
            <v>1334104.04</v>
          </cell>
          <cell r="BL20">
            <v>1132911.1599999999</v>
          </cell>
          <cell r="BM20">
            <v>759521.070000001</v>
          </cell>
          <cell r="BN20">
            <v>672143.27</v>
          </cell>
          <cell r="BO20">
            <v>540362.30000000005</v>
          </cell>
          <cell r="BP20">
            <v>542477.68000000005</v>
          </cell>
          <cell r="BQ20">
            <v>537617.12</v>
          </cell>
          <cell r="BR20">
            <v>542872.31999999995</v>
          </cell>
          <cell r="BT20">
            <v>2214098.2599999998</v>
          </cell>
          <cell r="BU20">
            <v>151429.57</v>
          </cell>
          <cell r="BV20">
            <v>205044.57</v>
          </cell>
          <cell r="BW20">
            <v>297618.36</v>
          </cell>
          <cell r="BX20">
            <v>310947.61</v>
          </cell>
          <cell r="BY20">
            <v>237145.86</v>
          </cell>
          <cell r="BZ20">
            <v>235294.33</v>
          </cell>
          <cell r="CA20">
            <v>207750.81</v>
          </cell>
          <cell r="CB20">
            <v>112998.16</v>
          </cell>
          <cell r="CC20">
            <v>103804.92</v>
          </cell>
          <cell r="CD20">
            <v>123171.02</v>
          </cell>
          <cell r="CE20">
            <v>126919.98</v>
          </cell>
          <cell r="CF20">
            <v>101973.07</v>
          </cell>
          <cell r="CH20">
            <v>15552270.52</v>
          </cell>
          <cell r="CI20">
            <v>1218134.72</v>
          </cell>
          <cell r="CJ20">
            <v>1303062.56</v>
          </cell>
          <cell r="CK20">
            <v>1470146.41</v>
          </cell>
          <cell r="CL20">
            <v>1502635.25</v>
          </cell>
          <cell r="CM20">
            <v>1387220.61</v>
          </cell>
          <cell r="CN20">
            <v>1354992.31</v>
          </cell>
          <cell r="CO20">
            <v>1230695.47</v>
          </cell>
          <cell r="CP20">
            <v>1211216.46</v>
          </cell>
          <cell r="CQ20">
            <v>1151469.55</v>
          </cell>
          <cell r="CR20">
            <v>1136007.25</v>
          </cell>
          <cell r="CS20">
            <v>1130175.05</v>
          </cell>
          <cell r="CT20">
            <v>1456514.88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167895095.75999999</v>
          </cell>
          <cell r="DK20">
            <v>11671803.199999992</v>
          </cell>
          <cell r="DL20">
            <v>14345115.729999993</v>
          </cell>
          <cell r="DM20">
            <v>19948073.770000003</v>
          </cell>
          <cell r="DN20">
            <v>22477562.420000017</v>
          </cell>
          <cell r="DO20">
            <v>18802860.210000016</v>
          </cell>
          <cell r="DP20">
            <v>16596044.999999985</v>
          </cell>
          <cell r="DQ20">
            <v>12977683.169999998</v>
          </cell>
          <cell r="DR20">
            <v>11009272.200000001</v>
          </cell>
          <cell r="DS20">
            <v>9979896.8099999968</v>
          </cell>
          <cell r="DT20">
            <v>10017793.860000003</v>
          </cell>
          <cell r="DU20">
            <v>9887509.5000000019</v>
          </cell>
          <cell r="DV20">
            <v>10181479.890000001</v>
          </cell>
          <cell r="DX20">
            <v>32664720.199999999</v>
          </cell>
          <cell r="DY20">
            <v>2175161.7400000002</v>
          </cell>
          <cell r="DZ20">
            <v>2831680.56</v>
          </cell>
          <cell r="EA20">
            <v>3930967.98</v>
          </cell>
          <cell r="EB20">
            <v>4474975.49</v>
          </cell>
          <cell r="EC20">
            <v>3312830.68</v>
          </cell>
          <cell r="ED20">
            <v>3456289.23</v>
          </cell>
          <cell r="EE20">
            <v>2667151.61</v>
          </cell>
          <cell r="EF20">
            <v>2194100.16</v>
          </cell>
          <cell r="EG20">
            <v>1939949.48</v>
          </cell>
          <cell r="EH20">
            <v>1841717.49</v>
          </cell>
          <cell r="EI20">
            <v>1872825.05</v>
          </cell>
          <cell r="EJ20">
            <v>1967070.73</v>
          </cell>
          <cell r="EL20">
            <v>44297251.080000013</v>
          </cell>
          <cell r="EM20">
            <v>2807747.79</v>
          </cell>
          <cell r="EN20">
            <v>3561290.84</v>
          </cell>
          <cell r="EO20">
            <v>5566817.6799999997</v>
          </cell>
          <cell r="EP20">
            <v>7043589.200000003</v>
          </cell>
          <cell r="EQ20">
            <v>4795190.0199999996</v>
          </cell>
          <cell r="ER20">
            <v>4585862.4000000004</v>
          </cell>
          <cell r="ES20">
            <v>3307428.11</v>
          </cell>
          <cell r="ET20">
            <v>2788006.7</v>
          </cell>
          <cell r="EU20">
            <v>2535342.09</v>
          </cell>
          <cell r="EV20">
            <v>2442680.23</v>
          </cell>
          <cell r="EW20">
            <v>2461855.48</v>
          </cell>
          <cell r="EX20">
            <v>2401440.54</v>
          </cell>
          <cell r="EZ20">
            <v>1295801.68</v>
          </cell>
          <cell r="FA20">
            <v>105458.87</v>
          </cell>
          <cell r="FB20">
            <v>107251.14</v>
          </cell>
          <cell r="FC20">
            <v>127768.38</v>
          </cell>
          <cell r="FD20">
            <v>136747.75</v>
          </cell>
          <cell r="FE20">
            <v>120715.76</v>
          </cell>
          <cell r="FF20">
            <v>120730.41</v>
          </cell>
          <cell r="FG20">
            <v>105841.01</v>
          </cell>
          <cell r="FH20">
            <v>103287.72</v>
          </cell>
          <cell r="FI20">
            <v>99620.650000000052</v>
          </cell>
          <cell r="FJ20">
            <v>91597.71</v>
          </cell>
          <cell r="FK20">
            <v>85975.71</v>
          </cell>
          <cell r="FL20">
            <v>90806.57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78257772.959999979</v>
          </cell>
          <cell r="GC20">
            <v>5088368.4000000004</v>
          </cell>
          <cell r="GD20">
            <v>6500222.5399999991</v>
          </cell>
          <cell r="GE20">
            <v>9625554.0399999991</v>
          </cell>
          <cell r="GF20">
            <v>11655312.439999998</v>
          </cell>
          <cell r="GG20">
            <v>8228736.4599999972</v>
          </cell>
          <cell r="GH20">
            <v>8162882.0399999917</v>
          </cell>
          <cell r="GI20">
            <v>6080420.7299999967</v>
          </cell>
          <cell r="GJ20">
            <v>5085394.58</v>
          </cell>
          <cell r="GK20">
            <v>4574912.22</v>
          </cell>
          <cell r="GL20">
            <v>4375995.43</v>
          </cell>
          <cell r="GM20">
            <v>4420656.24</v>
          </cell>
          <cell r="GN20">
            <v>4459317.84</v>
          </cell>
        </row>
        <row r="21">
          <cell r="A21" t="str">
            <v>Direct Expenses</v>
          </cell>
          <cell r="B21">
            <v>10120266.369999999</v>
          </cell>
          <cell r="C21">
            <v>871175.95</v>
          </cell>
          <cell r="D21">
            <v>857234.38</v>
          </cell>
          <cell r="E21">
            <v>883685.84</v>
          </cell>
          <cell r="F21">
            <v>882458.02</v>
          </cell>
          <cell r="G21">
            <v>810258.01</v>
          </cell>
          <cell r="H21">
            <v>870614.9</v>
          </cell>
          <cell r="I21">
            <v>908181.07</v>
          </cell>
          <cell r="J21">
            <v>800563.71</v>
          </cell>
          <cell r="K21">
            <v>820521.81</v>
          </cell>
          <cell r="L21">
            <v>815211.15</v>
          </cell>
          <cell r="M21">
            <v>806427.12</v>
          </cell>
          <cell r="N21">
            <v>793934.41</v>
          </cell>
          <cell r="P21">
            <v>1636680.33</v>
          </cell>
          <cell r="Q21">
            <v>144202.97</v>
          </cell>
          <cell r="R21">
            <v>141445.56</v>
          </cell>
          <cell r="S21">
            <v>150784.01</v>
          </cell>
          <cell r="T21">
            <v>145548.48000000001</v>
          </cell>
          <cell r="U21">
            <v>141035.53</v>
          </cell>
          <cell r="V21">
            <v>148250.09</v>
          </cell>
          <cell r="W21">
            <v>130965.84</v>
          </cell>
          <cell r="X21">
            <v>121587.24</v>
          </cell>
          <cell r="Y21">
            <v>130460.39</v>
          </cell>
          <cell r="Z21">
            <v>125091.96</v>
          </cell>
          <cell r="AA21">
            <v>129922.9</v>
          </cell>
          <cell r="AB21">
            <v>127385.36</v>
          </cell>
          <cell r="AD21">
            <v>7445208.2599999998</v>
          </cell>
          <cell r="AE21">
            <v>645713.69999999995</v>
          </cell>
          <cell r="AF21">
            <v>609328.5</v>
          </cell>
          <cell r="AG21">
            <v>650428.85</v>
          </cell>
          <cell r="AH21">
            <v>612020.84</v>
          </cell>
          <cell r="AI21">
            <v>591536.49</v>
          </cell>
          <cell r="AJ21">
            <v>644651.28</v>
          </cell>
          <cell r="AK21">
            <v>619206.78</v>
          </cell>
          <cell r="AL21">
            <v>608034.86</v>
          </cell>
          <cell r="AM21">
            <v>618127.71</v>
          </cell>
          <cell r="AN21">
            <v>614754.06000000006</v>
          </cell>
          <cell r="AO21">
            <v>615247.61</v>
          </cell>
          <cell r="AP21">
            <v>616157.57999999996</v>
          </cell>
          <cell r="AR21">
            <v>5262171.6100000003</v>
          </cell>
          <cell r="AS21">
            <v>444430.96</v>
          </cell>
          <cell r="AT21">
            <v>434559.69</v>
          </cell>
          <cell r="AU21">
            <v>459065.77</v>
          </cell>
          <cell r="AV21">
            <v>435635.28</v>
          </cell>
          <cell r="AW21">
            <v>425521.27</v>
          </cell>
          <cell r="AX21">
            <v>458826.86</v>
          </cell>
          <cell r="AY21">
            <v>442181.11</v>
          </cell>
          <cell r="AZ21">
            <v>423991.75</v>
          </cell>
          <cell r="BA21">
            <v>434279.34</v>
          </cell>
          <cell r="BB21">
            <v>440633.37</v>
          </cell>
          <cell r="BC21">
            <v>432043.82</v>
          </cell>
          <cell r="BD21">
            <v>431002.39</v>
          </cell>
          <cell r="BF21">
            <v>1748530.27</v>
          </cell>
          <cell r="BG21">
            <v>153507.25</v>
          </cell>
          <cell r="BH21">
            <v>142606.48000000001</v>
          </cell>
          <cell r="BI21">
            <v>151231.14000000001</v>
          </cell>
          <cell r="BJ21">
            <v>147404.34</v>
          </cell>
          <cell r="BK21">
            <v>141068.32</v>
          </cell>
          <cell r="BL21">
            <v>151196.16</v>
          </cell>
          <cell r="BM21">
            <v>146082.94</v>
          </cell>
          <cell r="BN21">
            <v>140298.47</v>
          </cell>
          <cell r="BO21">
            <v>144768.56</v>
          </cell>
          <cell r="BP21">
            <v>144015.04999999999</v>
          </cell>
          <cell r="BQ21">
            <v>143315.1</v>
          </cell>
          <cell r="BR21">
            <v>143036.46</v>
          </cell>
          <cell r="BT21">
            <v>488190.69</v>
          </cell>
          <cell r="BU21">
            <v>43462.38</v>
          </cell>
          <cell r="BV21">
            <v>41520.61</v>
          </cell>
          <cell r="BW21">
            <v>44194.8</v>
          </cell>
          <cell r="BX21">
            <v>41685.599999999999</v>
          </cell>
          <cell r="BY21">
            <v>40078.46</v>
          </cell>
          <cell r="BZ21">
            <v>43877.120000000003</v>
          </cell>
          <cell r="CA21">
            <v>39208.410000000003</v>
          </cell>
          <cell r="CB21">
            <v>37994.58</v>
          </cell>
          <cell r="CC21">
            <v>39016.5</v>
          </cell>
          <cell r="CD21">
            <v>39025.57</v>
          </cell>
          <cell r="CE21">
            <v>39133.550000000003</v>
          </cell>
          <cell r="CF21">
            <v>38993.11</v>
          </cell>
          <cell r="CH21">
            <v>3847099.54</v>
          </cell>
          <cell r="CI21">
            <v>340861.68</v>
          </cell>
          <cell r="CJ21">
            <v>327977.65000000002</v>
          </cell>
          <cell r="CK21">
            <v>345811.09</v>
          </cell>
          <cell r="CL21">
            <v>327035.92</v>
          </cell>
          <cell r="CM21">
            <v>314263.84999999998</v>
          </cell>
          <cell r="CN21">
            <v>343296.9</v>
          </cell>
          <cell r="CO21">
            <v>308740.53000000003</v>
          </cell>
          <cell r="CP21">
            <v>300308.84000000003</v>
          </cell>
          <cell r="CQ21">
            <v>302123.32</v>
          </cell>
          <cell r="CR21">
            <v>318599.96999999997</v>
          </cell>
          <cell r="CS21">
            <v>301414.14</v>
          </cell>
          <cell r="CT21">
            <v>316665.65000000002</v>
          </cell>
          <cell r="CV21">
            <v>15482951.41</v>
          </cell>
          <cell r="CW21">
            <v>1400692.88</v>
          </cell>
          <cell r="CX21">
            <v>1345397.33</v>
          </cell>
          <cell r="CY21">
            <v>1370094.3</v>
          </cell>
          <cell r="CZ21">
            <v>1364399.98</v>
          </cell>
          <cell r="DA21">
            <v>1334518.23</v>
          </cell>
          <cell r="DB21">
            <v>1491726.58</v>
          </cell>
          <cell r="DC21">
            <v>1163222.25</v>
          </cell>
          <cell r="DD21">
            <v>1207581.1000000001</v>
          </cell>
          <cell r="DE21">
            <v>1237813.33</v>
          </cell>
          <cell r="DF21">
            <v>1196945.33</v>
          </cell>
          <cell r="DG21">
            <v>1188814.33</v>
          </cell>
          <cell r="DH21">
            <v>1181745.77</v>
          </cell>
          <cell r="DJ21">
            <v>46031098.479999997</v>
          </cell>
          <cell r="DK21">
            <v>4044047.77</v>
          </cell>
          <cell r="DL21">
            <v>3900070.2</v>
          </cell>
          <cell r="DM21">
            <v>4055295.8</v>
          </cell>
          <cell r="DN21">
            <v>3956188.46</v>
          </cell>
          <cell r="DO21">
            <v>3798280.16</v>
          </cell>
          <cell r="DP21">
            <v>4152439.89</v>
          </cell>
          <cell r="DQ21">
            <v>3757788.93</v>
          </cell>
          <cell r="DR21">
            <v>3640360.55</v>
          </cell>
          <cell r="DS21">
            <v>3727110.96</v>
          </cell>
          <cell r="DT21">
            <v>3694276.46</v>
          </cell>
          <cell r="DU21">
            <v>3656318.57</v>
          </cell>
          <cell r="DV21">
            <v>3648920.73</v>
          </cell>
          <cell r="DX21">
            <v>6234319.8799999999</v>
          </cell>
          <cell r="DY21">
            <v>547237.4</v>
          </cell>
          <cell r="DZ21">
            <v>497928.74</v>
          </cell>
          <cell r="EA21">
            <v>514264.63</v>
          </cell>
          <cell r="EB21">
            <v>502500.37</v>
          </cell>
          <cell r="EC21">
            <v>493965.95</v>
          </cell>
          <cell r="ED21">
            <v>545723.56000000006</v>
          </cell>
          <cell r="EE21">
            <v>525904.75</v>
          </cell>
          <cell r="EF21">
            <v>507971.26</v>
          </cell>
          <cell r="EG21">
            <v>525237.91</v>
          </cell>
          <cell r="EH21">
            <v>524429.55000000005</v>
          </cell>
          <cell r="EI21">
            <v>528978.37</v>
          </cell>
          <cell r="EJ21">
            <v>520177.39</v>
          </cell>
          <cell r="EL21">
            <v>7714887.2700000005</v>
          </cell>
          <cell r="EM21">
            <v>668469.02</v>
          </cell>
          <cell r="EN21">
            <v>662475.26</v>
          </cell>
          <cell r="EO21">
            <v>701496.54</v>
          </cell>
          <cell r="EP21">
            <v>662580.03</v>
          </cell>
          <cell r="EQ21">
            <v>656354.47</v>
          </cell>
          <cell r="ER21">
            <v>655559.55000000005</v>
          </cell>
          <cell r="ES21">
            <v>625393.86</v>
          </cell>
          <cell r="ET21">
            <v>612099.98</v>
          </cell>
          <cell r="EU21">
            <v>610972.78</v>
          </cell>
          <cell r="EV21">
            <v>614105.59</v>
          </cell>
          <cell r="EW21">
            <v>612813.99</v>
          </cell>
          <cell r="EX21">
            <v>632566.19999999995</v>
          </cell>
          <cell r="EZ21">
            <v>259513.5</v>
          </cell>
          <cell r="FA21">
            <v>22862.99</v>
          </cell>
          <cell r="FB21">
            <v>20944.86</v>
          </cell>
          <cell r="FC21">
            <v>24052.92</v>
          </cell>
          <cell r="FD21">
            <v>22457.51</v>
          </cell>
          <cell r="FE21">
            <v>21892.7</v>
          </cell>
          <cell r="FF21">
            <v>22599.01</v>
          </cell>
          <cell r="FG21">
            <v>21391.05</v>
          </cell>
          <cell r="FH21">
            <v>20915.849999999999</v>
          </cell>
          <cell r="FI21">
            <v>20689.72</v>
          </cell>
          <cell r="FJ21">
            <v>20329.45</v>
          </cell>
          <cell r="FK21">
            <v>20689.72</v>
          </cell>
          <cell r="FL21">
            <v>20687.72</v>
          </cell>
          <cell r="FN21">
            <v>8224719.709999999</v>
          </cell>
          <cell r="FO21">
            <v>672205.06</v>
          </cell>
          <cell r="FP21">
            <v>667231.12</v>
          </cell>
          <cell r="FQ21">
            <v>803197.58</v>
          </cell>
          <cell r="FR21">
            <v>730524.68</v>
          </cell>
          <cell r="FS21">
            <v>719605.6</v>
          </cell>
          <cell r="FT21">
            <v>749891.08</v>
          </cell>
          <cell r="FU21">
            <v>689974.12</v>
          </cell>
          <cell r="FV21">
            <v>663607.64</v>
          </cell>
          <cell r="FW21">
            <v>662482.39</v>
          </cell>
          <cell r="FX21">
            <v>629140.05000000005</v>
          </cell>
          <cell r="FY21">
            <v>605396.47999999998</v>
          </cell>
          <cell r="FZ21">
            <v>631463.91</v>
          </cell>
          <cell r="GB21">
            <v>22433440.359999999</v>
          </cell>
          <cell r="GC21">
            <v>1910774.47</v>
          </cell>
          <cell r="GD21">
            <v>1848579.98</v>
          </cell>
          <cell r="GE21">
            <v>2043011.67</v>
          </cell>
          <cell r="GF21">
            <v>1918062.59</v>
          </cell>
          <cell r="GG21">
            <v>1891818.72</v>
          </cell>
          <cell r="GH21">
            <v>1973773.2</v>
          </cell>
          <cell r="GI21">
            <v>1862663.78</v>
          </cell>
          <cell r="GJ21">
            <v>1804594.73</v>
          </cell>
          <cell r="GK21">
            <v>1819382.8</v>
          </cell>
          <cell r="GL21">
            <v>1788004.64</v>
          </cell>
          <cell r="GM21">
            <v>1767878.56</v>
          </cell>
          <cell r="GN21">
            <v>1804895.22</v>
          </cell>
        </row>
        <row r="22">
          <cell r="A22" t="str">
            <v>A&amp;G-Administrative expense transferred- - Admin &amp; General Exp 9220-09341</v>
          </cell>
          <cell r="B22">
            <v>5278138.12</v>
          </cell>
          <cell r="C22">
            <v>477496.2</v>
          </cell>
          <cell r="D22">
            <v>458645.95</v>
          </cell>
          <cell r="E22">
            <v>467065.15</v>
          </cell>
          <cell r="F22">
            <v>465123.95</v>
          </cell>
          <cell r="G22">
            <v>454937.26</v>
          </cell>
          <cell r="H22">
            <v>508529.59</v>
          </cell>
          <cell r="I22">
            <v>396542.47</v>
          </cell>
          <cell r="J22">
            <v>411664.4</v>
          </cell>
          <cell r="K22">
            <v>421970.56</v>
          </cell>
          <cell r="L22">
            <v>408038.66</v>
          </cell>
          <cell r="M22">
            <v>405266.8</v>
          </cell>
          <cell r="N22">
            <v>402857.13</v>
          </cell>
          <cell r="P22">
            <v>754019.73</v>
          </cell>
          <cell r="Q22">
            <v>68213.740000000005</v>
          </cell>
          <cell r="R22">
            <v>65520.85</v>
          </cell>
          <cell r="S22">
            <v>66723.59</v>
          </cell>
          <cell r="T22">
            <v>66446.28</v>
          </cell>
          <cell r="U22">
            <v>64991.040000000001</v>
          </cell>
          <cell r="V22">
            <v>72647.08</v>
          </cell>
          <cell r="W22">
            <v>56648.92</v>
          </cell>
          <cell r="X22">
            <v>58809.2</v>
          </cell>
          <cell r="Y22">
            <v>60281.51</v>
          </cell>
          <cell r="Z22">
            <v>58291.24</v>
          </cell>
          <cell r="AA22">
            <v>57895.26</v>
          </cell>
          <cell r="AB22">
            <v>57551.02</v>
          </cell>
          <cell r="AD22">
            <v>4363095.71</v>
          </cell>
          <cell r="AE22">
            <v>394715.25</v>
          </cell>
          <cell r="AF22">
            <v>379132.97</v>
          </cell>
          <cell r="AG22">
            <v>386092.57</v>
          </cell>
          <cell r="AH22">
            <v>384487.92</v>
          </cell>
          <cell r="AI22">
            <v>376067.24</v>
          </cell>
          <cell r="AJ22">
            <v>420368.55</v>
          </cell>
          <cell r="AK22">
            <v>327796.03000000003</v>
          </cell>
          <cell r="AL22">
            <v>340296.35</v>
          </cell>
          <cell r="AM22">
            <v>348815.8</v>
          </cell>
          <cell r="AN22">
            <v>337299.19</v>
          </cell>
          <cell r="AO22">
            <v>335007.88</v>
          </cell>
          <cell r="AP22">
            <v>333015.96000000002</v>
          </cell>
          <cell r="AR22">
            <v>2184644.4500000002</v>
          </cell>
          <cell r="AS22">
            <v>197637.77</v>
          </cell>
          <cell r="AT22">
            <v>189835.56</v>
          </cell>
          <cell r="AU22">
            <v>193320.31</v>
          </cell>
          <cell r="AV22">
            <v>192516.84</v>
          </cell>
          <cell r="AW22">
            <v>188300.52</v>
          </cell>
          <cell r="AX22">
            <v>210482.62</v>
          </cell>
          <cell r="AY22">
            <v>164130.66</v>
          </cell>
          <cell r="AZ22">
            <v>170389.69</v>
          </cell>
          <cell r="BA22">
            <v>174655.46</v>
          </cell>
          <cell r="BB22">
            <v>168888.99</v>
          </cell>
          <cell r="BC22">
            <v>167741.70000000001</v>
          </cell>
          <cell r="BD22">
            <v>166744.32999999999</v>
          </cell>
          <cell r="BF22">
            <v>819048.13</v>
          </cell>
          <cell r="BG22">
            <v>74096.649999999994</v>
          </cell>
          <cell r="BH22">
            <v>71171.520000000004</v>
          </cell>
          <cell r="BI22">
            <v>72477.990000000005</v>
          </cell>
          <cell r="BJ22">
            <v>72176.759999999995</v>
          </cell>
          <cell r="BK22">
            <v>70596.009999999995</v>
          </cell>
          <cell r="BL22">
            <v>78912.34</v>
          </cell>
          <cell r="BM22">
            <v>61534.46</v>
          </cell>
          <cell r="BN22">
            <v>63881.04</v>
          </cell>
          <cell r="BO22">
            <v>65480.32</v>
          </cell>
          <cell r="BP22">
            <v>63318.41</v>
          </cell>
          <cell r="BQ22">
            <v>62888.28</v>
          </cell>
          <cell r="BR22">
            <v>62514.35</v>
          </cell>
          <cell r="BT22">
            <v>187343.7</v>
          </cell>
          <cell r="BU22">
            <v>16948.38</v>
          </cell>
          <cell r="BV22">
            <v>16279.31</v>
          </cell>
          <cell r="BW22">
            <v>16578.14</v>
          </cell>
          <cell r="BX22">
            <v>16509.240000000002</v>
          </cell>
          <cell r="BY22">
            <v>16147.67</v>
          </cell>
          <cell r="BZ22">
            <v>18049.89</v>
          </cell>
          <cell r="CA22">
            <v>14074.99</v>
          </cell>
          <cell r="CB22">
            <v>14611.73</v>
          </cell>
          <cell r="CC22">
            <v>14977.54</v>
          </cell>
          <cell r="CD22">
            <v>14483.04</v>
          </cell>
          <cell r="CE22">
            <v>14384.65</v>
          </cell>
          <cell r="CF22">
            <v>14299.12</v>
          </cell>
          <cell r="CH22">
            <v>1896661.54</v>
          </cell>
          <cell r="CI22">
            <v>171584.88</v>
          </cell>
          <cell r="CJ22">
            <v>164811.17000000001</v>
          </cell>
          <cell r="CK22">
            <v>167836.55</v>
          </cell>
          <cell r="CL22">
            <v>167139</v>
          </cell>
          <cell r="CM22">
            <v>163478.48000000001</v>
          </cell>
          <cell r="CN22">
            <v>182736.51</v>
          </cell>
          <cell r="CO22">
            <v>142494.73000000001</v>
          </cell>
          <cell r="CP22">
            <v>147928.68</v>
          </cell>
          <cell r="CQ22">
            <v>151632.13</v>
          </cell>
          <cell r="CR22">
            <v>146625.79999999999</v>
          </cell>
          <cell r="CS22">
            <v>145629.75</v>
          </cell>
          <cell r="CT22">
            <v>144763.85999999999</v>
          </cell>
          <cell r="CV22">
            <v>-15482951.41</v>
          </cell>
          <cell r="CW22">
            <v>-1400692.88</v>
          </cell>
          <cell r="CX22">
            <v>-1345397.33</v>
          </cell>
          <cell r="CY22">
            <v>-1370094.3</v>
          </cell>
          <cell r="CZ22">
            <v>-1364399.98</v>
          </cell>
          <cell r="DA22">
            <v>-1334518.23</v>
          </cell>
          <cell r="DB22">
            <v>-1491726.58</v>
          </cell>
          <cell r="DC22">
            <v>-1163222.25</v>
          </cell>
          <cell r="DD22">
            <v>-1207581.1000000001</v>
          </cell>
          <cell r="DE22">
            <v>-1237813.33</v>
          </cell>
          <cell r="DF22">
            <v>-1196945.33</v>
          </cell>
          <cell r="DG22">
            <v>-1188814.33</v>
          </cell>
          <cell r="DH22">
            <v>-1181745.77</v>
          </cell>
          <cell r="DJ22">
            <v>-3.0000000377185643E-2</v>
          </cell>
          <cell r="DK22">
            <v>-9.9999997764825821E-3</v>
          </cell>
          <cell r="DL22">
            <v>0</v>
          </cell>
          <cell r="DM22">
            <v>0</v>
          </cell>
          <cell r="DN22">
            <v>9.9999998928979039E-3</v>
          </cell>
          <cell r="DO22">
            <v>-9.9999998928979039E-3</v>
          </cell>
          <cell r="DP22">
            <v>0</v>
          </cell>
          <cell r="DQ22">
            <v>9.9999998928979039E-3</v>
          </cell>
          <cell r="DR22">
            <v>-1.0000000125728548E-2</v>
          </cell>
          <cell r="DS22">
            <v>-1.0000000125728548E-2</v>
          </cell>
          <cell r="DT22">
            <v>-1.1641532182693481E-10</v>
          </cell>
          <cell r="DU22">
            <v>-1.0000000125728548E-2</v>
          </cell>
          <cell r="DV22">
            <v>0</v>
          </cell>
          <cell r="DX22">
            <v>3474944.1</v>
          </cell>
          <cell r="DY22">
            <v>284006.65000000002</v>
          </cell>
          <cell r="DZ22">
            <v>281905.14</v>
          </cell>
          <cell r="EA22">
            <v>339350.98</v>
          </cell>
          <cell r="EB22">
            <v>308646.68</v>
          </cell>
          <cell r="EC22">
            <v>304033.38</v>
          </cell>
          <cell r="ED22">
            <v>316828.96999999997</v>
          </cell>
          <cell r="EE22">
            <v>291514.07</v>
          </cell>
          <cell r="EF22">
            <v>280374.24</v>
          </cell>
          <cell r="EG22">
            <v>279898.81</v>
          </cell>
          <cell r="EH22">
            <v>265811.65999999997</v>
          </cell>
          <cell r="EI22">
            <v>255780.02</v>
          </cell>
          <cell r="EJ22">
            <v>266793.5</v>
          </cell>
          <cell r="EL22">
            <v>4568550.99</v>
          </cell>
          <cell r="EM22">
            <v>373281.03</v>
          </cell>
          <cell r="EN22">
            <v>370585.06</v>
          </cell>
          <cell r="EO22">
            <v>446392.44</v>
          </cell>
          <cell r="EP22">
            <v>405958.22</v>
          </cell>
          <cell r="EQ22">
            <v>399909.55</v>
          </cell>
          <cell r="ER22">
            <v>416607.95</v>
          </cell>
          <cell r="ES22">
            <v>383312.56</v>
          </cell>
          <cell r="ET22">
            <v>368486.3</v>
          </cell>
          <cell r="EU22">
            <v>367979.83</v>
          </cell>
          <cell r="EV22">
            <v>349387.99</v>
          </cell>
          <cell r="EW22">
            <v>336102.23</v>
          </cell>
          <cell r="EX22">
            <v>350547.83</v>
          </cell>
          <cell r="EZ22">
            <v>181224.62</v>
          </cell>
          <cell r="FA22">
            <v>14917.39</v>
          </cell>
          <cell r="FB22">
            <v>14740.91</v>
          </cell>
          <cell r="FC22">
            <v>17454.16</v>
          </cell>
          <cell r="FD22">
            <v>15919.78</v>
          </cell>
          <cell r="FE22">
            <v>15662.68</v>
          </cell>
          <cell r="FF22">
            <v>16454.150000000001</v>
          </cell>
          <cell r="FG22">
            <v>15147.49</v>
          </cell>
          <cell r="FH22">
            <v>14747.11</v>
          </cell>
          <cell r="FI22">
            <v>14603.75</v>
          </cell>
          <cell r="FJ22">
            <v>13940.39</v>
          </cell>
          <cell r="FK22">
            <v>13514.23</v>
          </cell>
          <cell r="FL22">
            <v>14122.58</v>
          </cell>
          <cell r="FN22">
            <v>-8224719.709999999</v>
          </cell>
          <cell r="FO22">
            <v>-672205.06</v>
          </cell>
          <cell r="FP22">
            <v>-667231.12</v>
          </cell>
          <cell r="FQ22">
            <v>-803197.58</v>
          </cell>
          <cell r="FR22">
            <v>-730524.68</v>
          </cell>
          <cell r="FS22">
            <v>-719605.6</v>
          </cell>
          <cell r="FT22">
            <v>-749891.08</v>
          </cell>
          <cell r="FU22">
            <v>-689974.12</v>
          </cell>
          <cell r="FV22">
            <v>-663607.64</v>
          </cell>
          <cell r="FW22">
            <v>-662482.39</v>
          </cell>
          <cell r="FX22">
            <v>-629140.05000000005</v>
          </cell>
          <cell r="FY22">
            <v>-605396.47999999998</v>
          </cell>
          <cell r="FZ22">
            <v>-631463.91</v>
          </cell>
          <cell r="GB22">
            <v>3.4924596548080444E-10</v>
          </cell>
          <cell r="GC22">
            <v>9.9999998928979039E-3</v>
          </cell>
          <cell r="GD22">
            <v>-1.0000000009313226E-2</v>
          </cell>
          <cell r="GE22">
            <v>1.1641532182693481E-10</v>
          </cell>
          <cell r="GF22">
            <v>0</v>
          </cell>
          <cell r="GG22">
            <v>1.0000000242143869E-2</v>
          </cell>
          <cell r="GH22">
            <v>-9.9999998928979039E-3</v>
          </cell>
          <cell r="GI22">
            <v>0</v>
          </cell>
          <cell r="GJ22">
            <v>1.0000000009313226E-2</v>
          </cell>
          <cell r="GK22">
            <v>0</v>
          </cell>
          <cell r="GL22">
            <v>-1.0000000009313226E-2</v>
          </cell>
          <cell r="GM22">
            <v>0</v>
          </cell>
          <cell r="GN22">
            <v>0</v>
          </cell>
        </row>
        <row r="23">
          <cell r="A23" t="str">
            <v>Division G&amp;A Expense Billings</v>
          </cell>
          <cell r="B23">
            <v>5278138.12</v>
          </cell>
          <cell r="C23">
            <v>477496.2</v>
          </cell>
          <cell r="D23">
            <v>458645.95</v>
          </cell>
          <cell r="E23">
            <v>467065.15</v>
          </cell>
          <cell r="F23">
            <v>465123.95</v>
          </cell>
          <cell r="G23">
            <v>454937.26</v>
          </cell>
          <cell r="H23">
            <v>508529.59</v>
          </cell>
          <cell r="I23">
            <v>396542.47</v>
          </cell>
          <cell r="J23">
            <v>411664.4</v>
          </cell>
          <cell r="K23">
            <v>421970.56</v>
          </cell>
          <cell r="L23">
            <v>408038.66</v>
          </cell>
          <cell r="M23">
            <v>405266.8</v>
          </cell>
          <cell r="N23">
            <v>402857.13</v>
          </cell>
          <cell r="P23">
            <v>754019.73</v>
          </cell>
          <cell r="Q23">
            <v>68213.740000000005</v>
          </cell>
          <cell r="R23">
            <v>65520.85</v>
          </cell>
          <cell r="S23">
            <v>66723.59</v>
          </cell>
          <cell r="T23">
            <v>66446.28</v>
          </cell>
          <cell r="U23">
            <v>64991.040000000001</v>
          </cell>
          <cell r="V23">
            <v>72647.08</v>
          </cell>
          <cell r="W23">
            <v>56648.92</v>
          </cell>
          <cell r="X23">
            <v>58809.2</v>
          </cell>
          <cell r="Y23">
            <v>60281.51</v>
          </cell>
          <cell r="Z23">
            <v>58291.24</v>
          </cell>
          <cell r="AA23">
            <v>57895.26</v>
          </cell>
          <cell r="AB23">
            <v>57551.02</v>
          </cell>
          <cell r="AD23">
            <v>4363095.71</v>
          </cell>
          <cell r="AE23">
            <v>394715.25</v>
          </cell>
          <cell r="AF23">
            <v>379132.97</v>
          </cell>
          <cell r="AG23">
            <v>386092.57</v>
          </cell>
          <cell r="AH23">
            <v>384487.92</v>
          </cell>
          <cell r="AI23">
            <v>376067.24</v>
          </cell>
          <cell r="AJ23">
            <v>420368.55</v>
          </cell>
          <cell r="AK23">
            <v>327796.03000000003</v>
          </cell>
          <cell r="AL23">
            <v>340296.35</v>
          </cell>
          <cell r="AM23">
            <v>348815.8</v>
          </cell>
          <cell r="AN23">
            <v>337299.19</v>
          </cell>
          <cell r="AO23">
            <v>335007.88</v>
          </cell>
          <cell r="AP23">
            <v>333015.96000000002</v>
          </cell>
          <cell r="AR23">
            <v>2184644.4500000002</v>
          </cell>
          <cell r="AS23">
            <v>197637.77</v>
          </cell>
          <cell r="AT23">
            <v>189835.56</v>
          </cell>
          <cell r="AU23">
            <v>193320.31</v>
          </cell>
          <cell r="AV23">
            <v>192516.84</v>
          </cell>
          <cell r="AW23">
            <v>188300.52</v>
          </cell>
          <cell r="AX23">
            <v>210482.62</v>
          </cell>
          <cell r="AY23">
            <v>164130.66</v>
          </cell>
          <cell r="AZ23">
            <v>170389.69</v>
          </cell>
          <cell r="BA23">
            <v>174655.46</v>
          </cell>
          <cell r="BB23">
            <v>168888.99</v>
          </cell>
          <cell r="BC23">
            <v>167741.70000000001</v>
          </cell>
          <cell r="BD23">
            <v>166744.32999999999</v>
          </cell>
          <cell r="BF23">
            <v>819048.13</v>
          </cell>
          <cell r="BG23">
            <v>74096.649999999994</v>
          </cell>
          <cell r="BH23">
            <v>71171.520000000004</v>
          </cell>
          <cell r="BI23">
            <v>72477.990000000005</v>
          </cell>
          <cell r="BJ23">
            <v>72176.759999999995</v>
          </cell>
          <cell r="BK23">
            <v>70596.009999999995</v>
          </cell>
          <cell r="BL23">
            <v>78912.34</v>
          </cell>
          <cell r="BM23">
            <v>61534.46</v>
          </cell>
          <cell r="BN23">
            <v>63881.04</v>
          </cell>
          <cell r="BO23">
            <v>65480.32</v>
          </cell>
          <cell r="BP23">
            <v>63318.41</v>
          </cell>
          <cell r="BQ23">
            <v>62888.28</v>
          </cell>
          <cell r="BR23">
            <v>62514.35</v>
          </cell>
          <cell r="BT23">
            <v>187343.7</v>
          </cell>
          <cell r="BU23">
            <v>16948.38</v>
          </cell>
          <cell r="BV23">
            <v>16279.31</v>
          </cell>
          <cell r="BW23">
            <v>16578.14</v>
          </cell>
          <cell r="BX23">
            <v>16509.240000000002</v>
          </cell>
          <cell r="BY23">
            <v>16147.67</v>
          </cell>
          <cell r="BZ23">
            <v>18049.89</v>
          </cell>
          <cell r="CA23">
            <v>14074.99</v>
          </cell>
          <cell r="CB23">
            <v>14611.73</v>
          </cell>
          <cell r="CC23">
            <v>14977.54</v>
          </cell>
          <cell r="CD23">
            <v>14483.04</v>
          </cell>
          <cell r="CE23">
            <v>14384.65</v>
          </cell>
          <cell r="CF23">
            <v>14299.12</v>
          </cell>
          <cell r="CH23">
            <v>1896661.54</v>
          </cell>
          <cell r="CI23">
            <v>171584.88</v>
          </cell>
          <cell r="CJ23">
            <v>164811.17000000001</v>
          </cell>
          <cell r="CK23">
            <v>167836.55</v>
          </cell>
          <cell r="CL23">
            <v>167139</v>
          </cell>
          <cell r="CM23">
            <v>163478.48000000001</v>
          </cell>
          <cell r="CN23">
            <v>182736.51</v>
          </cell>
          <cell r="CO23">
            <v>142494.73000000001</v>
          </cell>
          <cell r="CP23">
            <v>147928.68</v>
          </cell>
          <cell r="CQ23">
            <v>151632.13</v>
          </cell>
          <cell r="CR23">
            <v>146625.79999999999</v>
          </cell>
          <cell r="CS23">
            <v>145629.75</v>
          </cell>
          <cell r="CT23">
            <v>144763.85999999999</v>
          </cell>
          <cell r="CV23">
            <v>-15482951.41</v>
          </cell>
          <cell r="CW23">
            <v>-1400692.88</v>
          </cell>
          <cell r="CX23">
            <v>-1345397.33</v>
          </cell>
          <cell r="CY23">
            <v>-1370094.3</v>
          </cell>
          <cell r="CZ23">
            <v>-1364399.98</v>
          </cell>
          <cell r="DA23">
            <v>-1334518.23</v>
          </cell>
          <cell r="DB23">
            <v>-1491726.58</v>
          </cell>
          <cell r="DC23">
            <v>-1163222.25</v>
          </cell>
          <cell r="DD23">
            <v>-1207581.1000000001</v>
          </cell>
          <cell r="DE23">
            <v>-1237813.33</v>
          </cell>
          <cell r="DF23">
            <v>-1196945.33</v>
          </cell>
          <cell r="DG23">
            <v>-1188814.33</v>
          </cell>
          <cell r="DH23">
            <v>-1181745.77</v>
          </cell>
          <cell r="DJ23">
            <v>-3.0000000377185643E-2</v>
          </cell>
          <cell r="DK23">
            <v>-9.9999997764825821E-3</v>
          </cell>
          <cell r="DL23">
            <v>0</v>
          </cell>
          <cell r="DM23">
            <v>0</v>
          </cell>
          <cell r="DN23">
            <v>9.9999998928979039E-3</v>
          </cell>
          <cell r="DO23">
            <v>-9.9999998928979039E-3</v>
          </cell>
          <cell r="DP23">
            <v>0</v>
          </cell>
          <cell r="DQ23">
            <v>9.9999998928979039E-3</v>
          </cell>
          <cell r="DR23">
            <v>-1.0000000125728548E-2</v>
          </cell>
          <cell r="DS23">
            <v>-1.0000000125728548E-2</v>
          </cell>
          <cell r="DT23">
            <v>-1.1641532182693481E-10</v>
          </cell>
          <cell r="DU23">
            <v>-1.0000000125728548E-2</v>
          </cell>
          <cell r="DV23">
            <v>0</v>
          </cell>
          <cell r="DX23">
            <v>3474944.1</v>
          </cell>
          <cell r="DY23">
            <v>284006.65000000002</v>
          </cell>
          <cell r="DZ23">
            <v>281905.14</v>
          </cell>
          <cell r="EA23">
            <v>339350.98</v>
          </cell>
          <cell r="EB23">
            <v>308646.68</v>
          </cell>
          <cell r="EC23">
            <v>304033.38</v>
          </cell>
          <cell r="ED23">
            <v>316828.96999999997</v>
          </cell>
          <cell r="EE23">
            <v>291514.07</v>
          </cell>
          <cell r="EF23">
            <v>280374.24</v>
          </cell>
          <cell r="EG23">
            <v>279898.81</v>
          </cell>
          <cell r="EH23">
            <v>265811.65999999997</v>
          </cell>
          <cell r="EI23">
            <v>255780.02</v>
          </cell>
          <cell r="EJ23">
            <v>266793.5</v>
          </cell>
          <cell r="EL23">
            <v>4568550.99</v>
          </cell>
          <cell r="EM23">
            <v>373281.03</v>
          </cell>
          <cell r="EN23">
            <v>370585.06</v>
          </cell>
          <cell r="EO23">
            <v>446392.44</v>
          </cell>
          <cell r="EP23">
            <v>405958.22</v>
          </cell>
          <cell r="EQ23">
            <v>399909.55</v>
          </cell>
          <cell r="ER23">
            <v>416607.95</v>
          </cell>
          <cell r="ES23">
            <v>383312.56</v>
          </cell>
          <cell r="ET23">
            <v>368486.3</v>
          </cell>
          <cell r="EU23">
            <v>367979.83</v>
          </cell>
          <cell r="EV23">
            <v>349387.99</v>
          </cell>
          <cell r="EW23">
            <v>336102.23</v>
          </cell>
          <cell r="EX23">
            <v>350547.83</v>
          </cell>
          <cell r="EZ23">
            <v>181224.62</v>
          </cell>
          <cell r="FA23">
            <v>14917.39</v>
          </cell>
          <cell r="FB23">
            <v>14740.91</v>
          </cell>
          <cell r="FC23">
            <v>17454.16</v>
          </cell>
          <cell r="FD23">
            <v>15919.78</v>
          </cell>
          <cell r="FE23">
            <v>15662.68</v>
          </cell>
          <cell r="FF23">
            <v>16454.150000000001</v>
          </cell>
          <cell r="FG23">
            <v>15147.49</v>
          </cell>
          <cell r="FH23">
            <v>14747.11</v>
          </cell>
          <cell r="FI23">
            <v>14603.75</v>
          </cell>
          <cell r="FJ23">
            <v>13940.39</v>
          </cell>
          <cell r="FK23">
            <v>13514.23</v>
          </cell>
          <cell r="FL23">
            <v>14122.58</v>
          </cell>
          <cell r="FN23">
            <v>-8224719.709999999</v>
          </cell>
          <cell r="FO23">
            <v>-672205.06</v>
          </cell>
          <cell r="FP23">
            <v>-667231.12</v>
          </cell>
          <cell r="FQ23">
            <v>-803197.58</v>
          </cell>
          <cell r="FR23">
            <v>-730524.68</v>
          </cell>
          <cell r="FS23">
            <v>-719605.6</v>
          </cell>
          <cell r="FT23">
            <v>-749891.08</v>
          </cell>
          <cell r="FU23">
            <v>-689974.12</v>
          </cell>
          <cell r="FV23">
            <v>-663607.64</v>
          </cell>
          <cell r="FW23">
            <v>-662482.39</v>
          </cell>
          <cell r="FX23">
            <v>-629140.05000000005</v>
          </cell>
          <cell r="FY23">
            <v>-605396.47999999998</v>
          </cell>
          <cell r="FZ23">
            <v>-631463.91</v>
          </cell>
          <cell r="GB23">
            <v>3.4924596548080444E-10</v>
          </cell>
          <cell r="GC23">
            <v>9.9999998928979039E-3</v>
          </cell>
          <cell r="GD23">
            <v>-1.0000000009313226E-2</v>
          </cell>
          <cell r="GE23">
            <v>1.1641532182693481E-10</v>
          </cell>
          <cell r="GF23">
            <v>0</v>
          </cell>
          <cell r="GG23">
            <v>1.0000000242143869E-2</v>
          </cell>
          <cell r="GH23">
            <v>-9.9999998928979039E-3</v>
          </cell>
          <cell r="GI23">
            <v>0</v>
          </cell>
          <cell r="GJ23">
            <v>1.0000000009313226E-2</v>
          </cell>
          <cell r="GK23">
            <v>0</v>
          </cell>
          <cell r="GL23">
            <v>-1.0000000009313226E-2</v>
          </cell>
          <cell r="GM23">
            <v>0</v>
          </cell>
          <cell r="GN23">
            <v>0</v>
          </cell>
        </row>
        <row r="24">
          <cell r="A24" t="str">
            <v>Share Services Billings</v>
          </cell>
          <cell r="B24">
            <v>11634197.810000002</v>
          </cell>
          <cell r="C24">
            <v>1052254.97</v>
          </cell>
          <cell r="D24">
            <v>981742.67</v>
          </cell>
          <cell r="E24">
            <v>1074861.8999999999</v>
          </cell>
          <cell r="F24">
            <v>1055443.77</v>
          </cell>
          <cell r="G24">
            <v>962079.87</v>
          </cell>
          <cell r="H24">
            <v>1080070.26</v>
          </cell>
          <cell r="I24">
            <v>901511.15</v>
          </cell>
          <cell r="J24">
            <v>926984.86</v>
          </cell>
          <cell r="K24">
            <v>911469.9</v>
          </cell>
          <cell r="L24">
            <v>902553.31</v>
          </cell>
          <cell r="M24">
            <v>887251.33</v>
          </cell>
          <cell r="N24">
            <v>897973.82</v>
          </cell>
          <cell r="P24">
            <v>1662028.28</v>
          </cell>
          <cell r="Q24">
            <v>150322.15</v>
          </cell>
          <cell r="R24">
            <v>140248.95000000001</v>
          </cell>
          <cell r="S24">
            <v>153551.70000000001</v>
          </cell>
          <cell r="T24">
            <v>150777.68</v>
          </cell>
          <cell r="U24">
            <v>137439.98000000001</v>
          </cell>
          <cell r="V24">
            <v>154295.76</v>
          </cell>
          <cell r="W24">
            <v>128787.3</v>
          </cell>
          <cell r="X24">
            <v>132426.41</v>
          </cell>
          <cell r="Y24">
            <v>130209.98</v>
          </cell>
          <cell r="Z24">
            <v>128936.2</v>
          </cell>
          <cell r="AA24">
            <v>126750.19</v>
          </cell>
          <cell r="AB24">
            <v>128281.98</v>
          </cell>
          <cell r="AD24">
            <v>9617239.5500000007</v>
          </cell>
          <cell r="AE24">
            <v>869831.18</v>
          </cell>
          <cell r="AF24">
            <v>811543.23</v>
          </cell>
          <cell r="AG24">
            <v>888518.86</v>
          </cell>
          <cell r="AH24">
            <v>872467.17</v>
          </cell>
          <cell r="AI24">
            <v>795289.27</v>
          </cell>
          <cell r="AJ24">
            <v>892824.29</v>
          </cell>
          <cell r="AK24">
            <v>745221.02</v>
          </cell>
          <cell r="AL24">
            <v>766278.48</v>
          </cell>
          <cell r="AM24">
            <v>753453.27</v>
          </cell>
          <cell r="AN24">
            <v>746082.5</v>
          </cell>
          <cell r="AO24">
            <v>733433.35</v>
          </cell>
          <cell r="AP24">
            <v>742296.93</v>
          </cell>
          <cell r="AR24">
            <v>4815445.38</v>
          </cell>
          <cell r="AS24">
            <v>435532.95</v>
          </cell>
          <cell r="AT24">
            <v>406347.58</v>
          </cell>
          <cell r="AU24">
            <v>444890.04</v>
          </cell>
          <cell r="AV24">
            <v>436852.8</v>
          </cell>
          <cell r="AW24">
            <v>398209.06</v>
          </cell>
          <cell r="AX24">
            <v>447045.8</v>
          </cell>
          <cell r="AY24">
            <v>373139.41</v>
          </cell>
          <cell r="AZ24">
            <v>383683.09</v>
          </cell>
          <cell r="BA24">
            <v>377261.37</v>
          </cell>
          <cell r="BB24">
            <v>373570.78</v>
          </cell>
          <cell r="BC24">
            <v>367237.21</v>
          </cell>
          <cell r="BD24">
            <v>371675.29</v>
          </cell>
          <cell r="BF24">
            <v>1805365.44</v>
          </cell>
          <cell r="BG24">
            <v>163286.28</v>
          </cell>
          <cell r="BH24">
            <v>152344.35</v>
          </cell>
          <cell r="BI24">
            <v>166794.35999999999</v>
          </cell>
          <cell r="BJ24">
            <v>163781.1</v>
          </cell>
          <cell r="BK24">
            <v>149293.12</v>
          </cell>
          <cell r="BL24">
            <v>167602.57</v>
          </cell>
          <cell r="BM24">
            <v>139894.22</v>
          </cell>
          <cell r="BN24">
            <v>143847.17000000001</v>
          </cell>
          <cell r="BO24">
            <v>141439.59</v>
          </cell>
          <cell r="BP24">
            <v>140055.96</v>
          </cell>
          <cell r="BQ24">
            <v>137681.42000000001</v>
          </cell>
          <cell r="BR24">
            <v>139345.29999999999</v>
          </cell>
          <cell r="BT24">
            <v>412947.46</v>
          </cell>
          <cell r="BU24">
            <v>37349.03</v>
          </cell>
          <cell r="BV24">
            <v>34846.25</v>
          </cell>
          <cell r="BW24">
            <v>38151.440000000002</v>
          </cell>
          <cell r="BX24">
            <v>37462.22</v>
          </cell>
          <cell r="BY24">
            <v>34148.33</v>
          </cell>
          <cell r="BZ24">
            <v>38336.32</v>
          </cell>
          <cell r="CA24">
            <v>31998.48</v>
          </cell>
          <cell r="CB24">
            <v>32902.660000000003</v>
          </cell>
          <cell r="CC24">
            <v>32351.97</v>
          </cell>
          <cell r="CD24">
            <v>32035.47</v>
          </cell>
          <cell r="CE24">
            <v>31492.35</v>
          </cell>
          <cell r="CF24">
            <v>31872.94</v>
          </cell>
          <cell r="CH24">
            <v>4180666.66</v>
          </cell>
          <cell r="CI24">
            <v>378120.38</v>
          </cell>
          <cell r="CJ24">
            <v>352782.28</v>
          </cell>
          <cell r="CK24">
            <v>386244.02</v>
          </cell>
          <cell r="CL24">
            <v>379266.26</v>
          </cell>
          <cell r="CM24">
            <v>345716.58</v>
          </cell>
          <cell r="CN24">
            <v>388115.6</v>
          </cell>
          <cell r="CO24">
            <v>323951.65999999997</v>
          </cell>
          <cell r="CP24">
            <v>333105.44</v>
          </cell>
          <cell r="CQ24">
            <v>327530.26</v>
          </cell>
          <cell r="CR24">
            <v>324326.15000000002</v>
          </cell>
          <cell r="CS24">
            <v>318827.49</v>
          </cell>
          <cell r="CT24">
            <v>322680.53999999998</v>
          </cell>
          <cell r="CV24">
            <v>-15482951.41</v>
          </cell>
          <cell r="CW24">
            <v>-1400692.88</v>
          </cell>
          <cell r="CX24">
            <v>-1345397.33</v>
          </cell>
          <cell r="CY24">
            <v>-1370094.3</v>
          </cell>
          <cell r="CZ24">
            <v>-1364399.98</v>
          </cell>
          <cell r="DA24">
            <v>-1334518.23</v>
          </cell>
          <cell r="DB24">
            <v>-1491726.58</v>
          </cell>
          <cell r="DC24">
            <v>-1163222.25</v>
          </cell>
          <cell r="DD24">
            <v>-1207581.1000000001</v>
          </cell>
          <cell r="DE24">
            <v>-1237813.33</v>
          </cell>
          <cell r="DF24">
            <v>-1196945.33</v>
          </cell>
          <cell r="DG24">
            <v>-1188814.33</v>
          </cell>
          <cell r="DH24">
            <v>-1181745.77</v>
          </cell>
          <cell r="DJ24">
            <v>18644939.170000002</v>
          </cell>
          <cell r="DK24">
            <v>1686004.06</v>
          </cell>
          <cell r="DL24">
            <v>1534457.98</v>
          </cell>
          <cell r="DM24">
            <v>1782918.02</v>
          </cell>
          <cell r="DN24">
            <v>1731651.02</v>
          </cell>
          <cell r="DO24">
            <v>1487657.98</v>
          </cell>
          <cell r="DP24">
            <v>1676564.02</v>
          </cell>
          <cell r="DQ24">
            <v>1481280.99</v>
          </cell>
          <cell r="DR24">
            <v>1511647.01</v>
          </cell>
          <cell r="DS24">
            <v>1435903.01</v>
          </cell>
          <cell r="DT24">
            <v>1450615.04</v>
          </cell>
          <cell r="DU24">
            <v>1413859.01</v>
          </cell>
          <cell r="DV24">
            <v>1452381.03</v>
          </cell>
          <cell r="DX24">
            <v>7337328.3400000008</v>
          </cell>
          <cell r="DY24">
            <v>633510.52</v>
          </cell>
          <cell r="DZ24">
            <v>599779.37</v>
          </cell>
          <cell r="EA24">
            <v>708526.44</v>
          </cell>
          <cell r="EB24">
            <v>667301.87</v>
          </cell>
          <cell r="EC24">
            <v>612259</v>
          </cell>
          <cell r="ED24">
            <v>663567.56000000006</v>
          </cell>
          <cell r="EE24">
            <v>598569.79</v>
          </cell>
          <cell r="EF24">
            <v>592946.98</v>
          </cell>
          <cell r="EG24">
            <v>577282.19999999995</v>
          </cell>
          <cell r="EH24">
            <v>566674.38</v>
          </cell>
          <cell r="EI24">
            <v>549247.68000000005</v>
          </cell>
          <cell r="EJ24">
            <v>567662.55000000005</v>
          </cell>
          <cell r="EL24">
            <v>9665069.3200000003</v>
          </cell>
          <cell r="EM24">
            <v>834460.62</v>
          </cell>
          <cell r="EN24">
            <v>790028.55</v>
          </cell>
          <cell r="EO24">
            <v>933529.26</v>
          </cell>
          <cell r="EP24">
            <v>879213.27</v>
          </cell>
          <cell r="EQ24">
            <v>806621.4</v>
          </cell>
          <cell r="ER24">
            <v>874138.72</v>
          </cell>
          <cell r="ES24">
            <v>788480.69</v>
          </cell>
          <cell r="ET24">
            <v>780934.26</v>
          </cell>
          <cell r="EU24">
            <v>760385.12</v>
          </cell>
          <cell r="EV24">
            <v>746384.29</v>
          </cell>
          <cell r="EW24">
            <v>723340.64</v>
          </cell>
          <cell r="EX24">
            <v>747552.5</v>
          </cell>
          <cell r="EZ24">
            <v>364059.36</v>
          </cell>
          <cell r="FA24">
            <v>31461.95</v>
          </cell>
          <cell r="FB24">
            <v>29788.21</v>
          </cell>
          <cell r="FC24">
            <v>34929.919999999998</v>
          </cell>
          <cell r="FD24">
            <v>32897.54</v>
          </cell>
          <cell r="FE24">
            <v>30253.24</v>
          </cell>
          <cell r="FF24">
            <v>32867.81</v>
          </cell>
          <cell r="FG24">
            <v>29682.67</v>
          </cell>
          <cell r="FH24">
            <v>29543.45</v>
          </cell>
          <cell r="FI24">
            <v>28681.07</v>
          </cell>
          <cell r="FJ24">
            <v>28182.41</v>
          </cell>
          <cell r="FK24">
            <v>27406.19</v>
          </cell>
          <cell r="FL24">
            <v>28364.9</v>
          </cell>
          <cell r="FN24">
            <v>-8224719.709999999</v>
          </cell>
          <cell r="FO24">
            <v>-672205.06</v>
          </cell>
          <cell r="FP24">
            <v>-667231.12</v>
          </cell>
          <cell r="FQ24">
            <v>-803197.58</v>
          </cell>
          <cell r="FR24">
            <v>-730524.68</v>
          </cell>
          <cell r="FS24">
            <v>-719605.6</v>
          </cell>
          <cell r="FT24">
            <v>-749891.08</v>
          </cell>
          <cell r="FU24">
            <v>-689974.12</v>
          </cell>
          <cell r="FV24">
            <v>-663607.64</v>
          </cell>
          <cell r="FW24">
            <v>-662482.39</v>
          </cell>
          <cell r="FX24">
            <v>-629140.05000000005</v>
          </cell>
          <cell r="FY24">
            <v>-605396.47999999998</v>
          </cell>
          <cell r="FZ24">
            <v>-631463.91</v>
          </cell>
          <cell r="GB24">
            <v>9141737.3099999987</v>
          </cell>
          <cell r="GC24">
            <v>827228.03</v>
          </cell>
          <cell r="GD24">
            <v>752365.01</v>
          </cell>
          <cell r="GE24">
            <v>873788.04</v>
          </cell>
          <cell r="GF24">
            <v>848888</v>
          </cell>
          <cell r="GG24">
            <v>729528.04</v>
          </cell>
          <cell r="GH24">
            <v>820683.01</v>
          </cell>
          <cell r="GI24">
            <v>726759.03</v>
          </cell>
          <cell r="GJ24">
            <v>739817.05</v>
          </cell>
          <cell r="GK24">
            <v>703866</v>
          </cell>
          <cell r="GL24">
            <v>712101.03</v>
          </cell>
          <cell r="GM24">
            <v>694598.03</v>
          </cell>
          <cell r="GN24">
            <v>712116.04</v>
          </cell>
        </row>
        <row r="25">
          <cell r="A25" t="str">
            <v>SSU Billings</v>
          </cell>
          <cell r="B25">
            <v>6356059.6900000023</v>
          </cell>
          <cell r="C25">
            <v>574758.77</v>
          </cell>
          <cell r="D25">
            <v>523096.72000000003</v>
          </cell>
          <cell r="E25">
            <v>607796.74999999988</v>
          </cell>
          <cell r="F25">
            <v>590319.82000000007</v>
          </cell>
          <cell r="G25">
            <v>507142.61</v>
          </cell>
          <cell r="H25">
            <v>571540.66999999993</v>
          </cell>
          <cell r="I25">
            <v>504968.68000000005</v>
          </cell>
          <cell r="J25">
            <v>515320.45999999996</v>
          </cell>
          <cell r="K25">
            <v>489499.34</v>
          </cell>
          <cell r="L25">
            <v>494514.65000000008</v>
          </cell>
          <cell r="M25">
            <v>481984.52999999997</v>
          </cell>
          <cell r="N25">
            <v>495116.68999999994</v>
          </cell>
          <cell r="P25">
            <v>908008.55</v>
          </cell>
          <cell r="Q25">
            <v>82108.409999999989</v>
          </cell>
          <cell r="R25">
            <v>74728.100000000006</v>
          </cell>
          <cell r="S25">
            <v>86828.110000000015</v>
          </cell>
          <cell r="T25">
            <v>84331.4</v>
          </cell>
          <cell r="U25">
            <v>72448.94</v>
          </cell>
          <cell r="V25">
            <v>81648.680000000008</v>
          </cell>
          <cell r="W25">
            <v>72138.38</v>
          </cell>
          <cell r="X25">
            <v>73617.210000000006</v>
          </cell>
          <cell r="Y25">
            <v>69928.47</v>
          </cell>
          <cell r="Z25">
            <v>70644.959999999992</v>
          </cell>
          <cell r="AA25">
            <v>68854.929999999993</v>
          </cell>
          <cell r="AB25">
            <v>70730.959999999992</v>
          </cell>
          <cell r="AD25">
            <v>5254143.8400000008</v>
          </cell>
          <cell r="AE25">
            <v>475115.93000000005</v>
          </cell>
          <cell r="AF25">
            <v>432410.26</v>
          </cell>
          <cell r="AG25">
            <v>502426.29</v>
          </cell>
          <cell r="AH25">
            <v>487979.25000000006</v>
          </cell>
          <cell r="AI25">
            <v>419222.03</v>
          </cell>
          <cell r="AJ25">
            <v>472455.74000000005</v>
          </cell>
          <cell r="AK25">
            <v>417424.99</v>
          </cell>
          <cell r="AL25">
            <v>425982.13</v>
          </cell>
          <cell r="AM25">
            <v>404637.47000000003</v>
          </cell>
          <cell r="AN25">
            <v>408783.31</v>
          </cell>
          <cell r="AO25">
            <v>398425.47</v>
          </cell>
          <cell r="AP25">
            <v>409280.97000000003</v>
          </cell>
          <cell r="AR25">
            <v>2630800.9299999997</v>
          </cell>
          <cell r="AS25">
            <v>237895.18000000002</v>
          </cell>
          <cell r="AT25">
            <v>216512.02000000002</v>
          </cell>
          <cell r="AU25">
            <v>251569.72999999998</v>
          </cell>
          <cell r="AV25">
            <v>244335.96</v>
          </cell>
          <cell r="AW25">
            <v>209908.54</v>
          </cell>
          <cell r="AX25">
            <v>236563.18</v>
          </cell>
          <cell r="AY25">
            <v>209008.74999999997</v>
          </cell>
          <cell r="AZ25">
            <v>213293.40000000002</v>
          </cell>
          <cell r="BA25">
            <v>202605.91</v>
          </cell>
          <cell r="BB25">
            <v>204681.79000000004</v>
          </cell>
          <cell r="BC25">
            <v>199495.51</v>
          </cell>
          <cell r="BD25">
            <v>204930.96</v>
          </cell>
          <cell r="BF25">
            <v>986317.30999999994</v>
          </cell>
          <cell r="BG25">
            <v>89189.63</v>
          </cell>
          <cell r="BH25">
            <v>81172.83</v>
          </cell>
          <cell r="BI25">
            <v>94316.369999999981</v>
          </cell>
          <cell r="BJ25">
            <v>91604.340000000011</v>
          </cell>
          <cell r="BK25">
            <v>78697.11</v>
          </cell>
          <cell r="BL25">
            <v>88690.23000000001</v>
          </cell>
          <cell r="BM25">
            <v>78359.760000000009</v>
          </cell>
          <cell r="BN25">
            <v>79966.13</v>
          </cell>
          <cell r="BO25">
            <v>75959.26999999999</v>
          </cell>
          <cell r="BP25">
            <v>76737.549999999988</v>
          </cell>
          <cell r="BQ25">
            <v>74793.140000000014</v>
          </cell>
          <cell r="BR25">
            <v>76830.949999999983</v>
          </cell>
          <cell r="BT25">
            <v>225603.76</v>
          </cell>
          <cell r="BU25">
            <v>20400.649999999998</v>
          </cell>
          <cell r="BV25">
            <v>18566.940000000002</v>
          </cell>
          <cell r="BW25">
            <v>21573.300000000003</v>
          </cell>
          <cell r="BX25">
            <v>20952.98</v>
          </cell>
          <cell r="BY25">
            <v>18000.660000000003</v>
          </cell>
          <cell r="BZ25">
            <v>20286.43</v>
          </cell>
          <cell r="CA25">
            <v>17923.489999999998</v>
          </cell>
          <cell r="CB25">
            <v>18290.930000000004</v>
          </cell>
          <cell r="CC25">
            <v>17374.43</v>
          </cell>
          <cell r="CD25">
            <v>17552.43</v>
          </cell>
          <cell r="CE25">
            <v>17107.699999999997</v>
          </cell>
          <cell r="CF25">
            <v>17573.82</v>
          </cell>
          <cell r="CH25">
            <v>2284005.12</v>
          </cell>
          <cell r="CI25">
            <v>206535.5</v>
          </cell>
          <cell r="CJ25">
            <v>187971.11000000002</v>
          </cell>
          <cell r="CK25">
            <v>218407.47000000003</v>
          </cell>
          <cell r="CL25">
            <v>212127.26</v>
          </cell>
          <cell r="CM25">
            <v>182238.1</v>
          </cell>
          <cell r="CN25">
            <v>205379.08999999997</v>
          </cell>
          <cell r="CO25">
            <v>181456.92999999996</v>
          </cell>
          <cell r="CP25">
            <v>185176.76</v>
          </cell>
          <cell r="CQ25">
            <v>175898.13</v>
          </cell>
          <cell r="CR25">
            <v>177700.35000000003</v>
          </cell>
          <cell r="CS25">
            <v>173197.74</v>
          </cell>
          <cell r="CT25">
            <v>177916.68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18644939.200000003</v>
          </cell>
          <cell r="DK25">
            <v>1686004.0699999998</v>
          </cell>
          <cell r="DL25">
            <v>1534457.98</v>
          </cell>
          <cell r="DM25">
            <v>1782918.02</v>
          </cell>
          <cell r="DN25">
            <v>1731651.0100000002</v>
          </cell>
          <cell r="DO25">
            <v>1487657.9899999998</v>
          </cell>
          <cell r="DP25">
            <v>1676564.02</v>
          </cell>
          <cell r="DQ25">
            <v>1481280.98</v>
          </cell>
          <cell r="DR25">
            <v>1511647.02</v>
          </cell>
          <cell r="DS25">
            <v>1435903.02</v>
          </cell>
          <cell r="DT25">
            <v>1450615.04</v>
          </cell>
          <cell r="DU25">
            <v>1413859.02</v>
          </cell>
          <cell r="DV25">
            <v>1452381.03</v>
          </cell>
          <cell r="DX25">
            <v>3862384.2400000007</v>
          </cell>
          <cell r="DY25">
            <v>349503.87</v>
          </cell>
          <cell r="DZ25">
            <v>317874.23</v>
          </cell>
          <cell r="EA25">
            <v>369175.45999999996</v>
          </cell>
          <cell r="EB25">
            <v>358655.19</v>
          </cell>
          <cell r="EC25">
            <v>308225.62</v>
          </cell>
          <cell r="ED25">
            <v>346738.59000000008</v>
          </cell>
          <cell r="EE25">
            <v>307055.72000000003</v>
          </cell>
          <cell r="EF25">
            <v>312572.74</v>
          </cell>
          <cell r="EG25">
            <v>297383.38999999996</v>
          </cell>
          <cell r="EH25">
            <v>300862.72000000003</v>
          </cell>
          <cell r="EI25">
            <v>293467.66000000003</v>
          </cell>
          <cell r="EJ25">
            <v>300869.05000000005</v>
          </cell>
          <cell r="EL25">
            <v>5096518.33</v>
          </cell>
          <cell r="EM25">
            <v>461179.58999999997</v>
          </cell>
          <cell r="EN25">
            <v>419443.49000000005</v>
          </cell>
          <cell r="EO25">
            <v>487136.82</v>
          </cell>
          <cell r="EP25">
            <v>473255.05000000005</v>
          </cell>
          <cell r="EQ25">
            <v>406711.85000000003</v>
          </cell>
          <cell r="ER25">
            <v>457530.76999999996</v>
          </cell>
          <cell r="ES25">
            <v>405168.12999999995</v>
          </cell>
          <cell r="ET25">
            <v>412447.96</v>
          </cell>
          <cell r="EU25">
            <v>392405.29</v>
          </cell>
          <cell r="EV25">
            <v>396996.30000000005</v>
          </cell>
          <cell r="EW25">
            <v>387238.41000000003</v>
          </cell>
          <cell r="EX25">
            <v>397004.67</v>
          </cell>
          <cell r="EZ25">
            <v>182834.74</v>
          </cell>
          <cell r="FA25">
            <v>16544.560000000001</v>
          </cell>
          <cell r="FB25">
            <v>15047.3</v>
          </cell>
          <cell r="FC25">
            <v>17475.759999999998</v>
          </cell>
          <cell r="FD25">
            <v>16977.760000000002</v>
          </cell>
          <cell r="FE25">
            <v>14590.560000000001</v>
          </cell>
          <cell r="FF25">
            <v>16413.659999999996</v>
          </cell>
          <cell r="FG25">
            <v>14535.179999999998</v>
          </cell>
          <cell r="FH25">
            <v>14796.34</v>
          </cell>
          <cell r="FI25">
            <v>14077.32</v>
          </cell>
          <cell r="FJ25">
            <v>14242.02</v>
          </cell>
          <cell r="FK25">
            <v>13891.96</v>
          </cell>
          <cell r="FL25">
            <v>14242.320000000002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9141737.3099999987</v>
          </cell>
          <cell r="GC25">
            <v>827228.02000000014</v>
          </cell>
          <cell r="GD25">
            <v>752365.02</v>
          </cell>
          <cell r="GE25">
            <v>873788.03999999992</v>
          </cell>
          <cell r="GF25">
            <v>848888</v>
          </cell>
          <cell r="GG25">
            <v>729528.0299999998</v>
          </cell>
          <cell r="GH25">
            <v>820683.0199999999</v>
          </cell>
          <cell r="GI25">
            <v>726759.03</v>
          </cell>
          <cell r="GJ25">
            <v>739817.04</v>
          </cell>
          <cell r="GK25">
            <v>703866</v>
          </cell>
          <cell r="GL25">
            <v>712101.04</v>
          </cell>
          <cell r="GM25">
            <v>694598.03</v>
          </cell>
          <cell r="GN25">
            <v>712116.04</v>
          </cell>
        </row>
        <row r="26">
          <cell r="A26" t="str">
            <v>Total Operation &amp; Maintenance Exp - Excl Bad Debt</v>
          </cell>
          <cell r="B26">
            <v>21754464.18</v>
          </cell>
          <cell r="C26">
            <v>1923430.92</v>
          </cell>
          <cell r="D26">
            <v>1838977.05</v>
          </cell>
          <cell r="E26">
            <v>1958547.74</v>
          </cell>
          <cell r="F26">
            <v>1937901.79</v>
          </cell>
          <cell r="G26">
            <v>1772337.88</v>
          </cell>
          <cell r="H26">
            <v>1950685.16</v>
          </cell>
          <cell r="I26">
            <v>1809692.22</v>
          </cell>
          <cell r="J26">
            <v>1727548.57</v>
          </cell>
          <cell r="K26">
            <v>1731991.71</v>
          </cell>
          <cell r="L26">
            <v>1717764.46</v>
          </cell>
          <cell r="M26">
            <v>1693678.45</v>
          </cell>
          <cell r="N26">
            <v>1691908.23</v>
          </cell>
          <cell r="P26">
            <v>3298708.61</v>
          </cell>
          <cell r="Q26">
            <v>294525.12</v>
          </cell>
          <cell r="R26">
            <v>281694.51</v>
          </cell>
          <cell r="S26">
            <v>304335.71000000002</v>
          </cell>
          <cell r="T26">
            <v>296326.15999999997</v>
          </cell>
          <cell r="U26">
            <v>278475.51</v>
          </cell>
          <cell r="V26">
            <v>302545.84999999998</v>
          </cell>
          <cell r="W26">
            <v>259753.14</v>
          </cell>
          <cell r="X26">
            <v>254013.65</v>
          </cell>
          <cell r="Y26">
            <v>260670.37</v>
          </cell>
          <cell r="Z26">
            <v>254028.16</v>
          </cell>
          <cell r="AA26">
            <v>256673.09</v>
          </cell>
          <cell r="AB26">
            <v>255667.34</v>
          </cell>
          <cell r="AD26">
            <v>17062447.809999999</v>
          </cell>
          <cell r="AE26">
            <v>1515544.88</v>
          </cell>
          <cell r="AF26">
            <v>1420871.73</v>
          </cell>
          <cell r="AG26">
            <v>1538947.71</v>
          </cell>
          <cell r="AH26">
            <v>1484488.01</v>
          </cell>
          <cell r="AI26">
            <v>1386825.76</v>
          </cell>
          <cell r="AJ26">
            <v>1537475.57</v>
          </cell>
          <cell r="AK26">
            <v>1364427.8</v>
          </cell>
          <cell r="AL26">
            <v>1374313.34</v>
          </cell>
          <cell r="AM26">
            <v>1371580.98</v>
          </cell>
          <cell r="AN26">
            <v>1360836.56</v>
          </cell>
          <cell r="AO26">
            <v>1348680.96</v>
          </cell>
          <cell r="AP26">
            <v>1358454.51</v>
          </cell>
          <cell r="AR26">
            <v>10077616.990000002</v>
          </cell>
          <cell r="AS26">
            <v>879963.91</v>
          </cell>
          <cell r="AT26">
            <v>840907.27</v>
          </cell>
          <cell r="AU26">
            <v>903955.81</v>
          </cell>
          <cell r="AV26">
            <v>872488.08</v>
          </cell>
          <cell r="AW26">
            <v>823730.33</v>
          </cell>
          <cell r="AX26">
            <v>905872.66</v>
          </cell>
          <cell r="AY26">
            <v>815320.52</v>
          </cell>
          <cell r="AZ26">
            <v>807674.84</v>
          </cell>
          <cell r="BA26">
            <v>811540.71</v>
          </cell>
          <cell r="BB26">
            <v>814204.15</v>
          </cell>
          <cell r="BC26">
            <v>799281.03</v>
          </cell>
          <cell r="BD26">
            <v>802677.68</v>
          </cell>
          <cell r="BF26">
            <v>3553895.71</v>
          </cell>
          <cell r="BG26">
            <v>316793.53000000003</v>
          </cell>
          <cell r="BH26">
            <v>294950.83</v>
          </cell>
          <cell r="BI26">
            <v>318025.5</v>
          </cell>
          <cell r="BJ26">
            <v>311185.44</v>
          </cell>
          <cell r="BK26">
            <v>290361.44</v>
          </cell>
          <cell r="BL26">
            <v>318798.73</v>
          </cell>
          <cell r="BM26">
            <v>285977.15999999997</v>
          </cell>
          <cell r="BN26">
            <v>284145.64</v>
          </cell>
          <cell r="BO26">
            <v>286208.15000000002</v>
          </cell>
          <cell r="BP26">
            <v>284071.01</v>
          </cell>
          <cell r="BQ26">
            <v>280996.52</v>
          </cell>
          <cell r="BR26">
            <v>282381.76</v>
          </cell>
          <cell r="BT26">
            <v>901138.15</v>
          </cell>
          <cell r="BU26">
            <v>80811.41</v>
          </cell>
          <cell r="BV26">
            <v>76366.86</v>
          </cell>
          <cell r="BW26">
            <v>82346.240000000005</v>
          </cell>
          <cell r="BX26">
            <v>79147.820000000007</v>
          </cell>
          <cell r="BY26">
            <v>74226.789999999994</v>
          </cell>
          <cell r="BZ26">
            <v>82213.440000000002</v>
          </cell>
          <cell r="CA26">
            <v>71206.89</v>
          </cell>
          <cell r="CB26">
            <v>70897.240000000005</v>
          </cell>
          <cell r="CC26">
            <v>71368.47</v>
          </cell>
          <cell r="CD26">
            <v>71061.039999999994</v>
          </cell>
          <cell r="CE26">
            <v>70625.899999999994</v>
          </cell>
          <cell r="CF26">
            <v>70866.05</v>
          </cell>
          <cell r="CH26">
            <v>8027766.1999999993</v>
          </cell>
          <cell r="CI26">
            <v>718982.06</v>
          </cell>
          <cell r="CJ26">
            <v>680759.93</v>
          </cell>
          <cell r="CK26">
            <v>732055.11</v>
          </cell>
          <cell r="CL26">
            <v>706302.18</v>
          </cell>
          <cell r="CM26">
            <v>659980.43000000005</v>
          </cell>
          <cell r="CN26">
            <v>731412.5</v>
          </cell>
          <cell r="CO26">
            <v>632692.18999999994</v>
          </cell>
          <cell r="CP26">
            <v>633414.28</v>
          </cell>
          <cell r="CQ26">
            <v>629653.57999999996</v>
          </cell>
          <cell r="CR26">
            <v>642926.12</v>
          </cell>
          <cell r="CS26">
            <v>620241.63</v>
          </cell>
          <cell r="CT26">
            <v>639346.18999999994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64676037.650000006</v>
          </cell>
          <cell r="DK26">
            <v>5730051.8300000001</v>
          </cell>
          <cell r="DL26">
            <v>5434528.1799999997</v>
          </cell>
          <cell r="DM26">
            <v>5838213.8200000003</v>
          </cell>
          <cell r="DN26">
            <v>5687839.4799999995</v>
          </cell>
          <cell r="DO26">
            <v>5285938.1399999997</v>
          </cell>
          <cell r="DP26">
            <v>5829003.9100000001</v>
          </cell>
          <cell r="DQ26">
            <v>5239069.92</v>
          </cell>
          <cell r="DR26">
            <v>5152007.5599999996</v>
          </cell>
          <cell r="DS26">
            <v>5163013.97</v>
          </cell>
          <cell r="DT26">
            <v>5144891.5</v>
          </cell>
          <cell r="DU26">
            <v>5070177.58</v>
          </cell>
          <cell r="DV26">
            <v>5101301.7599999998</v>
          </cell>
          <cell r="DX26">
            <v>13571648.220000001</v>
          </cell>
          <cell r="DY26">
            <v>1180747.92</v>
          </cell>
          <cell r="DZ26">
            <v>1097708.1100000001</v>
          </cell>
          <cell r="EA26">
            <v>1222791.07</v>
          </cell>
          <cell r="EB26">
            <v>1169802.24</v>
          </cell>
          <cell r="EC26">
            <v>1106224.95</v>
          </cell>
          <cell r="ED26">
            <v>1209291.1200000001</v>
          </cell>
          <cell r="EE26">
            <v>1124474.54</v>
          </cell>
          <cell r="EF26">
            <v>1100918.24</v>
          </cell>
          <cell r="EG26">
            <v>1102520.1100000001</v>
          </cell>
          <cell r="EH26">
            <v>1091103.93</v>
          </cell>
          <cell r="EI26">
            <v>1078226.05</v>
          </cell>
          <cell r="EJ26">
            <v>1087839.94</v>
          </cell>
          <cell r="EL26">
            <v>17379956.59</v>
          </cell>
          <cell r="EM26">
            <v>1502929.64</v>
          </cell>
          <cell r="EN26">
            <v>1452503.81</v>
          </cell>
          <cell r="EO26">
            <v>1635025.8</v>
          </cell>
          <cell r="EP26">
            <v>1541793.3</v>
          </cell>
          <cell r="EQ26">
            <v>1462975.87</v>
          </cell>
          <cell r="ER26">
            <v>1529698.27</v>
          </cell>
          <cell r="ES26">
            <v>1413874.55</v>
          </cell>
          <cell r="ET26">
            <v>1393034.24</v>
          </cell>
          <cell r="EU26">
            <v>1371357.9</v>
          </cell>
          <cell r="EV26">
            <v>1360489.88</v>
          </cell>
          <cell r="EW26">
            <v>1336154.6299999999</v>
          </cell>
          <cell r="EX26">
            <v>1380118.7</v>
          </cell>
          <cell r="EZ26">
            <v>623572.86</v>
          </cell>
          <cell r="FA26">
            <v>54324.94</v>
          </cell>
          <cell r="FB26">
            <v>50733.07</v>
          </cell>
          <cell r="FC26">
            <v>58982.84</v>
          </cell>
          <cell r="FD26">
            <v>55355.05</v>
          </cell>
          <cell r="FE26">
            <v>52145.94</v>
          </cell>
          <cell r="FF26">
            <v>55466.82</v>
          </cell>
          <cell r="FG26">
            <v>51073.72</v>
          </cell>
          <cell r="FH26">
            <v>50459.3</v>
          </cell>
          <cell r="FI26">
            <v>49370.79</v>
          </cell>
          <cell r="FJ26">
            <v>48511.86</v>
          </cell>
          <cell r="FK26">
            <v>48095.91</v>
          </cell>
          <cell r="FL26">
            <v>49052.62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31575177.670000002</v>
          </cell>
          <cell r="GC26">
            <v>2738002.5</v>
          </cell>
          <cell r="GD26">
            <v>2600944.9900000002</v>
          </cell>
          <cell r="GE26">
            <v>2916799.71</v>
          </cell>
          <cell r="GF26">
            <v>2766950.59</v>
          </cell>
          <cell r="GG26">
            <v>2621346.7599999998</v>
          </cell>
          <cell r="GH26">
            <v>2794456.21</v>
          </cell>
          <cell r="GI26">
            <v>2589422.81</v>
          </cell>
          <cell r="GJ26">
            <v>2544411.7799999998</v>
          </cell>
          <cell r="GK26">
            <v>2523248.7999999998</v>
          </cell>
          <cell r="GL26">
            <v>2500105.67</v>
          </cell>
          <cell r="GM26">
            <v>2462476.59</v>
          </cell>
          <cell r="GN26">
            <v>2517011.2599999998</v>
          </cell>
        </row>
        <row r="27">
          <cell r="A27" t="str">
            <v>Bad Debt Expense</v>
          </cell>
          <cell r="B27">
            <v>732537.25</v>
          </cell>
          <cell r="C27">
            <v>39679.980000000003</v>
          </cell>
          <cell r="D27">
            <v>62581.85</v>
          </cell>
          <cell r="E27">
            <v>121603.14</v>
          </cell>
          <cell r="F27">
            <v>156393</v>
          </cell>
          <cell r="G27">
            <v>105200.29</v>
          </cell>
          <cell r="H27">
            <v>82674.570000000007</v>
          </cell>
          <cell r="I27">
            <v>43744.76</v>
          </cell>
          <cell r="J27">
            <v>31083.8</v>
          </cell>
          <cell r="K27">
            <v>20612.14</v>
          </cell>
          <cell r="L27">
            <v>23135.66</v>
          </cell>
          <cell r="M27">
            <v>22850.06</v>
          </cell>
          <cell r="N27">
            <v>22978</v>
          </cell>
          <cell r="P27">
            <v>96326.24</v>
          </cell>
          <cell r="Q27">
            <v>9186.92</v>
          </cell>
          <cell r="R27">
            <v>5849.98</v>
          </cell>
          <cell r="S27">
            <v>16984.810000000001</v>
          </cell>
          <cell r="T27">
            <v>19872.91</v>
          </cell>
          <cell r="U27">
            <v>13469.37</v>
          </cell>
          <cell r="V27">
            <v>10721.53</v>
          </cell>
          <cell r="W27">
            <v>6026.98</v>
          </cell>
          <cell r="X27">
            <v>3373.93</v>
          </cell>
          <cell r="Y27">
            <v>2725.14</v>
          </cell>
          <cell r="Z27">
            <v>2903.98</v>
          </cell>
          <cell r="AA27">
            <v>2856.66</v>
          </cell>
          <cell r="AB27">
            <v>2354.0300000000002</v>
          </cell>
          <cell r="AD27">
            <v>191352.27</v>
          </cell>
          <cell r="AE27">
            <v>13209.7</v>
          </cell>
          <cell r="AF27">
            <v>17463.68</v>
          </cell>
          <cell r="AG27">
            <v>25040.82</v>
          </cell>
          <cell r="AH27">
            <v>28197.22</v>
          </cell>
          <cell r="AI27">
            <v>22853.25</v>
          </cell>
          <cell r="AJ27">
            <v>20367.240000000002</v>
          </cell>
          <cell r="AK27">
            <v>14098.2</v>
          </cell>
          <cell r="AL27">
            <v>10855.6</v>
          </cell>
          <cell r="AM27">
            <v>9771.0499999999993</v>
          </cell>
          <cell r="AN27">
            <v>9859.4</v>
          </cell>
          <cell r="AO27">
            <v>9803.94</v>
          </cell>
          <cell r="AP27">
            <v>9832.17</v>
          </cell>
          <cell r="AR27">
            <v>196299.85</v>
          </cell>
          <cell r="AS27">
            <v>9365.32</v>
          </cell>
          <cell r="AT27">
            <v>18765.21</v>
          </cell>
          <cell r="AU27">
            <v>29162.95</v>
          </cell>
          <cell r="AV27">
            <v>32834.6</v>
          </cell>
          <cell r="AW27">
            <v>27637.99</v>
          </cell>
          <cell r="AX27">
            <v>20109.03</v>
          </cell>
          <cell r="AY27">
            <v>13220.12</v>
          </cell>
          <cell r="AZ27">
            <v>9811.5300000000007</v>
          </cell>
          <cell r="BA27">
            <v>9073.15</v>
          </cell>
          <cell r="BB27">
            <v>8722.18</v>
          </cell>
          <cell r="BC27">
            <v>8855.92</v>
          </cell>
          <cell r="BD27">
            <v>8741.85</v>
          </cell>
          <cell r="BF27">
            <v>35932.33</v>
          </cell>
          <cell r="BG27">
            <v>2290.0100000000002</v>
          </cell>
          <cell r="BH27">
            <v>3606.09</v>
          </cell>
          <cell r="BI27">
            <v>4834.1899999999996</v>
          </cell>
          <cell r="BJ27">
            <v>5641.95</v>
          </cell>
          <cell r="BK27">
            <v>4562.37</v>
          </cell>
          <cell r="BL27">
            <v>3962.45</v>
          </cell>
          <cell r="BM27">
            <v>2479.21</v>
          </cell>
          <cell r="BN27">
            <v>2027.14</v>
          </cell>
          <cell r="BO27">
            <v>1613.14</v>
          </cell>
          <cell r="BP27">
            <v>1653.72</v>
          </cell>
          <cell r="BQ27">
            <v>1632.77</v>
          </cell>
          <cell r="BR27">
            <v>1629.29</v>
          </cell>
          <cell r="BT27">
            <v>23790.880000000001</v>
          </cell>
          <cell r="BU27">
            <v>1098.94</v>
          </cell>
          <cell r="BV27">
            <v>1961.93</v>
          </cell>
          <cell r="BW27">
            <v>4282.01</v>
          </cell>
          <cell r="BX27">
            <v>5382.02</v>
          </cell>
          <cell r="BY27">
            <v>3607.56</v>
          </cell>
          <cell r="BZ27">
            <v>2953.67</v>
          </cell>
          <cell r="CA27">
            <v>1445.03</v>
          </cell>
          <cell r="CB27">
            <v>864.2</v>
          </cell>
          <cell r="CC27">
            <v>490.12</v>
          </cell>
          <cell r="CD27">
            <v>602.84</v>
          </cell>
          <cell r="CE27">
            <v>557.17999999999995</v>
          </cell>
          <cell r="CF27">
            <v>545.38</v>
          </cell>
          <cell r="CH27">
            <v>255961</v>
          </cell>
          <cell r="CI27">
            <v>13608.74</v>
          </cell>
          <cell r="CJ27">
            <v>20670.849999999999</v>
          </cell>
          <cell r="CK27">
            <v>42187.3</v>
          </cell>
          <cell r="CL27">
            <v>51269.38</v>
          </cell>
          <cell r="CM27">
            <v>32985.83</v>
          </cell>
          <cell r="CN27">
            <v>32001.73</v>
          </cell>
          <cell r="CO27">
            <v>14969.78</v>
          </cell>
          <cell r="CP27">
            <v>10631.26</v>
          </cell>
          <cell r="CQ27">
            <v>8104.32</v>
          </cell>
          <cell r="CR27">
            <v>8451.91</v>
          </cell>
          <cell r="CS27">
            <v>8370.14</v>
          </cell>
          <cell r="CT27">
            <v>12709.76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1532199.82</v>
          </cell>
          <cell r="DK27">
            <v>88439.61</v>
          </cell>
          <cell r="DL27">
            <v>130899.59</v>
          </cell>
          <cell r="DM27">
            <v>244095.22</v>
          </cell>
          <cell r="DN27">
            <v>299591.08</v>
          </cell>
          <cell r="DO27">
            <v>210316.66</v>
          </cell>
          <cell r="DP27">
            <v>172790.22</v>
          </cell>
          <cell r="DQ27">
            <v>95984.08</v>
          </cell>
          <cell r="DR27">
            <v>68647.460000000006</v>
          </cell>
          <cell r="DS27">
            <v>52389.06</v>
          </cell>
          <cell r="DT27">
            <v>55329.69</v>
          </cell>
          <cell r="DU27">
            <v>54926.67</v>
          </cell>
          <cell r="DV27">
            <v>58790.48</v>
          </cell>
          <cell r="DX27">
            <v>404110.03</v>
          </cell>
          <cell r="DY27">
            <v>26869.43</v>
          </cell>
          <cell r="DZ27">
            <v>41114.589999999997</v>
          </cell>
          <cell r="EA27">
            <v>69422.100000000006</v>
          </cell>
          <cell r="EB27">
            <v>76390.899999999994</v>
          </cell>
          <cell r="EC27">
            <v>43473.88</v>
          </cell>
          <cell r="ED27">
            <v>43855.33</v>
          </cell>
          <cell r="EE27">
            <v>28302.63</v>
          </cell>
          <cell r="EF27">
            <v>19123.03</v>
          </cell>
          <cell r="EG27">
            <v>14404.99</v>
          </cell>
          <cell r="EH27">
            <v>12719.93</v>
          </cell>
          <cell r="EI27">
            <v>13155.01</v>
          </cell>
          <cell r="EJ27">
            <v>15278.21</v>
          </cell>
          <cell r="EL27">
            <v>156342.45000000001</v>
          </cell>
          <cell r="EM27">
            <v>9957.1299999999992</v>
          </cell>
          <cell r="EN27">
            <v>12706.14</v>
          </cell>
          <cell r="EO27">
            <v>20139.990000000002</v>
          </cell>
          <cell r="EP27">
            <v>25660.25</v>
          </cell>
          <cell r="EQ27">
            <v>16900.560000000001</v>
          </cell>
          <cell r="ER27">
            <v>16226.36</v>
          </cell>
          <cell r="ES27">
            <v>11400.37</v>
          </cell>
          <cell r="ET27">
            <v>9557.3799999999992</v>
          </cell>
          <cell r="EU27">
            <v>8678</v>
          </cell>
          <cell r="EV27">
            <v>8381.2099999999991</v>
          </cell>
          <cell r="EW27">
            <v>8360.4500000000007</v>
          </cell>
          <cell r="EX27">
            <v>8374.61</v>
          </cell>
          <cell r="EZ27">
            <v>21700.48</v>
          </cell>
          <cell r="FA27">
            <v>1169.0899999999999</v>
          </cell>
          <cell r="FB27">
            <v>1559.25</v>
          </cell>
          <cell r="FC27">
            <v>2800.53</v>
          </cell>
          <cell r="FD27">
            <v>3877.87</v>
          </cell>
          <cell r="FE27">
            <v>3396.9</v>
          </cell>
          <cell r="FF27">
            <v>2696.69</v>
          </cell>
          <cell r="FG27">
            <v>1882.16</v>
          </cell>
          <cell r="FH27">
            <v>1326.53</v>
          </cell>
          <cell r="FI27">
            <v>1006.48</v>
          </cell>
          <cell r="FJ27">
            <v>645.21</v>
          </cell>
          <cell r="FK27">
            <v>639.21</v>
          </cell>
          <cell r="FL27">
            <v>700.56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582152.95999999996</v>
          </cell>
          <cell r="GC27">
            <v>37995.65</v>
          </cell>
          <cell r="GD27">
            <v>55379.98</v>
          </cell>
          <cell r="GE27">
            <v>92362.62</v>
          </cell>
          <cell r="GF27">
            <v>105929.02</v>
          </cell>
          <cell r="GG27">
            <v>63771.34</v>
          </cell>
          <cell r="GH27">
            <v>62778.38</v>
          </cell>
          <cell r="GI27">
            <v>41585.160000000003</v>
          </cell>
          <cell r="GJ27">
            <v>30006.94</v>
          </cell>
          <cell r="GK27">
            <v>24089.47</v>
          </cell>
          <cell r="GL27">
            <v>21746.35</v>
          </cell>
          <cell r="GM27">
            <v>22154.67</v>
          </cell>
          <cell r="GN27">
            <v>24353.38</v>
          </cell>
        </row>
        <row r="28">
          <cell r="A28" t="str">
            <v>Depreciation Expense - Default 4030-00000</v>
          </cell>
          <cell r="B28">
            <v>11870516.560000001</v>
          </cell>
          <cell r="C28">
            <v>989209.88</v>
          </cell>
          <cell r="D28">
            <v>989209.88</v>
          </cell>
          <cell r="E28">
            <v>989209.88</v>
          </cell>
          <cell r="F28">
            <v>989209.88</v>
          </cell>
          <cell r="G28">
            <v>989209.88</v>
          </cell>
          <cell r="H28">
            <v>989209.88</v>
          </cell>
          <cell r="I28">
            <v>989209.88</v>
          </cell>
          <cell r="J28">
            <v>989209.88</v>
          </cell>
          <cell r="K28">
            <v>989209.88</v>
          </cell>
          <cell r="L28">
            <v>989209.88</v>
          </cell>
          <cell r="M28">
            <v>989209.88</v>
          </cell>
          <cell r="N28">
            <v>989207.88</v>
          </cell>
          <cell r="P28">
            <v>1753502.68</v>
          </cell>
          <cell r="Q28">
            <v>146125.14000000001</v>
          </cell>
          <cell r="R28">
            <v>146125.14000000001</v>
          </cell>
          <cell r="S28">
            <v>146125.14000000001</v>
          </cell>
          <cell r="T28">
            <v>146125.14000000001</v>
          </cell>
          <cell r="U28">
            <v>146125.14000000001</v>
          </cell>
          <cell r="V28">
            <v>146125.14000000001</v>
          </cell>
          <cell r="W28">
            <v>146125.14000000001</v>
          </cell>
          <cell r="X28">
            <v>146125.14000000001</v>
          </cell>
          <cell r="Y28">
            <v>146125.14000000001</v>
          </cell>
          <cell r="Z28">
            <v>146125.14000000001</v>
          </cell>
          <cell r="AA28">
            <v>146125.14000000001</v>
          </cell>
          <cell r="AB28">
            <v>146126.14000000001</v>
          </cell>
          <cell r="AD28">
            <v>8307684.1200000001</v>
          </cell>
          <cell r="AE28">
            <v>692307.01</v>
          </cell>
          <cell r="AF28">
            <v>692307.01</v>
          </cell>
          <cell r="AG28">
            <v>692307.01</v>
          </cell>
          <cell r="AH28">
            <v>692307.01</v>
          </cell>
          <cell r="AI28">
            <v>692307.01</v>
          </cell>
          <cell r="AJ28">
            <v>692307.01</v>
          </cell>
          <cell r="AK28">
            <v>692307.01</v>
          </cell>
          <cell r="AL28">
            <v>692307.01</v>
          </cell>
          <cell r="AM28">
            <v>692307.01</v>
          </cell>
          <cell r="AN28">
            <v>692307.01</v>
          </cell>
          <cell r="AO28">
            <v>692307.01</v>
          </cell>
          <cell r="AP28">
            <v>692307.01</v>
          </cell>
          <cell r="AR28">
            <v>3278819.76</v>
          </cell>
          <cell r="AS28">
            <v>273234.73</v>
          </cell>
          <cell r="AT28">
            <v>273234.73</v>
          </cell>
          <cell r="AU28">
            <v>273234.73</v>
          </cell>
          <cell r="AV28">
            <v>273234.73</v>
          </cell>
          <cell r="AW28">
            <v>273234.73</v>
          </cell>
          <cell r="AX28">
            <v>273234.73</v>
          </cell>
          <cell r="AY28">
            <v>273234.73</v>
          </cell>
          <cell r="AZ28">
            <v>273234.73</v>
          </cell>
          <cell r="BA28">
            <v>273234.73</v>
          </cell>
          <cell r="BB28">
            <v>273234.73</v>
          </cell>
          <cell r="BC28">
            <v>273234.73</v>
          </cell>
          <cell r="BD28">
            <v>273237.73</v>
          </cell>
          <cell r="BF28">
            <v>2049560.64</v>
          </cell>
          <cell r="BG28">
            <v>170796.97</v>
          </cell>
          <cell r="BH28">
            <v>170796.97</v>
          </cell>
          <cell r="BI28">
            <v>170796.97</v>
          </cell>
          <cell r="BJ28">
            <v>170796.97</v>
          </cell>
          <cell r="BK28">
            <v>170796.97</v>
          </cell>
          <cell r="BL28">
            <v>170796.97</v>
          </cell>
          <cell r="BM28">
            <v>170796.97</v>
          </cell>
          <cell r="BN28">
            <v>170796.97</v>
          </cell>
          <cell r="BO28">
            <v>170796.97</v>
          </cell>
          <cell r="BP28">
            <v>170796.97</v>
          </cell>
          <cell r="BQ28">
            <v>170796.97</v>
          </cell>
          <cell r="BR28">
            <v>170793.97</v>
          </cell>
          <cell r="BT28">
            <v>660247.96</v>
          </cell>
          <cell r="BU28">
            <v>55020.33</v>
          </cell>
          <cell r="BV28">
            <v>55020.33</v>
          </cell>
          <cell r="BW28">
            <v>55020.33</v>
          </cell>
          <cell r="BX28">
            <v>55020.33</v>
          </cell>
          <cell r="BY28">
            <v>55020.33</v>
          </cell>
          <cell r="BZ28">
            <v>55020.33</v>
          </cell>
          <cell r="CA28">
            <v>55020.33</v>
          </cell>
          <cell r="CB28">
            <v>55020.33</v>
          </cell>
          <cell r="CC28">
            <v>55020.33</v>
          </cell>
          <cell r="CD28">
            <v>55020.33</v>
          </cell>
          <cell r="CE28">
            <v>55020.33</v>
          </cell>
          <cell r="CF28">
            <v>55024.33</v>
          </cell>
          <cell r="CH28">
            <v>3103879.77</v>
          </cell>
          <cell r="CI28">
            <v>258656.48</v>
          </cell>
          <cell r="CJ28">
            <v>258656.48</v>
          </cell>
          <cell r="CK28">
            <v>258656.48</v>
          </cell>
          <cell r="CL28">
            <v>258656.48</v>
          </cell>
          <cell r="CM28">
            <v>258656.48</v>
          </cell>
          <cell r="CN28">
            <v>258656.48</v>
          </cell>
          <cell r="CO28">
            <v>258656.48</v>
          </cell>
          <cell r="CP28">
            <v>258656.48</v>
          </cell>
          <cell r="CQ28">
            <v>258656.48</v>
          </cell>
          <cell r="CR28">
            <v>258656.48</v>
          </cell>
          <cell r="CS28">
            <v>258656.48</v>
          </cell>
          <cell r="CT28">
            <v>258658.49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31024211.489999998</v>
          </cell>
          <cell r="DK28">
            <v>2585350.54</v>
          </cell>
          <cell r="DL28">
            <v>2585350.54</v>
          </cell>
          <cell r="DM28">
            <v>2585350.54</v>
          </cell>
          <cell r="DN28">
            <v>2585350.54</v>
          </cell>
          <cell r="DO28">
            <v>2585350.54</v>
          </cell>
          <cell r="DP28">
            <v>2585350.54</v>
          </cell>
          <cell r="DQ28">
            <v>2585350.54</v>
          </cell>
          <cell r="DR28">
            <v>2585350.54</v>
          </cell>
          <cell r="DS28">
            <v>2585350.54</v>
          </cell>
          <cell r="DT28">
            <v>2585350.54</v>
          </cell>
          <cell r="DU28">
            <v>2585350.54</v>
          </cell>
          <cell r="DV28">
            <v>2585355.5499999998</v>
          </cell>
          <cell r="DX28">
            <v>5747037.8200000003</v>
          </cell>
          <cell r="DY28">
            <v>473946.57</v>
          </cell>
          <cell r="DZ28">
            <v>467972.44</v>
          </cell>
          <cell r="EA28">
            <v>469016.09</v>
          </cell>
          <cell r="EB28">
            <v>471500.37</v>
          </cell>
          <cell r="EC28">
            <v>466664.13</v>
          </cell>
          <cell r="ED28">
            <v>471515.41</v>
          </cell>
          <cell r="EE28">
            <v>477312.08</v>
          </cell>
          <cell r="EF28">
            <v>481110.7</v>
          </cell>
          <cell r="EG28">
            <v>480950.29</v>
          </cell>
          <cell r="EH28">
            <v>479146.73</v>
          </cell>
          <cell r="EI28">
            <v>486343.94</v>
          </cell>
          <cell r="EJ28">
            <v>521559.07</v>
          </cell>
          <cell r="EL28">
            <v>8487082.0399999991</v>
          </cell>
          <cell r="EM28">
            <v>704804.1</v>
          </cell>
          <cell r="EN28">
            <v>696976.33</v>
          </cell>
          <cell r="EO28">
            <v>698077.83</v>
          </cell>
          <cell r="EP28">
            <v>704432.26</v>
          </cell>
          <cell r="EQ28">
            <v>695807.68</v>
          </cell>
          <cell r="ER28">
            <v>702770.48</v>
          </cell>
          <cell r="ES28">
            <v>704931.39</v>
          </cell>
          <cell r="ET28">
            <v>710565.18</v>
          </cell>
          <cell r="EU28">
            <v>707655.58</v>
          </cell>
          <cell r="EV28">
            <v>707879.08</v>
          </cell>
          <cell r="EW28">
            <v>716888.54</v>
          </cell>
          <cell r="EX28">
            <v>736293.59</v>
          </cell>
          <cell r="EZ28">
            <v>136224.75</v>
          </cell>
          <cell r="FA28">
            <v>12557.33</v>
          </cell>
          <cell r="FB28">
            <v>12238.34</v>
          </cell>
          <cell r="FC28">
            <v>12032.05</v>
          </cell>
          <cell r="FD28">
            <v>12747.52</v>
          </cell>
          <cell r="FE28">
            <v>11865.01</v>
          </cell>
          <cell r="FF28">
            <v>12264.5</v>
          </cell>
          <cell r="FG28">
            <v>11391.06</v>
          </cell>
          <cell r="FH28">
            <v>11864.01</v>
          </cell>
          <cell r="FI28">
            <v>10073.84</v>
          </cell>
          <cell r="FJ28">
            <v>9664.2800000000007</v>
          </cell>
          <cell r="FK28">
            <v>10227.799999999999</v>
          </cell>
          <cell r="FL28">
            <v>9299.01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14370344.609999999</v>
          </cell>
          <cell r="GC28">
            <v>1191308</v>
          </cell>
          <cell r="GD28">
            <v>1177187.1100000001</v>
          </cell>
          <cell r="GE28">
            <v>1179125.97</v>
          </cell>
          <cell r="GF28">
            <v>1188680.1499999999</v>
          </cell>
          <cell r="GG28">
            <v>1174336.82</v>
          </cell>
          <cell r="GH28">
            <v>1186550.3899999999</v>
          </cell>
          <cell r="GI28">
            <v>1193634.53</v>
          </cell>
          <cell r="GJ28">
            <v>1203539.8899999999</v>
          </cell>
          <cell r="GK28">
            <v>1198679.71</v>
          </cell>
          <cell r="GL28">
            <v>1196690.0900000001</v>
          </cell>
          <cell r="GM28">
            <v>1213460.28</v>
          </cell>
          <cell r="GN28">
            <v>1267151.67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1539931.86</v>
          </cell>
          <cell r="C57">
            <v>119154.21</v>
          </cell>
          <cell r="D57">
            <v>120065.98</v>
          </cell>
          <cell r="E57">
            <v>122665.72</v>
          </cell>
          <cell r="F57">
            <v>122558.66</v>
          </cell>
          <cell r="G57">
            <v>126858.52</v>
          </cell>
          <cell r="H57">
            <v>126010.4</v>
          </cell>
          <cell r="I57">
            <v>125997.9</v>
          </cell>
          <cell r="J57">
            <v>125951.84</v>
          </cell>
          <cell r="K57">
            <v>127518.58</v>
          </cell>
          <cell r="L57">
            <v>131535.71</v>
          </cell>
          <cell r="M57">
            <v>132987.29</v>
          </cell>
          <cell r="N57">
            <v>158627.04999999999</v>
          </cell>
          <cell r="P57">
            <v>201965.4</v>
          </cell>
          <cell r="Q57">
            <v>15627.33</v>
          </cell>
          <cell r="R57">
            <v>15746.91</v>
          </cell>
          <cell r="S57">
            <v>16087.88</v>
          </cell>
          <cell r="T57">
            <v>16073.83</v>
          </cell>
          <cell r="U57">
            <v>16637.77</v>
          </cell>
          <cell r="V57">
            <v>16526.54</v>
          </cell>
          <cell r="W57">
            <v>16524.900000000001</v>
          </cell>
          <cell r="X57">
            <v>16518.86</v>
          </cell>
          <cell r="Y57">
            <v>16724.34</v>
          </cell>
          <cell r="Z57">
            <v>17251.189999999999</v>
          </cell>
          <cell r="AA57">
            <v>17441.57</v>
          </cell>
          <cell r="AB57">
            <v>20804.28</v>
          </cell>
          <cell r="AD57">
            <v>1195656.6499999999</v>
          </cell>
          <cell r="AE57">
            <v>92515.47</v>
          </cell>
          <cell r="AF57">
            <v>93223.4</v>
          </cell>
          <cell r="AG57">
            <v>95241.93</v>
          </cell>
          <cell r="AH57">
            <v>95158.8</v>
          </cell>
          <cell r="AI57">
            <v>98497.37</v>
          </cell>
          <cell r="AJ57">
            <v>97838.86</v>
          </cell>
          <cell r="AK57">
            <v>97829.15</v>
          </cell>
          <cell r="AL57">
            <v>97793.39</v>
          </cell>
          <cell r="AM57">
            <v>99009.86</v>
          </cell>
          <cell r="AN57">
            <v>102128.9</v>
          </cell>
          <cell r="AO57">
            <v>103255.96</v>
          </cell>
          <cell r="AP57">
            <v>123163.56</v>
          </cell>
          <cell r="AR57">
            <v>554342.75</v>
          </cell>
          <cell r="AS57">
            <v>42892.98</v>
          </cell>
          <cell r="AT57">
            <v>43221.2</v>
          </cell>
          <cell r="AU57">
            <v>44157.05</v>
          </cell>
          <cell r="AV57">
            <v>44118.51</v>
          </cell>
          <cell r="AW57">
            <v>45666.37</v>
          </cell>
          <cell r="AX57">
            <v>45361.07</v>
          </cell>
          <cell r="AY57">
            <v>45356.57</v>
          </cell>
          <cell r="AZ57">
            <v>45339.99</v>
          </cell>
          <cell r="BA57">
            <v>45903.98</v>
          </cell>
          <cell r="BB57">
            <v>47350.06</v>
          </cell>
          <cell r="BC57">
            <v>47872.6</v>
          </cell>
          <cell r="BD57">
            <v>57102.37</v>
          </cell>
          <cell r="BF57">
            <v>222639.29</v>
          </cell>
          <cell r="BG57">
            <v>17227</v>
          </cell>
          <cell r="BH57">
            <v>17358.82</v>
          </cell>
          <cell r="BI57">
            <v>17734.689999999999</v>
          </cell>
          <cell r="BJ57">
            <v>17719.21</v>
          </cell>
          <cell r="BK57">
            <v>18340.87</v>
          </cell>
          <cell r="BL57">
            <v>18218.25</v>
          </cell>
          <cell r="BM57">
            <v>18216.439999999999</v>
          </cell>
          <cell r="BN57">
            <v>18209.79</v>
          </cell>
          <cell r="BO57">
            <v>18436.3</v>
          </cell>
          <cell r="BP57">
            <v>19017.09</v>
          </cell>
          <cell r="BQ57">
            <v>19226.95</v>
          </cell>
          <cell r="BR57">
            <v>22933.88</v>
          </cell>
          <cell r="BT57">
            <v>44156.29</v>
          </cell>
          <cell r="BU57">
            <v>3416.65</v>
          </cell>
          <cell r="BV57">
            <v>3442.79</v>
          </cell>
          <cell r="BW57">
            <v>3517.34</v>
          </cell>
          <cell r="BX57">
            <v>3514.27</v>
          </cell>
          <cell r="BY57">
            <v>3637.56</v>
          </cell>
          <cell r="BZ57">
            <v>3613.25</v>
          </cell>
          <cell r="CA57">
            <v>3612.89</v>
          </cell>
          <cell r="CB57">
            <v>3611.57</v>
          </cell>
          <cell r="CC57">
            <v>3656.49</v>
          </cell>
          <cell r="CD57">
            <v>3771.68</v>
          </cell>
          <cell r="CE57">
            <v>3813.3</v>
          </cell>
          <cell r="CF57">
            <v>4548.5</v>
          </cell>
          <cell r="CH57">
            <v>443176.01</v>
          </cell>
          <cell r="CI57">
            <v>34291.31</v>
          </cell>
          <cell r="CJ57">
            <v>34553.71</v>
          </cell>
          <cell r="CK57">
            <v>35301.89</v>
          </cell>
          <cell r="CL57">
            <v>35271.08</v>
          </cell>
          <cell r="CM57">
            <v>36508.53</v>
          </cell>
          <cell r="CN57">
            <v>36264.449999999997</v>
          </cell>
          <cell r="CO57">
            <v>36260.86</v>
          </cell>
          <cell r="CP57">
            <v>36247.599999999999</v>
          </cell>
          <cell r="CQ57">
            <v>36698.49</v>
          </cell>
          <cell r="CR57">
            <v>37854.58</v>
          </cell>
          <cell r="CS57">
            <v>38272.33</v>
          </cell>
          <cell r="CT57">
            <v>45651.18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4201868.25</v>
          </cell>
          <cell r="DK57">
            <v>325124.95</v>
          </cell>
          <cell r="DL57">
            <v>327612.81</v>
          </cell>
          <cell r="DM57">
            <v>334706.5</v>
          </cell>
          <cell r="DN57">
            <v>334414.36</v>
          </cell>
          <cell r="DO57">
            <v>346146.99</v>
          </cell>
          <cell r="DP57">
            <v>343832.82</v>
          </cell>
          <cell r="DQ57">
            <v>343798.71</v>
          </cell>
          <cell r="DR57">
            <v>343673.04</v>
          </cell>
          <cell r="DS57">
            <v>347948.04</v>
          </cell>
          <cell r="DT57">
            <v>358909.21</v>
          </cell>
          <cell r="DU57">
            <v>362870</v>
          </cell>
          <cell r="DV57">
            <v>432830.82</v>
          </cell>
          <cell r="DX57">
            <v>887429.05</v>
          </cell>
          <cell r="DY57">
            <v>68665.960000000006</v>
          </cell>
          <cell r="DZ57">
            <v>69191.399999999994</v>
          </cell>
          <cell r="EA57">
            <v>70689.570000000007</v>
          </cell>
          <cell r="EB57">
            <v>70627.87</v>
          </cell>
          <cell r="EC57">
            <v>73105.789999999994</v>
          </cell>
          <cell r="ED57">
            <v>72617.039999999994</v>
          </cell>
          <cell r="EE57">
            <v>72609.84</v>
          </cell>
          <cell r="EF57">
            <v>72583.289999999994</v>
          </cell>
          <cell r="EG57">
            <v>73486.17</v>
          </cell>
          <cell r="EH57">
            <v>75801.149999999994</v>
          </cell>
          <cell r="EI57">
            <v>76637.67</v>
          </cell>
          <cell r="EJ57">
            <v>91413.3</v>
          </cell>
          <cell r="EL57">
            <v>1072413.23</v>
          </cell>
          <cell r="EM57">
            <v>82979.350000000006</v>
          </cell>
          <cell r="EN57">
            <v>83614.31</v>
          </cell>
          <cell r="EO57">
            <v>85424.78</v>
          </cell>
          <cell r="EP57">
            <v>85350.22</v>
          </cell>
          <cell r="EQ57">
            <v>88344.66</v>
          </cell>
          <cell r="ER57">
            <v>87754.02</v>
          </cell>
          <cell r="ES57">
            <v>87745.32</v>
          </cell>
          <cell r="ET57">
            <v>87713.25</v>
          </cell>
          <cell r="EU57">
            <v>88804.33</v>
          </cell>
          <cell r="EV57">
            <v>91601.87</v>
          </cell>
          <cell r="EW57">
            <v>92612.76</v>
          </cell>
          <cell r="EX57">
            <v>110468.36</v>
          </cell>
          <cell r="EZ57">
            <v>39951.35</v>
          </cell>
          <cell r="FA57">
            <v>3091.29</v>
          </cell>
          <cell r="FB57">
            <v>3114.94</v>
          </cell>
          <cell r="FC57">
            <v>3182.39</v>
          </cell>
          <cell r="FD57">
            <v>3179.61</v>
          </cell>
          <cell r="FE57">
            <v>3291.16</v>
          </cell>
          <cell r="FF57">
            <v>3269.16</v>
          </cell>
          <cell r="FG57">
            <v>3268.84</v>
          </cell>
          <cell r="FH57">
            <v>3267.64</v>
          </cell>
          <cell r="FI57">
            <v>3308.29</v>
          </cell>
          <cell r="FJ57">
            <v>3412.51</v>
          </cell>
          <cell r="FK57">
            <v>3450.17</v>
          </cell>
          <cell r="FL57">
            <v>4115.3500000000004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1999793.63</v>
          </cell>
          <cell r="GC57">
            <v>154736.6</v>
          </cell>
          <cell r="GD57">
            <v>155920.65</v>
          </cell>
          <cell r="GE57">
            <v>159296.74</v>
          </cell>
          <cell r="GF57">
            <v>159157.70000000001</v>
          </cell>
          <cell r="GG57">
            <v>164741.60999999999</v>
          </cell>
          <cell r="GH57">
            <v>163640.22</v>
          </cell>
          <cell r="GI57">
            <v>163624</v>
          </cell>
          <cell r="GJ57">
            <v>163564.18</v>
          </cell>
          <cell r="GK57">
            <v>165598.79</v>
          </cell>
          <cell r="GL57">
            <v>170815.53</v>
          </cell>
          <cell r="GM57">
            <v>172700.6</v>
          </cell>
          <cell r="GN57">
            <v>205997.01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13410448.42</v>
          </cell>
          <cell r="C66">
            <v>1108364.0900000001</v>
          </cell>
          <cell r="D66">
            <v>1109275.8600000001</v>
          </cell>
          <cell r="E66">
            <v>1111875.6000000001</v>
          </cell>
          <cell r="F66">
            <v>1111768.54</v>
          </cell>
          <cell r="G66">
            <v>1116068.3999999999</v>
          </cell>
          <cell r="H66">
            <v>1115220.28</v>
          </cell>
          <cell r="I66">
            <v>1115207.78</v>
          </cell>
          <cell r="J66">
            <v>1115161.72</v>
          </cell>
          <cell r="K66">
            <v>1116728.46</v>
          </cell>
          <cell r="L66">
            <v>1120745.5900000001</v>
          </cell>
          <cell r="M66">
            <v>1122197.17</v>
          </cell>
          <cell r="N66">
            <v>1147834.93</v>
          </cell>
          <cell r="P66">
            <v>1955468.0799999998</v>
          </cell>
          <cell r="Q66">
            <v>161752.47</v>
          </cell>
          <cell r="R66">
            <v>161872.05000000002</v>
          </cell>
          <cell r="S66">
            <v>162213.02000000002</v>
          </cell>
          <cell r="T66">
            <v>162198.97</v>
          </cell>
          <cell r="U66">
            <v>162762.91</v>
          </cell>
          <cell r="V66">
            <v>162651.68000000002</v>
          </cell>
          <cell r="W66">
            <v>162650.04</v>
          </cell>
          <cell r="X66">
            <v>162644</v>
          </cell>
          <cell r="Y66">
            <v>162849.48000000001</v>
          </cell>
          <cell r="Z66">
            <v>163376.33000000002</v>
          </cell>
          <cell r="AA66">
            <v>163566.71000000002</v>
          </cell>
          <cell r="AB66">
            <v>166930.42000000001</v>
          </cell>
          <cell r="AD66">
            <v>9503340.7699999996</v>
          </cell>
          <cell r="AE66">
            <v>784822.48</v>
          </cell>
          <cell r="AF66">
            <v>785530.41</v>
          </cell>
          <cell r="AG66">
            <v>787548.94</v>
          </cell>
          <cell r="AH66">
            <v>787465.81</v>
          </cell>
          <cell r="AI66">
            <v>790804.38</v>
          </cell>
          <cell r="AJ66">
            <v>790145.87</v>
          </cell>
          <cell r="AK66">
            <v>790136.16</v>
          </cell>
          <cell r="AL66">
            <v>790100.4</v>
          </cell>
          <cell r="AM66">
            <v>791316.87</v>
          </cell>
          <cell r="AN66">
            <v>794435.91</v>
          </cell>
          <cell r="AO66">
            <v>795562.97</v>
          </cell>
          <cell r="AP66">
            <v>815470.57000000007</v>
          </cell>
          <cell r="AR66">
            <v>3833162.51</v>
          </cell>
          <cell r="AS66">
            <v>316127.70999999996</v>
          </cell>
          <cell r="AT66">
            <v>316455.93</v>
          </cell>
          <cell r="AU66">
            <v>317391.77999999997</v>
          </cell>
          <cell r="AV66">
            <v>317353.24</v>
          </cell>
          <cell r="AW66">
            <v>318901.09999999998</v>
          </cell>
          <cell r="AX66">
            <v>318595.8</v>
          </cell>
          <cell r="AY66">
            <v>318591.3</v>
          </cell>
          <cell r="AZ66">
            <v>318574.71999999997</v>
          </cell>
          <cell r="BA66">
            <v>319138.70999999996</v>
          </cell>
          <cell r="BB66">
            <v>320584.78999999998</v>
          </cell>
          <cell r="BC66">
            <v>321107.32999999996</v>
          </cell>
          <cell r="BD66">
            <v>330340.09999999998</v>
          </cell>
          <cell r="BF66">
            <v>2272199.9299999997</v>
          </cell>
          <cell r="BG66">
            <v>188023.97</v>
          </cell>
          <cell r="BH66">
            <v>188155.79</v>
          </cell>
          <cell r="BI66">
            <v>188531.66</v>
          </cell>
          <cell r="BJ66">
            <v>188516.18</v>
          </cell>
          <cell r="BK66">
            <v>189137.84</v>
          </cell>
          <cell r="BL66">
            <v>189015.22</v>
          </cell>
          <cell r="BM66">
            <v>189013.41</v>
          </cell>
          <cell r="BN66">
            <v>189006.76</v>
          </cell>
          <cell r="BO66">
            <v>189233.27</v>
          </cell>
          <cell r="BP66">
            <v>189814.06</v>
          </cell>
          <cell r="BQ66">
            <v>190023.92</v>
          </cell>
          <cell r="BR66">
            <v>193727.85</v>
          </cell>
          <cell r="BT66">
            <v>704404.25</v>
          </cell>
          <cell r="BU66">
            <v>58436.98</v>
          </cell>
          <cell r="BV66">
            <v>58463.12</v>
          </cell>
          <cell r="BW66">
            <v>58537.67</v>
          </cell>
          <cell r="BX66">
            <v>58534.6</v>
          </cell>
          <cell r="BY66">
            <v>58657.89</v>
          </cell>
          <cell r="BZ66">
            <v>58633.58</v>
          </cell>
          <cell r="CA66">
            <v>58633.22</v>
          </cell>
          <cell r="CB66">
            <v>58631.9</v>
          </cell>
          <cell r="CC66">
            <v>58676.82</v>
          </cell>
          <cell r="CD66">
            <v>58792.01</v>
          </cell>
          <cell r="CE66">
            <v>58833.630000000005</v>
          </cell>
          <cell r="CF66">
            <v>59572.83</v>
          </cell>
          <cell r="CH66">
            <v>3547055.7800000003</v>
          </cell>
          <cell r="CI66">
            <v>292947.79000000004</v>
          </cell>
          <cell r="CJ66">
            <v>293210.19</v>
          </cell>
          <cell r="CK66">
            <v>293958.37</v>
          </cell>
          <cell r="CL66">
            <v>293927.56</v>
          </cell>
          <cell r="CM66">
            <v>295165.01</v>
          </cell>
          <cell r="CN66">
            <v>294920.93</v>
          </cell>
          <cell r="CO66">
            <v>294917.34000000003</v>
          </cell>
          <cell r="CP66">
            <v>294904.08</v>
          </cell>
          <cell r="CQ66">
            <v>295354.97000000003</v>
          </cell>
          <cell r="CR66">
            <v>296511.06</v>
          </cell>
          <cell r="CS66">
            <v>296928.81</v>
          </cell>
          <cell r="CT66">
            <v>304309.67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35226079.739999995</v>
          </cell>
          <cell r="DK66">
            <v>2910475.49</v>
          </cell>
          <cell r="DL66">
            <v>2912963.35</v>
          </cell>
          <cell r="DM66">
            <v>2920057.04</v>
          </cell>
          <cell r="DN66">
            <v>2919764.9</v>
          </cell>
          <cell r="DO66">
            <v>2931497.5300000003</v>
          </cell>
          <cell r="DP66">
            <v>2929183.36</v>
          </cell>
          <cell r="DQ66">
            <v>2929149.25</v>
          </cell>
          <cell r="DR66">
            <v>2929023.58</v>
          </cell>
          <cell r="DS66">
            <v>2933298.58</v>
          </cell>
          <cell r="DT66">
            <v>2944259.75</v>
          </cell>
          <cell r="DU66">
            <v>2948220.54</v>
          </cell>
          <cell r="DV66">
            <v>3018186.3699999996</v>
          </cell>
          <cell r="DX66">
            <v>6634466.8700000001</v>
          </cell>
          <cell r="DY66">
            <v>542612.53</v>
          </cell>
          <cell r="DZ66">
            <v>537163.84</v>
          </cell>
          <cell r="EA66">
            <v>539705.66</v>
          </cell>
          <cell r="EB66">
            <v>542128.24</v>
          </cell>
          <cell r="EC66">
            <v>539769.92000000004</v>
          </cell>
          <cell r="ED66">
            <v>544132.44999999995</v>
          </cell>
          <cell r="EE66">
            <v>549921.92000000004</v>
          </cell>
          <cell r="EF66">
            <v>553693.99</v>
          </cell>
          <cell r="EG66">
            <v>554436.46</v>
          </cell>
          <cell r="EH66">
            <v>554947.88</v>
          </cell>
          <cell r="EI66">
            <v>562981.61</v>
          </cell>
          <cell r="EJ66">
            <v>612972.37</v>
          </cell>
          <cell r="EL66">
            <v>9559495.2699999996</v>
          </cell>
          <cell r="EM66">
            <v>787783.45</v>
          </cell>
          <cell r="EN66">
            <v>780590.6399999999</v>
          </cell>
          <cell r="EO66">
            <v>783502.61</v>
          </cell>
          <cell r="EP66">
            <v>789782.48</v>
          </cell>
          <cell r="EQ66">
            <v>784152.34000000008</v>
          </cell>
          <cell r="ER66">
            <v>790524.5</v>
          </cell>
          <cell r="ES66">
            <v>792676.71</v>
          </cell>
          <cell r="ET66">
            <v>798278.43</v>
          </cell>
          <cell r="EU66">
            <v>796459.90999999992</v>
          </cell>
          <cell r="EV66">
            <v>799480.95</v>
          </cell>
          <cell r="EW66">
            <v>809501.3</v>
          </cell>
          <cell r="EX66">
            <v>846761.95</v>
          </cell>
          <cell r="EZ66">
            <v>176176.1</v>
          </cell>
          <cell r="FA66">
            <v>15648.619999999999</v>
          </cell>
          <cell r="FB66">
            <v>15353.28</v>
          </cell>
          <cell r="FC66">
            <v>15214.439999999999</v>
          </cell>
          <cell r="FD66">
            <v>15927.130000000001</v>
          </cell>
          <cell r="FE66">
            <v>15156.17</v>
          </cell>
          <cell r="FF66">
            <v>15533.66</v>
          </cell>
          <cell r="FG66">
            <v>14659.9</v>
          </cell>
          <cell r="FH66">
            <v>15131.65</v>
          </cell>
          <cell r="FI66">
            <v>13382.130000000001</v>
          </cell>
          <cell r="FJ66">
            <v>13076.79</v>
          </cell>
          <cell r="FK66">
            <v>13677.97</v>
          </cell>
          <cell r="FL66">
            <v>13414.36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16370138.239999998</v>
          </cell>
          <cell r="GC66">
            <v>1346044.6</v>
          </cell>
          <cell r="GD66">
            <v>1333107.76</v>
          </cell>
          <cell r="GE66">
            <v>1338422.71</v>
          </cell>
          <cell r="GF66">
            <v>1347837.8499999999</v>
          </cell>
          <cell r="GG66">
            <v>1339078.4300000002</v>
          </cell>
          <cell r="GH66">
            <v>1350190.6099999999</v>
          </cell>
          <cell r="GI66">
            <v>1357258.53</v>
          </cell>
          <cell r="GJ66">
            <v>1367104.0699999998</v>
          </cell>
          <cell r="GK66">
            <v>1364278.5</v>
          </cell>
          <cell r="GL66">
            <v>1367505.62</v>
          </cell>
          <cell r="GM66">
            <v>1386160.8800000001</v>
          </cell>
          <cell r="GN66">
            <v>1473148.68</v>
          </cell>
        </row>
        <row r="67">
          <cell r="A67" t="str">
            <v>Depreciation and Amortization</v>
          </cell>
          <cell r="B67">
            <v>13410448.42</v>
          </cell>
          <cell r="C67">
            <v>1108364.0900000001</v>
          </cell>
          <cell r="D67">
            <v>1109275.8600000001</v>
          </cell>
          <cell r="E67">
            <v>1111875.6000000001</v>
          </cell>
          <cell r="F67">
            <v>1111768.54</v>
          </cell>
          <cell r="G67">
            <v>1116068.3999999999</v>
          </cell>
          <cell r="H67">
            <v>1115220.28</v>
          </cell>
          <cell r="I67">
            <v>1115207.78</v>
          </cell>
          <cell r="J67">
            <v>1115161.72</v>
          </cell>
          <cell r="K67">
            <v>1116728.46</v>
          </cell>
          <cell r="L67">
            <v>1120745.5900000001</v>
          </cell>
          <cell r="M67">
            <v>1122197.17</v>
          </cell>
          <cell r="N67">
            <v>1147834.93</v>
          </cell>
          <cell r="P67">
            <v>1955468.08</v>
          </cell>
          <cell r="Q67">
            <v>161752.47</v>
          </cell>
          <cell r="R67">
            <v>161872.04999999999</v>
          </cell>
          <cell r="S67">
            <v>162213.01999999999</v>
          </cell>
          <cell r="T67">
            <v>162198.97</v>
          </cell>
          <cell r="U67">
            <v>162762.91</v>
          </cell>
          <cell r="V67">
            <v>162651.68</v>
          </cell>
          <cell r="W67">
            <v>162650.04</v>
          </cell>
          <cell r="X67">
            <v>162644</v>
          </cell>
          <cell r="Y67">
            <v>162849.48000000001</v>
          </cell>
          <cell r="Z67">
            <v>163376.32999999999</v>
          </cell>
          <cell r="AA67">
            <v>163566.71</v>
          </cell>
          <cell r="AB67">
            <v>166930.42000000001</v>
          </cell>
          <cell r="AD67">
            <v>9503340.7699999996</v>
          </cell>
          <cell r="AE67">
            <v>784822.48</v>
          </cell>
          <cell r="AF67">
            <v>785530.41</v>
          </cell>
          <cell r="AG67">
            <v>787548.94</v>
          </cell>
          <cell r="AH67">
            <v>787465.81</v>
          </cell>
          <cell r="AI67">
            <v>790804.38</v>
          </cell>
          <cell r="AJ67">
            <v>790145.87</v>
          </cell>
          <cell r="AK67">
            <v>790136.16</v>
          </cell>
          <cell r="AL67">
            <v>790100.4</v>
          </cell>
          <cell r="AM67">
            <v>791316.87</v>
          </cell>
          <cell r="AN67">
            <v>794435.91</v>
          </cell>
          <cell r="AO67">
            <v>795562.97</v>
          </cell>
          <cell r="AP67">
            <v>815470.57</v>
          </cell>
          <cell r="AR67">
            <v>3833162.51</v>
          </cell>
          <cell r="AS67">
            <v>316127.71000000002</v>
          </cell>
          <cell r="AT67">
            <v>316455.93</v>
          </cell>
          <cell r="AU67">
            <v>317391.78000000003</v>
          </cell>
          <cell r="AV67">
            <v>317353.24</v>
          </cell>
          <cell r="AW67">
            <v>318901.09999999998</v>
          </cell>
          <cell r="AX67">
            <v>318595.8</v>
          </cell>
          <cell r="AY67">
            <v>318591.3</v>
          </cell>
          <cell r="AZ67">
            <v>318574.71999999997</v>
          </cell>
          <cell r="BA67">
            <v>319138.71000000002</v>
          </cell>
          <cell r="BB67">
            <v>320584.78999999998</v>
          </cell>
          <cell r="BC67">
            <v>321107.33</v>
          </cell>
          <cell r="BD67">
            <v>330340.09999999998</v>
          </cell>
          <cell r="BF67">
            <v>2272199.9300000002</v>
          </cell>
          <cell r="BG67">
            <v>188023.97</v>
          </cell>
          <cell r="BH67">
            <v>188155.79</v>
          </cell>
          <cell r="BI67">
            <v>188531.66</v>
          </cell>
          <cell r="BJ67">
            <v>188516.18</v>
          </cell>
          <cell r="BK67">
            <v>189137.84</v>
          </cell>
          <cell r="BL67">
            <v>189015.22</v>
          </cell>
          <cell r="BM67">
            <v>189013.41</v>
          </cell>
          <cell r="BN67">
            <v>189006.76</v>
          </cell>
          <cell r="BO67">
            <v>189233.27</v>
          </cell>
          <cell r="BP67">
            <v>189814.06</v>
          </cell>
          <cell r="BQ67">
            <v>190023.92</v>
          </cell>
          <cell r="BR67">
            <v>193727.85</v>
          </cell>
          <cell r="BT67">
            <v>704404.25</v>
          </cell>
          <cell r="BU67">
            <v>58436.98</v>
          </cell>
          <cell r="BV67">
            <v>58463.12</v>
          </cell>
          <cell r="BW67">
            <v>58537.67</v>
          </cell>
          <cell r="BX67">
            <v>58534.6</v>
          </cell>
          <cell r="BY67">
            <v>58657.89</v>
          </cell>
          <cell r="BZ67">
            <v>58633.58</v>
          </cell>
          <cell r="CA67">
            <v>58633.22</v>
          </cell>
          <cell r="CB67">
            <v>58631.9</v>
          </cell>
          <cell r="CC67">
            <v>58676.82</v>
          </cell>
          <cell r="CD67">
            <v>58792.01</v>
          </cell>
          <cell r="CE67">
            <v>58833.63</v>
          </cell>
          <cell r="CF67">
            <v>59572.83</v>
          </cell>
          <cell r="CH67">
            <v>3547055.78</v>
          </cell>
          <cell r="CI67">
            <v>292947.78999999998</v>
          </cell>
          <cell r="CJ67">
            <v>293210.19</v>
          </cell>
          <cell r="CK67">
            <v>293958.37</v>
          </cell>
          <cell r="CL67">
            <v>293927.56</v>
          </cell>
          <cell r="CM67">
            <v>295165.01</v>
          </cell>
          <cell r="CN67">
            <v>294920.93</v>
          </cell>
          <cell r="CO67">
            <v>294917.34000000003</v>
          </cell>
          <cell r="CP67">
            <v>294904.08</v>
          </cell>
          <cell r="CQ67">
            <v>295354.96999999997</v>
          </cell>
          <cell r="CR67">
            <v>296511.06</v>
          </cell>
          <cell r="CS67">
            <v>296928.81</v>
          </cell>
          <cell r="CT67">
            <v>304309.67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35226079.739999995</v>
          </cell>
          <cell r="DK67">
            <v>2910475.49</v>
          </cell>
          <cell r="DL67">
            <v>2912963.35</v>
          </cell>
          <cell r="DM67">
            <v>2920057.04</v>
          </cell>
          <cell r="DN67">
            <v>2919764.9</v>
          </cell>
          <cell r="DO67">
            <v>2931497.53</v>
          </cell>
          <cell r="DP67">
            <v>2929183.36</v>
          </cell>
          <cell r="DQ67">
            <v>2929149.25</v>
          </cell>
          <cell r="DR67">
            <v>2929023.58</v>
          </cell>
          <cell r="DS67">
            <v>2933298.58</v>
          </cell>
          <cell r="DT67">
            <v>2944259.75</v>
          </cell>
          <cell r="DU67">
            <v>2948220.54</v>
          </cell>
          <cell r="DV67">
            <v>3018186.37</v>
          </cell>
          <cell r="DX67">
            <v>6634466.870000001</v>
          </cell>
          <cell r="DY67">
            <v>542612.53</v>
          </cell>
          <cell r="DZ67">
            <v>537163.84</v>
          </cell>
          <cell r="EA67">
            <v>539705.66</v>
          </cell>
          <cell r="EB67">
            <v>542128.24</v>
          </cell>
          <cell r="EC67">
            <v>539769.92000000004</v>
          </cell>
          <cell r="ED67">
            <v>544132.44999999995</v>
          </cell>
          <cell r="EE67">
            <v>549921.92000000004</v>
          </cell>
          <cell r="EF67">
            <v>553693.99</v>
          </cell>
          <cell r="EG67">
            <v>554436.46</v>
          </cell>
          <cell r="EH67">
            <v>554947.88</v>
          </cell>
          <cell r="EI67">
            <v>562981.61</v>
          </cell>
          <cell r="EJ67">
            <v>612972.37</v>
          </cell>
          <cell r="EL67">
            <v>9559495.2699999996</v>
          </cell>
          <cell r="EM67">
            <v>787783.45</v>
          </cell>
          <cell r="EN67">
            <v>780590.64</v>
          </cell>
          <cell r="EO67">
            <v>783502.61</v>
          </cell>
          <cell r="EP67">
            <v>789782.48</v>
          </cell>
          <cell r="EQ67">
            <v>784152.34</v>
          </cell>
          <cell r="ER67">
            <v>790524.5</v>
          </cell>
          <cell r="ES67">
            <v>792676.71</v>
          </cell>
          <cell r="ET67">
            <v>798278.43</v>
          </cell>
          <cell r="EU67">
            <v>796459.91</v>
          </cell>
          <cell r="EV67">
            <v>799480.95</v>
          </cell>
          <cell r="EW67">
            <v>809501.3</v>
          </cell>
          <cell r="EX67">
            <v>846761.95</v>
          </cell>
          <cell r="EZ67">
            <v>176176.1</v>
          </cell>
          <cell r="FA67">
            <v>15648.62</v>
          </cell>
          <cell r="FB67">
            <v>15353.28</v>
          </cell>
          <cell r="FC67">
            <v>15214.44</v>
          </cell>
          <cell r="FD67">
            <v>15927.13</v>
          </cell>
          <cell r="FE67">
            <v>15156.17</v>
          </cell>
          <cell r="FF67">
            <v>15533.66</v>
          </cell>
          <cell r="FG67">
            <v>14659.9</v>
          </cell>
          <cell r="FH67">
            <v>15131.65</v>
          </cell>
          <cell r="FI67">
            <v>13382.13</v>
          </cell>
          <cell r="FJ67">
            <v>13076.79</v>
          </cell>
          <cell r="FK67">
            <v>13677.97</v>
          </cell>
          <cell r="FL67">
            <v>13414.36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16370138.24</v>
          </cell>
          <cell r="GC67">
            <v>1346044.6</v>
          </cell>
          <cell r="GD67">
            <v>1333107.76</v>
          </cell>
          <cell r="GE67">
            <v>1338422.71</v>
          </cell>
          <cell r="GF67">
            <v>1347837.85</v>
          </cell>
          <cell r="GG67">
            <v>1339078.43</v>
          </cell>
          <cell r="GH67">
            <v>1350190.61</v>
          </cell>
          <cell r="GI67">
            <v>1357258.53</v>
          </cell>
          <cell r="GJ67">
            <v>1367104.07</v>
          </cell>
          <cell r="GK67">
            <v>1364278.5</v>
          </cell>
          <cell r="GL67">
            <v>1367505.62</v>
          </cell>
          <cell r="GM67">
            <v>1386160.88</v>
          </cell>
          <cell r="GN67">
            <v>1473148.68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1539931.86</v>
          </cell>
          <cell r="C69">
            <v>119154.21</v>
          </cell>
          <cell r="D69">
            <v>120065.98</v>
          </cell>
          <cell r="E69">
            <v>122665.72</v>
          </cell>
          <cell r="F69">
            <v>122558.66</v>
          </cell>
          <cell r="G69">
            <v>126858.52</v>
          </cell>
          <cell r="H69">
            <v>126010.4</v>
          </cell>
          <cell r="I69">
            <v>125997.9</v>
          </cell>
          <cell r="J69">
            <v>125951.84</v>
          </cell>
          <cell r="K69">
            <v>127518.58</v>
          </cell>
          <cell r="L69">
            <v>131535.71</v>
          </cell>
          <cell r="M69">
            <v>132987.29</v>
          </cell>
          <cell r="N69">
            <v>158627.04999999999</v>
          </cell>
          <cell r="P69">
            <v>201965.4</v>
          </cell>
          <cell r="Q69">
            <v>15627.33</v>
          </cell>
          <cell r="R69">
            <v>15746.91</v>
          </cell>
          <cell r="S69">
            <v>16087.88</v>
          </cell>
          <cell r="T69">
            <v>16073.83</v>
          </cell>
          <cell r="U69">
            <v>16637.77</v>
          </cell>
          <cell r="V69">
            <v>16526.54</v>
          </cell>
          <cell r="W69">
            <v>16524.900000000001</v>
          </cell>
          <cell r="X69">
            <v>16518.86</v>
          </cell>
          <cell r="Y69">
            <v>16724.34</v>
          </cell>
          <cell r="Z69">
            <v>17251.189999999999</v>
          </cell>
          <cell r="AA69">
            <v>17441.57</v>
          </cell>
          <cell r="AB69">
            <v>20804.28</v>
          </cell>
          <cell r="AD69">
            <v>1195656.6499999999</v>
          </cell>
          <cell r="AE69">
            <v>92515.47</v>
          </cell>
          <cell r="AF69">
            <v>93223.4</v>
          </cell>
          <cell r="AG69">
            <v>95241.93</v>
          </cell>
          <cell r="AH69">
            <v>95158.8</v>
          </cell>
          <cell r="AI69">
            <v>98497.37</v>
          </cell>
          <cell r="AJ69">
            <v>97838.86</v>
          </cell>
          <cell r="AK69">
            <v>97829.15</v>
          </cell>
          <cell r="AL69">
            <v>97793.39</v>
          </cell>
          <cell r="AM69">
            <v>99009.86</v>
          </cell>
          <cell r="AN69">
            <v>102128.9</v>
          </cell>
          <cell r="AO69">
            <v>103255.96</v>
          </cell>
          <cell r="AP69">
            <v>123163.56</v>
          </cell>
          <cell r="AR69">
            <v>554342.75</v>
          </cell>
          <cell r="AS69">
            <v>42892.98</v>
          </cell>
          <cell r="AT69">
            <v>43221.2</v>
          </cell>
          <cell r="AU69">
            <v>44157.05</v>
          </cell>
          <cell r="AV69">
            <v>44118.51</v>
          </cell>
          <cell r="AW69">
            <v>45666.37</v>
          </cell>
          <cell r="AX69">
            <v>45361.07</v>
          </cell>
          <cell r="AY69">
            <v>45356.57</v>
          </cell>
          <cell r="AZ69">
            <v>45339.99</v>
          </cell>
          <cell r="BA69">
            <v>45903.98</v>
          </cell>
          <cell r="BB69">
            <v>47350.06</v>
          </cell>
          <cell r="BC69">
            <v>47872.6</v>
          </cell>
          <cell r="BD69">
            <v>57102.37</v>
          </cell>
          <cell r="BF69">
            <v>222639.29</v>
          </cell>
          <cell r="BG69">
            <v>17227</v>
          </cell>
          <cell r="BH69">
            <v>17358.82</v>
          </cell>
          <cell r="BI69">
            <v>17734.689999999999</v>
          </cell>
          <cell r="BJ69">
            <v>17719.21</v>
          </cell>
          <cell r="BK69">
            <v>18340.87</v>
          </cell>
          <cell r="BL69">
            <v>18218.25</v>
          </cell>
          <cell r="BM69">
            <v>18216.439999999999</v>
          </cell>
          <cell r="BN69">
            <v>18209.79</v>
          </cell>
          <cell r="BO69">
            <v>18436.3</v>
          </cell>
          <cell r="BP69">
            <v>19017.09</v>
          </cell>
          <cell r="BQ69">
            <v>19226.95</v>
          </cell>
          <cell r="BR69">
            <v>22933.88</v>
          </cell>
          <cell r="BT69">
            <v>44156.29</v>
          </cell>
          <cell r="BU69">
            <v>3416.65</v>
          </cell>
          <cell r="BV69">
            <v>3442.79</v>
          </cell>
          <cell r="BW69">
            <v>3517.34</v>
          </cell>
          <cell r="BX69">
            <v>3514.27</v>
          </cell>
          <cell r="BY69">
            <v>3637.56</v>
          </cell>
          <cell r="BZ69">
            <v>3613.25</v>
          </cell>
          <cell r="CA69">
            <v>3612.89</v>
          </cell>
          <cell r="CB69">
            <v>3611.57</v>
          </cell>
          <cell r="CC69">
            <v>3656.49</v>
          </cell>
          <cell r="CD69">
            <v>3771.68</v>
          </cell>
          <cell r="CE69">
            <v>3813.3</v>
          </cell>
          <cell r="CF69">
            <v>4548.5</v>
          </cell>
          <cell r="CH69">
            <v>443176.01</v>
          </cell>
          <cell r="CI69">
            <v>34291.31</v>
          </cell>
          <cell r="CJ69">
            <v>34553.71</v>
          </cell>
          <cell r="CK69">
            <v>35301.89</v>
          </cell>
          <cell r="CL69">
            <v>35271.08</v>
          </cell>
          <cell r="CM69">
            <v>36508.53</v>
          </cell>
          <cell r="CN69">
            <v>36264.449999999997</v>
          </cell>
          <cell r="CO69">
            <v>36260.86</v>
          </cell>
          <cell r="CP69">
            <v>36247.599999999999</v>
          </cell>
          <cell r="CQ69">
            <v>36698.49</v>
          </cell>
          <cell r="CR69">
            <v>37854.58</v>
          </cell>
          <cell r="CS69">
            <v>38272.33</v>
          </cell>
          <cell r="CT69">
            <v>45651.18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4201868.25</v>
          </cell>
          <cell r="DK69">
            <v>325124.95</v>
          </cell>
          <cell r="DL69">
            <v>327612.81</v>
          </cell>
          <cell r="DM69">
            <v>334706.5</v>
          </cell>
          <cell r="DN69">
            <v>334414.36</v>
          </cell>
          <cell r="DO69">
            <v>346146.99</v>
          </cell>
          <cell r="DP69">
            <v>343832.82</v>
          </cell>
          <cell r="DQ69">
            <v>343798.71</v>
          </cell>
          <cell r="DR69">
            <v>343673.04</v>
          </cell>
          <cell r="DS69">
            <v>347948.04</v>
          </cell>
          <cell r="DT69">
            <v>358909.21</v>
          </cell>
          <cell r="DU69">
            <v>362870</v>
          </cell>
          <cell r="DV69">
            <v>432830.82</v>
          </cell>
          <cell r="DX69">
            <v>887429.05</v>
          </cell>
          <cell r="DY69">
            <v>68665.960000000006</v>
          </cell>
          <cell r="DZ69">
            <v>69191.399999999994</v>
          </cell>
          <cell r="EA69">
            <v>70689.570000000007</v>
          </cell>
          <cell r="EB69">
            <v>70627.87</v>
          </cell>
          <cell r="EC69">
            <v>73105.789999999994</v>
          </cell>
          <cell r="ED69">
            <v>72617.039999999994</v>
          </cell>
          <cell r="EE69">
            <v>72609.84</v>
          </cell>
          <cell r="EF69">
            <v>72583.289999999994</v>
          </cell>
          <cell r="EG69">
            <v>73486.17</v>
          </cell>
          <cell r="EH69">
            <v>75801.149999999994</v>
          </cell>
          <cell r="EI69">
            <v>76637.67</v>
          </cell>
          <cell r="EJ69">
            <v>91413.3</v>
          </cell>
          <cell r="EL69">
            <v>1072413.23</v>
          </cell>
          <cell r="EM69">
            <v>82979.350000000006</v>
          </cell>
          <cell r="EN69">
            <v>83614.31</v>
          </cell>
          <cell r="EO69">
            <v>85424.78</v>
          </cell>
          <cell r="EP69">
            <v>85350.22</v>
          </cell>
          <cell r="EQ69">
            <v>88344.66</v>
          </cell>
          <cell r="ER69">
            <v>87754.02</v>
          </cell>
          <cell r="ES69">
            <v>87745.32</v>
          </cell>
          <cell r="ET69">
            <v>87713.25</v>
          </cell>
          <cell r="EU69">
            <v>88804.33</v>
          </cell>
          <cell r="EV69">
            <v>91601.87</v>
          </cell>
          <cell r="EW69">
            <v>92612.76</v>
          </cell>
          <cell r="EX69">
            <v>110468.36</v>
          </cell>
          <cell r="EZ69">
            <v>39951.35</v>
          </cell>
          <cell r="FA69">
            <v>3091.29</v>
          </cell>
          <cell r="FB69">
            <v>3114.94</v>
          </cell>
          <cell r="FC69">
            <v>3182.39</v>
          </cell>
          <cell r="FD69">
            <v>3179.61</v>
          </cell>
          <cell r="FE69">
            <v>3291.16</v>
          </cell>
          <cell r="FF69">
            <v>3269.16</v>
          </cell>
          <cell r="FG69">
            <v>3268.84</v>
          </cell>
          <cell r="FH69">
            <v>3267.64</v>
          </cell>
          <cell r="FI69">
            <v>3308.29</v>
          </cell>
          <cell r="FJ69">
            <v>3412.51</v>
          </cell>
          <cell r="FK69">
            <v>3450.17</v>
          </cell>
          <cell r="FL69">
            <v>4115.3500000000004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1999793.63</v>
          </cell>
          <cell r="GC69">
            <v>154736.6</v>
          </cell>
          <cell r="GD69">
            <v>155920.65</v>
          </cell>
          <cell r="GE69">
            <v>159296.74</v>
          </cell>
          <cell r="GF69">
            <v>159157.70000000001</v>
          </cell>
          <cell r="GG69">
            <v>164741.60999999999</v>
          </cell>
          <cell r="GH69">
            <v>163640.22</v>
          </cell>
          <cell r="GI69">
            <v>163624</v>
          </cell>
          <cell r="GJ69">
            <v>163564.18</v>
          </cell>
          <cell r="GK69">
            <v>165598.79</v>
          </cell>
          <cell r="GL69">
            <v>170815.53</v>
          </cell>
          <cell r="GM69">
            <v>172700.6</v>
          </cell>
          <cell r="GN69">
            <v>205997.01</v>
          </cell>
        </row>
        <row r="70">
          <cell r="A70" t="str">
            <v>Payroll Taxes</v>
          </cell>
          <cell r="B70">
            <v>449433</v>
          </cell>
          <cell r="C70">
            <v>36675</v>
          </cell>
          <cell r="D70">
            <v>45613</v>
          </cell>
          <cell r="E70">
            <v>29819</v>
          </cell>
          <cell r="F70">
            <v>60594</v>
          </cell>
          <cell r="G70">
            <v>40040</v>
          </cell>
          <cell r="H70">
            <v>40058</v>
          </cell>
          <cell r="I70">
            <v>36232</v>
          </cell>
          <cell r="J70">
            <v>34119</v>
          </cell>
          <cell r="K70">
            <v>33250</v>
          </cell>
          <cell r="L70">
            <v>33003</v>
          </cell>
          <cell r="M70">
            <v>33035</v>
          </cell>
          <cell r="N70">
            <v>26995</v>
          </cell>
          <cell r="P70">
            <v>78326</v>
          </cell>
          <cell r="Q70">
            <v>6625</v>
          </cell>
          <cell r="R70">
            <v>8615</v>
          </cell>
          <cell r="S70">
            <v>5180</v>
          </cell>
          <cell r="T70">
            <v>11779</v>
          </cell>
          <cell r="U70">
            <v>6171</v>
          </cell>
          <cell r="V70">
            <v>7328</v>
          </cell>
          <cell r="W70">
            <v>6291</v>
          </cell>
          <cell r="X70">
            <v>5292</v>
          </cell>
          <cell r="Y70">
            <v>4705</v>
          </cell>
          <cell r="Z70">
            <v>5781</v>
          </cell>
          <cell r="AA70">
            <v>5636</v>
          </cell>
          <cell r="AB70">
            <v>4923</v>
          </cell>
          <cell r="AD70">
            <v>314179</v>
          </cell>
          <cell r="AE70">
            <v>25277</v>
          </cell>
          <cell r="AF70">
            <v>31487</v>
          </cell>
          <cell r="AG70">
            <v>20283</v>
          </cell>
          <cell r="AH70">
            <v>41637</v>
          </cell>
          <cell r="AI70">
            <v>27134</v>
          </cell>
          <cell r="AJ70">
            <v>28044</v>
          </cell>
          <cell r="AK70">
            <v>21555</v>
          </cell>
          <cell r="AL70">
            <v>23993</v>
          </cell>
          <cell r="AM70">
            <v>23691</v>
          </cell>
          <cell r="AN70">
            <v>23827</v>
          </cell>
          <cell r="AO70">
            <v>24562</v>
          </cell>
          <cell r="AP70">
            <v>22689</v>
          </cell>
          <cell r="AR70">
            <v>190906</v>
          </cell>
          <cell r="AS70">
            <v>16229</v>
          </cell>
          <cell r="AT70">
            <v>19575</v>
          </cell>
          <cell r="AU70">
            <v>13092</v>
          </cell>
          <cell r="AV70">
            <v>25720</v>
          </cell>
          <cell r="AW70">
            <v>15748</v>
          </cell>
          <cell r="AX70">
            <v>16361</v>
          </cell>
          <cell r="AY70">
            <v>14774</v>
          </cell>
          <cell r="AZ70">
            <v>14228</v>
          </cell>
          <cell r="BA70">
            <v>13397</v>
          </cell>
          <cell r="BB70">
            <v>13371</v>
          </cell>
          <cell r="BC70">
            <v>15204</v>
          </cell>
          <cell r="BD70">
            <v>13207</v>
          </cell>
          <cell r="BF70">
            <v>63751</v>
          </cell>
          <cell r="BG70">
            <v>4684</v>
          </cell>
          <cell r="BH70">
            <v>6698</v>
          </cell>
          <cell r="BI70">
            <v>4414</v>
          </cell>
          <cell r="BJ70">
            <v>8430</v>
          </cell>
          <cell r="BK70">
            <v>5321</v>
          </cell>
          <cell r="BL70">
            <v>5570</v>
          </cell>
          <cell r="BM70">
            <v>4758</v>
          </cell>
          <cell r="BN70">
            <v>5104</v>
          </cell>
          <cell r="BO70">
            <v>5068</v>
          </cell>
          <cell r="BP70">
            <v>4785</v>
          </cell>
          <cell r="BQ70">
            <v>4789</v>
          </cell>
          <cell r="BR70">
            <v>4130</v>
          </cell>
          <cell r="BT70">
            <v>19876</v>
          </cell>
          <cell r="BU70">
            <v>2114</v>
          </cell>
          <cell r="BV70">
            <v>2052</v>
          </cell>
          <cell r="BW70">
            <v>1366</v>
          </cell>
          <cell r="BX70">
            <v>2166</v>
          </cell>
          <cell r="BY70">
            <v>2029</v>
          </cell>
          <cell r="BZ70">
            <v>1680</v>
          </cell>
          <cell r="CA70">
            <v>1335</v>
          </cell>
          <cell r="CB70">
            <v>1473</v>
          </cell>
          <cell r="CC70">
            <v>1523</v>
          </cell>
          <cell r="CD70">
            <v>1417</v>
          </cell>
          <cell r="CE70">
            <v>1621</v>
          </cell>
          <cell r="CF70">
            <v>1100</v>
          </cell>
          <cell r="CH70">
            <v>180049</v>
          </cell>
          <cell r="CI70">
            <v>14966</v>
          </cell>
          <cell r="CJ70">
            <v>17331</v>
          </cell>
          <cell r="CK70">
            <v>12864</v>
          </cell>
          <cell r="CL70">
            <v>23342</v>
          </cell>
          <cell r="CM70">
            <v>15372</v>
          </cell>
          <cell r="CN70">
            <v>15376</v>
          </cell>
          <cell r="CO70">
            <v>13553</v>
          </cell>
          <cell r="CP70">
            <v>13430</v>
          </cell>
          <cell r="CQ70">
            <v>13297</v>
          </cell>
          <cell r="CR70">
            <v>12499</v>
          </cell>
          <cell r="CS70">
            <v>14505</v>
          </cell>
          <cell r="CT70">
            <v>13514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1296520</v>
          </cell>
          <cell r="DK70">
            <v>106570</v>
          </cell>
          <cell r="DL70">
            <v>131371</v>
          </cell>
          <cell r="DM70">
            <v>87018</v>
          </cell>
          <cell r="DN70">
            <v>173668</v>
          </cell>
          <cell r="DO70">
            <v>111815</v>
          </cell>
          <cell r="DP70">
            <v>114417</v>
          </cell>
          <cell r="DQ70">
            <v>98498</v>
          </cell>
          <cell r="DR70">
            <v>97639</v>
          </cell>
          <cell r="DS70">
            <v>94931</v>
          </cell>
          <cell r="DT70">
            <v>94683</v>
          </cell>
          <cell r="DU70">
            <v>99352</v>
          </cell>
          <cell r="DV70">
            <v>86558</v>
          </cell>
          <cell r="DX70">
            <v>304025</v>
          </cell>
          <cell r="DY70">
            <v>22872</v>
          </cell>
          <cell r="DZ70">
            <v>38127</v>
          </cell>
          <cell r="EA70">
            <v>12752</v>
          </cell>
          <cell r="EB70">
            <v>35937</v>
          </cell>
          <cell r="EC70">
            <v>23362</v>
          </cell>
          <cell r="ED70">
            <v>25209</v>
          </cell>
          <cell r="EE70">
            <v>24158</v>
          </cell>
          <cell r="EF70">
            <v>27950</v>
          </cell>
          <cell r="EG70">
            <v>26804</v>
          </cell>
          <cell r="EH70">
            <v>21762</v>
          </cell>
          <cell r="EI70">
            <v>22291</v>
          </cell>
          <cell r="EJ70">
            <v>22801</v>
          </cell>
          <cell r="EL70">
            <v>348180</v>
          </cell>
          <cell r="EM70">
            <v>26634</v>
          </cell>
          <cell r="EN70">
            <v>45634</v>
          </cell>
          <cell r="EO70">
            <v>18295</v>
          </cell>
          <cell r="EP70">
            <v>43164</v>
          </cell>
          <cell r="EQ70">
            <v>27791</v>
          </cell>
          <cell r="ER70">
            <v>28356</v>
          </cell>
          <cell r="ES70">
            <v>26398</v>
          </cell>
          <cell r="ET70">
            <v>30093</v>
          </cell>
          <cell r="EU70">
            <v>28859</v>
          </cell>
          <cell r="EV70">
            <v>23819</v>
          </cell>
          <cell r="EW70">
            <v>24145</v>
          </cell>
          <cell r="EX70">
            <v>24992</v>
          </cell>
          <cell r="EZ70">
            <v>11578</v>
          </cell>
          <cell r="FA70">
            <v>822</v>
          </cell>
          <cell r="FB70">
            <v>1617</v>
          </cell>
          <cell r="FC70">
            <v>534</v>
          </cell>
          <cell r="FD70">
            <v>1465</v>
          </cell>
          <cell r="FE70">
            <v>938</v>
          </cell>
          <cell r="FF70">
            <v>955</v>
          </cell>
          <cell r="FG70">
            <v>889</v>
          </cell>
          <cell r="FH70">
            <v>1050</v>
          </cell>
          <cell r="FI70">
            <v>950</v>
          </cell>
          <cell r="FJ70">
            <v>747</v>
          </cell>
          <cell r="FK70">
            <v>796</v>
          </cell>
          <cell r="FL70">
            <v>815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663783</v>
          </cell>
          <cell r="GC70">
            <v>50328</v>
          </cell>
          <cell r="GD70">
            <v>85378</v>
          </cell>
          <cell r="GE70">
            <v>31581</v>
          </cell>
          <cell r="GF70">
            <v>80566</v>
          </cell>
          <cell r="GG70">
            <v>52091</v>
          </cell>
          <cell r="GH70">
            <v>54520</v>
          </cell>
          <cell r="GI70">
            <v>51445</v>
          </cell>
          <cell r="GJ70">
            <v>59093</v>
          </cell>
          <cell r="GK70">
            <v>56613</v>
          </cell>
          <cell r="GL70">
            <v>46328</v>
          </cell>
          <cell r="GM70">
            <v>47232</v>
          </cell>
          <cell r="GN70">
            <v>48608</v>
          </cell>
        </row>
        <row r="71">
          <cell r="A71" t="str">
            <v>Ad Valorem</v>
          </cell>
          <cell r="B71">
            <v>2960652</v>
          </cell>
          <cell r="C71">
            <v>246721</v>
          </cell>
          <cell r="D71">
            <v>246721</v>
          </cell>
          <cell r="E71">
            <v>246721</v>
          </cell>
          <cell r="F71">
            <v>246721</v>
          </cell>
          <cell r="G71">
            <v>246721</v>
          </cell>
          <cell r="H71">
            <v>246721</v>
          </cell>
          <cell r="I71">
            <v>246721</v>
          </cell>
          <cell r="J71">
            <v>246721</v>
          </cell>
          <cell r="K71">
            <v>246721</v>
          </cell>
          <cell r="L71">
            <v>246721</v>
          </cell>
          <cell r="M71">
            <v>246721</v>
          </cell>
          <cell r="N71">
            <v>246721</v>
          </cell>
          <cell r="P71">
            <v>2376</v>
          </cell>
          <cell r="Q71">
            <v>198</v>
          </cell>
          <cell r="R71">
            <v>198</v>
          </cell>
          <cell r="S71">
            <v>198</v>
          </cell>
          <cell r="T71">
            <v>198</v>
          </cell>
          <cell r="U71">
            <v>198</v>
          </cell>
          <cell r="V71">
            <v>198</v>
          </cell>
          <cell r="W71">
            <v>198</v>
          </cell>
          <cell r="X71">
            <v>198</v>
          </cell>
          <cell r="Y71">
            <v>198</v>
          </cell>
          <cell r="Z71">
            <v>198</v>
          </cell>
          <cell r="AA71">
            <v>198</v>
          </cell>
          <cell r="AB71">
            <v>198</v>
          </cell>
          <cell r="AD71">
            <v>2870184</v>
          </cell>
          <cell r="AE71">
            <v>239182</v>
          </cell>
          <cell r="AF71">
            <v>239182</v>
          </cell>
          <cell r="AG71">
            <v>239182</v>
          </cell>
          <cell r="AH71">
            <v>239182</v>
          </cell>
          <cell r="AI71">
            <v>239182</v>
          </cell>
          <cell r="AJ71">
            <v>239182</v>
          </cell>
          <cell r="AK71">
            <v>239182</v>
          </cell>
          <cell r="AL71">
            <v>239182</v>
          </cell>
          <cell r="AM71">
            <v>239182</v>
          </cell>
          <cell r="AN71">
            <v>239182</v>
          </cell>
          <cell r="AO71">
            <v>239182</v>
          </cell>
          <cell r="AP71">
            <v>239182</v>
          </cell>
          <cell r="AR71">
            <v>944232</v>
          </cell>
          <cell r="AS71">
            <v>78686</v>
          </cell>
          <cell r="AT71">
            <v>78686</v>
          </cell>
          <cell r="AU71">
            <v>78686</v>
          </cell>
          <cell r="AV71">
            <v>78686</v>
          </cell>
          <cell r="AW71">
            <v>78686</v>
          </cell>
          <cell r="AX71">
            <v>78686</v>
          </cell>
          <cell r="AY71">
            <v>78686</v>
          </cell>
          <cell r="AZ71">
            <v>78686</v>
          </cell>
          <cell r="BA71">
            <v>78686</v>
          </cell>
          <cell r="BB71">
            <v>78686</v>
          </cell>
          <cell r="BC71">
            <v>78686</v>
          </cell>
          <cell r="BD71">
            <v>78686</v>
          </cell>
          <cell r="BF71">
            <v>290196</v>
          </cell>
          <cell r="BG71">
            <v>24183</v>
          </cell>
          <cell r="BH71">
            <v>24183</v>
          </cell>
          <cell r="BI71">
            <v>24183</v>
          </cell>
          <cell r="BJ71">
            <v>24183</v>
          </cell>
          <cell r="BK71">
            <v>24183</v>
          </cell>
          <cell r="BL71">
            <v>24183</v>
          </cell>
          <cell r="BM71">
            <v>24183</v>
          </cell>
          <cell r="BN71">
            <v>24183</v>
          </cell>
          <cell r="BO71">
            <v>24183</v>
          </cell>
          <cell r="BP71">
            <v>24183</v>
          </cell>
          <cell r="BQ71">
            <v>24183</v>
          </cell>
          <cell r="BR71">
            <v>24183</v>
          </cell>
          <cell r="BT71">
            <v>288000</v>
          </cell>
          <cell r="BU71">
            <v>21000</v>
          </cell>
          <cell r="BV71">
            <v>21000</v>
          </cell>
          <cell r="BW71">
            <v>21000</v>
          </cell>
          <cell r="BX71">
            <v>25000</v>
          </cell>
          <cell r="BY71">
            <v>25000</v>
          </cell>
          <cell r="BZ71">
            <v>25000</v>
          </cell>
          <cell r="CA71">
            <v>25000</v>
          </cell>
          <cell r="CB71">
            <v>25000</v>
          </cell>
          <cell r="CC71">
            <v>25000</v>
          </cell>
          <cell r="CD71">
            <v>25000</v>
          </cell>
          <cell r="CE71">
            <v>25000</v>
          </cell>
          <cell r="CF71">
            <v>25000</v>
          </cell>
          <cell r="CH71">
            <v>1003608</v>
          </cell>
          <cell r="CI71">
            <v>83634</v>
          </cell>
          <cell r="CJ71">
            <v>83634</v>
          </cell>
          <cell r="CK71">
            <v>83634</v>
          </cell>
          <cell r="CL71">
            <v>83634</v>
          </cell>
          <cell r="CM71">
            <v>83634</v>
          </cell>
          <cell r="CN71">
            <v>83634</v>
          </cell>
          <cell r="CO71">
            <v>83634</v>
          </cell>
          <cell r="CP71">
            <v>83634</v>
          </cell>
          <cell r="CQ71">
            <v>83634</v>
          </cell>
          <cell r="CR71">
            <v>83634</v>
          </cell>
          <cell r="CS71">
            <v>83634</v>
          </cell>
          <cell r="CT71">
            <v>83634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8359248</v>
          </cell>
          <cell r="DK71">
            <v>693604</v>
          </cell>
          <cell r="DL71">
            <v>693604</v>
          </cell>
          <cell r="DM71">
            <v>693604</v>
          </cell>
          <cell r="DN71">
            <v>697604</v>
          </cell>
          <cell r="DO71">
            <v>697604</v>
          </cell>
          <cell r="DP71">
            <v>697604</v>
          </cell>
          <cell r="DQ71">
            <v>697604</v>
          </cell>
          <cell r="DR71">
            <v>697604</v>
          </cell>
          <cell r="DS71">
            <v>697604</v>
          </cell>
          <cell r="DT71">
            <v>697604</v>
          </cell>
          <cell r="DU71">
            <v>697604</v>
          </cell>
          <cell r="DV71">
            <v>697604</v>
          </cell>
          <cell r="DX71">
            <v>1329000</v>
          </cell>
          <cell r="DY71">
            <v>107000</v>
          </cell>
          <cell r="DZ71">
            <v>107000</v>
          </cell>
          <cell r="EA71">
            <v>107000</v>
          </cell>
          <cell r="EB71">
            <v>112000</v>
          </cell>
          <cell r="EC71">
            <v>112000</v>
          </cell>
          <cell r="ED71">
            <v>112000</v>
          </cell>
          <cell r="EE71">
            <v>112000</v>
          </cell>
          <cell r="EF71">
            <v>112000</v>
          </cell>
          <cell r="EG71">
            <v>112000</v>
          </cell>
          <cell r="EH71">
            <v>112000</v>
          </cell>
          <cell r="EI71">
            <v>112000</v>
          </cell>
          <cell r="EJ71">
            <v>112000</v>
          </cell>
          <cell r="EL71">
            <v>4740475</v>
          </cell>
          <cell r="EM71">
            <v>371647</v>
          </cell>
          <cell r="EN71">
            <v>371647</v>
          </cell>
          <cell r="EO71">
            <v>371647</v>
          </cell>
          <cell r="EP71">
            <v>442962</v>
          </cell>
          <cell r="EQ71">
            <v>429923</v>
          </cell>
          <cell r="ER71">
            <v>417582</v>
          </cell>
          <cell r="ES71">
            <v>403399</v>
          </cell>
          <cell r="ET71">
            <v>391314</v>
          </cell>
          <cell r="EU71">
            <v>386103</v>
          </cell>
          <cell r="EV71">
            <v>384527</v>
          </cell>
          <cell r="EW71">
            <v>386123</v>
          </cell>
          <cell r="EX71">
            <v>383601</v>
          </cell>
          <cell r="EZ71">
            <v>88500</v>
          </cell>
          <cell r="FA71">
            <v>7000</v>
          </cell>
          <cell r="FB71">
            <v>7000</v>
          </cell>
          <cell r="FC71">
            <v>7000</v>
          </cell>
          <cell r="FD71">
            <v>7500</v>
          </cell>
          <cell r="FE71">
            <v>7500</v>
          </cell>
          <cell r="FF71">
            <v>7500</v>
          </cell>
          <cell r="FG71">
            <v>7500</v>
          </cell>
          <cell r="FH71">
            <v>7500</v>
          </cell>
          <cell r="FI71">
            <v>7500</v>
          </cell>
          <cell r="FJ71">
            <v>7500</v>
          </cell>
          <cell r="FK71">
            <v>7500</v>
          </cell>
          <cell r="FL71">
            <v>7500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6157975</v>
          </cell>
          <cell r="GC71">
            <v>485647</v>
          </cell>
          <cell r="GD71">
            <v>485647</v>
          </cell>
          <cell r="GE71">
            <v>485647</v>
          </cell>
          <cell r="GF71">
            <v>562462</v>
          </cell>
          <cell r="GG71">
            <v>549423</v>
          </cell>
          <cell r="GH71">
            <v>537082</v>
          </cell>
          <cell r="GI71">
            <v>522899</v>
          </cell>
          <cell r="GJ71">
            <v>510814</v>
          </cell>
          <cell r="GK71">
            <v>505603</v>
          </cell>
          <cell r="GL71">
            <v>504027</v>
          </cell>
          <cell r="GM71">
            <v>505623</v>
          </cell>
          <cell r="GN71">
            <v>503101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308200</v>
          </cell>
          <cell r="Q72">
            <v>25683</v>
          </cell>
          <cell r="R72">
            <v>25683</v>
          </cell>
          <cell r="S72">
            <v>25683</v>
          </cell>
          <cell r="T72">
            <v>25683</v>
          </cell>
          <cell r="U72">
            <v>25683</v>
          </cell>
          <cell r="V72">
            <v>25683</v>
          </cell>
          <cell r="W72">
            <v>25683</v>
          </cell>
          <cell r="X72">
            <v>25683</v>
          </cell>
          <cell r="Y72">
            <v>25683</v>
          </cell>
          <cell r="Z72">
            <v>25683</v>
          </cell>
          <cell r="AA72">
            <v>25683</v>
          </cell>
          <cell r="AB72">
            <v>25687</v>
          </cell>
          <cell r="AD72">
            <v>732004</v>
          </cell>
          <cell r="AE72">
            <v>61000</v>
          </cell>
          <cell r="AF72">
            <v>61000</v>
          </cell>
          <cell r="AG72">
            <v>61000</v>
          </cell>
          <cell r="AH72">
            <v>61000</v>
          </cell>
          <cell r="AI72">
            <v>61000</v>
          </cell>
          <cell r="AJ72">
            <v>61000</v>
          </cell>
          <cell r="AK72">
            <v>61000</v>
          </cell>
          <cell r="AL72">
            <v>61000</v>
          </cell>
          <cell r="AM72">
            <v>61000</v>
          </cell>
          <cell r="AN72">
            <v>61000</v>
          </cell>
          <cell r="AO72">
            <v>61000</v>
          </cell>
          <cell r="AP72">
            <v>61004</v>
          </cell>
          <cell r="AR72">
            <v>30168</v>
          </cell>
          <cell r="AS72">
            <v>417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413</v>
          </cell>
          <cell r="BF72">
            <v>109860</v>
          </cell>
          <cell r="BG72">
            <v>4410</v>
          </cell>
          <cell r="BH72">
            <v>8130</v>
          </cell>
          <cell r="BI72">
            <v>14700</v>
          </cell>
          <cell r="BJ72">
            <v>15750</v>
          </cell>
          <cell r="BK72">
            <v>31530</v>
          </cell>
          <cell r="BL72">
            <v>-1770</v>
          </cell>
          <cell r="BM72">
            <v>11250</v>
          </cell>
          <cell r="BN72">
            <v>7800</v>
          </cell>
          <cell r="BO72">
            <v>5850</v>
          </cell>
          <cell r="BP72">
            <v>4080</v>
          </cell>
          <cell r="BQ72">
            <v>3810</v>
          </cell>
          <cell r="BR72">
            <v>4320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1220232</v>
          </cell>
          <cell r="DK72">
            <v>94843</v>
          </cell>
          <cell r="DL72">
            <v>98563</v>
          </cell>
          <cell r="DM72">
            <v>105133</v>
          </cell>
          <cell r="DN72">
            <v>106183</v>
          </cell>
          <cell r="DO72">
            <v>121963</v>
          </cell>
          <cell r="DP72">
            <v>88663</v>
          </cell>
          <cell r="DQ72">
            <v>101683</v>
          </cell>
          <cell r="DR72">
            <v>123401</v>
          </cell>
          <cell r="DS72">
            <v>96283</v>
          </cell>
          <cell r="DT72">
            <v>94513</v>
          </cell>
          <cell r="DU72">
            <v>94243</v>
          </cell>
          <cell r="DV72">
            <v>94761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22404</v>
          </cell>
          <cell r="EM72">
            <v>1867</v>
          </cell>
          <cell r="EN72">
            <v>1867</v>
          </cell>
          <cell r="EO72">
            <v>1867</v>
          </cell>
          <cell r="EP72">
            <v>1867</v>
          </cell>
          <cell r="EQ72">
            <v>1867</v>
          </cell>
          <cell r="ER72">
            <v>1867</v>
          </cell>
          <cell r="ES72">
            <v>1867</v>
          </cell>
          <cell r="ET72">
            <v>1867</v>
          </cell>
          <cell r="EU72">
            <v>1867</v>
          </cell>
          <cell r="EV72">
            <v>1867</v>
          </cell>
          <cell r="EW72">
            <v>1867</v>
          </cell>
          <cell r="EX72">
            <v>1867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22404</v>
          </cell>
          <cell r="GC72">
            <v>1867</v>
          </cell>
          <cell r="GD72">
            <v>1867</v>
          </cell>
          <cell r="GE72">
            <v>1867</v>
          </cell>
          <cell r="GF72">
            <v>1867</v>
          </cell>
          <cell r="GG72">
            <v>1867</v>
          </cell>
          <cell r="GH72">
            <v>1867</v>
          </cell>
          <cell r="GI72">
            <v>1867</v>
          </cell>
          <cell r="GJ72">
            <v>1867</v>
          </cell>
          <cell r="GK72">
            <v>1867</v>
          </cell>
          <cell r="GL72">
            <v>1867</v>
          </cell>
          <cell r="GM72">
            <v>1867</v>
          </cell>
          <cell r="GN72">
            <v>1867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1997625</v>
          </cell>
          <cell r="AE73">
            <v>97875</v>
          </cell>
          <cell r="AF73">
            <v>182584</v>
          </cell>
          <cell r="AG73">
            <v>310005</v>
          </cell>
          <cell r="AH73">
            <v>423026</v>
          </cell>
          <cell r="AI73">
            <v>283496</v>
          </cell>
          <cell r="AJ73">
            <v>230102</v>
          </cell>
          <cell r="AK73">
            <v>126820</v>
          </cell>
          <cell r="AL73">
            <v>83975</v>
          </cell>
          <cell r="AM73">
            <v>58918</v>
          </cell>
          <cell r="AN73">
            <v>75972</v>
          </cell>
          <cell r="AO73">
            <v>66614</v>
          </cell>
          <cell r="AP73">
            <v>58238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1997625</v>
          </cell>
          <cell r="DK73">
            <v>97875</v>
          </cell>
          <cell r="DL73">
            <v>182584</v>
          </cell>
          <cell r="DM73">
            <v>310005</v>
          </cell>
          <cell r="DN73">
            <v>423026</v>
          </cell>
          <cell r="DO73">
            <v>283496</v>
          </cell>
          <cell r="DP73">
            <v>230102</v>
          </cell>
          <cell r="DQ73">
            <v>126820</v>
          </cell>
          <cell r="DR73">
            <v>83975</v>
          </cell>
          <cell r="DS73">
            <v>58918</v>
          </cell>
          <cell r="DT73">
            <v>75972</v>
          </cell>
          <cell r="DU73">
            <v>66614</v>
          </cell>
          <cell r="DV73">
            <v>58238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 t="str">
            <v>0</v>
          </cell>
          <cell r="DY76" t="str">
            <v>0</v>
          </cell>
          <cell r="DZ76" t="str">
            <v>0</v>
          </cell>
          <cell r="EA76" t="str">
            <v>0</v>
          </cell>
          <cell r="EB76" t="str">
            <v>0</v>
          </cell>
          <cell r="EC76" t="str">
            <v>0</v>
          </cell>
          <cell r="ED76" t="str">
            <v>0</v>
          </cell>
          <cell r="EE76" t="str">
            <v>0</v>
          </cell>
          <cell r="EF76" t="str">
            <v>0</v>
          </cell>
          <cell r="EG76" t="str">
            <v>0</v>
          </cell>
          <cell r="EH76" t="str">
            <v>0</v>
          </cell>
          <cell r="EI76" t="str">
            <v>0</v>
          </cell>
          <cell r="EJ76" t="str">
            <v>0</v>
          </cell>
          <cell r="EL76" t="str">
            <v>0</v>
          </cell>
          <cell r="EM76" t="str">
            <v>0</v>
          </cell>
          <cell r="EN76" t="str">
            <v>0</v>
          </cell>
          <cell r="EO76" t="str">
            <v>0</v>
          </cell>
          <cell r="EP76" t="str">
            <v>0</v>
          </cell>
          <cell r="EQ76" t="str">
            <v>0</v>
          </cell>
          <cell r="ER76" t="str">
            <v>0</v>
          </cell>
          <cell r="ES76" t="str">
            <v>0</v>
          </cell>
          <cell r="ET76" t="str">
            <v>0</v>
          </cell>
          <cell r="EU76" t="str">
            <v>0</v>
          </cell>
          <cell r="EV76" t="str">
            <v>0</v>
          </cell>
          <cell r="EW76" t="str">
            <v>0</v>
          </cell>
          <cell r="EX76" t="str">
            <v>0</v>
          </cell>
          <cell r="EZ76" t="str">
            <v>0</v>
          </cell>
          <cell r="FA76" t="str">
            <v>0</v>
          </cell>
          <cell r="FB76" t="str">
            <v>0</v>
          </cell>
          <cell r="FC76" t="str">
            <v>0</v>
          </cell>
          <cell r="FD76" t="str">
            <v>0</v>
          </cell>
          <cell r="FE76" t="str">
            <v>0</v>
          </cell>
          <cell r="FF76" t="str">
            <v>0</v>
          </cell>
          <cell r="FG76" t="str">
            <v>0</v>
          </cell>
          <cell r="FH76" t="str">
            <v>0</v>
          </cell>
          <cell r="FI76" t="str">
            <v>0</v>
          </cell>
          <cell r="FJ76" t="str">
            <v>0</v>
          </cell>
          <cell r="FK76" t="str">
            <v>0</v>
          </cell>
          <cell r="FL76" t="str">
            <v>0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 t="str">
            <v>0</v>
          </cell>
          <cell r="GC76" t="str">
            <v>0</v>
          </cell>
          <cell r="GD76" t="str">
            <v>0</v>
          </cell>
          <cell r="GE76" t="str">
            <v>0</v>
          </cell>
          <cell r="GF76" t="str">
            <v>0</v>
          </cell>
          <cell r="GG76" t="str">
            <v>0</v>
          </cell>
          <cell r="GH76" t="str">
            <v>0</v>
          </cell>
          <cell r="GI76" t="str">
            <v>0</v>
          </cell>
          <cell r="GJ76" t="str">
            <v>0</v>
          </cell>
          <cell r="GK76" t="str">
            <v>0</v>
          </cell>
          <cell r="GL76" t="str">
            <v>0</v>
          </cell>
          <cell r="GM76" t="str">
            <v>0</v>
          </cell>
          <cell r="GN76" t="str">
            <v>0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363276</v>
          </cell>
          <cell r="C82">
            <v>31312</v>
          </cell>
          <cell r="D82">
            <v>31312</v>
          </cell>
          <cell r="E82">
            <v>31312</v>
          </cell>
          <cell r="F82">
            <v>31312</v>
          </cell>
          <cell r="G82">
            <v>31312</v>
          </cell>
          <cell r="H82">
            <v>31312</v>
          </cell>
          <cell r="I82">
            <v>31312</v>
          </cell>
          <cell r="J82">
            <v>31312</v>
          </cell>
          <cell r="K82">
            <v>31312</v>
          </cell>
          <cell r="L82">
            <v>27156</v>
          </cell>
          <cell r="M82">
            <v>27156</v>
          </cell>
          <cell r="N82">
            <v>27156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577041</v>
          </cell>
          <cell r="DK82">
            <v>75462</v>
          </cell>
          <cell r="DL82">
            <v>31312</v>
          </cell>
          <cell r="DM82">
            <v>34162</v>
          </cell>
          <cell r="DN82">
            <v>84772</v>
          </cell>
          <cell r="DO82">
            <v>38762</v>
          </cell>
          <cell r="DP82">
            <v>31642</v>
          </cell>
          <cell r="DQ82">
            <v>75762</v>
          </cell>
          <cell r="DR82">
            <v>33297</v>
          </cell>
          <cell r="DS82">
            <v>31832</v>
          </cell>
          <cell r="DT82">
            <v>76866</v>
          </cell>
          <cell r="DU82">
            <v>35436</v>
          </cell>
          <cell r="DV82">
            <v>27736</v>
          </cell>
          <cell r="DX82" t="str">
            <v>0</v>
          </cell>
          <cell r="DY82" t="str">
            <v>0</v>
          </cell>
          <cell r="DZ82" t="str">
            <v>0</v>
          </cell>
          <cell r="EA82" t="str">
            <v>0</v>
          </cell>
          <cell r="EB82" t="str">
            <v>0</v>
          </cell>
          <cell r="EC82" t="str">
            <v>0</v>
          </cell>
          <cell r="ED82" t="str">
            <v>0</v>
          </cell>
          <cell r="EE82" t="str">
            <v>0</v>
          </cell>
          <cell r="EF82" t="str">
            <v>0</v>
          </cell>
          <cell r="EG82" t="str">
            <v>0</v>
          </cell>
          <cell r="EH82" t="str">
            <v>0</v>
          </cell>
          <cell r="EI82" t="str">
            <v>0</v>
          </cell>
          <cell r="EJ82" t="str">
            <v>0</v>
          </cell>
          <cell r="EL82">
            <v>250187</v>
          </cell>
          <cell r="EM82">
            <v>11662</v>
          </cell>
          <cell r="EN82">
            <v>37886</v>
          </cell>
          <cell r="EO82">
            <v>38721</v>
          </cell>
          <cell r="EP82">
            <v>55545</v>
          </cell>
          <cell r="EQ82">
            <v>27012</v>
          </cell>
          <cell r="ER82">
            <v>25561</v>
          </cell>
          <cell r="ES82">
            <v>13921</v>
          </cell>
          <cell r="ET82">
            <v>10017</v>
          </cell>
          <cell r="EU82">
            <v>7792</v>
          </cell>
          <cell r="EV82">
            <v>7416</v>
          </cell>
          <cell r="EW82">
            <v>7530</v>
          </cell>
          <cell r="EX82">
            <v>7124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250187</v>
          </cell>
          <cell r="GC82">
            <v>11662</v>
          </cell>
          <cell r="GD82">
            <v>37886</v>
          </cell>
          <cell r="GE82">
            <v>38721</v>
          </cell>
          <cell r="GF82">
            <v>55545</v>
          </cell>
          <cell r="GG82">
            <v>27012</v>
          </cell>
          <cell r="GH82">
            <v>25561</v>
          </cell>
          <cell r="GI82">
            <v>13921</v>
          </cell>
          <cell r="GJ82">
            <v>10017</v>
          </cell>
          <cell r="GK82">
            <v>7792</v>
          </cell>
          <cell r="GL82">
            <v>7416</v>
          </cell>
          <cell r="GM82">
            <v>7530</v>
          </cell>
          <cell r="GN82">
            <v>7124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228480</v>
          </cell>
          <cell r="Q83">
            <v>19040</v>
          </cell>
          <cell r="R83">
            <v>19040</v>
          </cell>
          <cell r="S83">
            <v>19040</v>
          </cell>
          <cell r="T83">
            <v>19040</v>
          </cell>
          <cell r="U83">
            <v>19040</v>
          </cell>
          <cell r="V83">
            <v>19040</v>
          </cell>
          <cell r="W83">
            <v>19040</v>
          </cell>
          <cell r="X83">
            <v>19040</v>
          </cell>
          <cell r="Y83">
            <v>19040</v>
          </cell>
          <cell r="Z83">
            <v>19040</v>
          </cell>
          <cell r="AA83">
            <v>19040</v>
          </cell>
          <cell r="AB83">
            <v>19040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228480</v>
          </cell>
          <cell r="DK83">
            <v>19040</v>
          </cell>
          <cell r="DL83">
            <v>19040</v>
          </cell>
          <cell r="DM83">
            <v>19040</v>
          </cell>
          <cell r="DN83">
            <v>19040</v>
          </cell>
          <cell r="DO83">
            <v>19040</v>
          </cell>
          <cell r="DP83">
            <v>19040</v>
          </cell>
          <cell r="DQ83">
            <v>19040</v>
          </cell>
          <cell r="DR83">
            <v>19040</v>
          </cell>
          <cell r="DS83">
            <v>19040</v>
          </cell>
          <cell r="DT83">
            <v>19040</v>
          </cell>
          <cell r="DU83">
            <v>19040</v>
          </cell>
          <cell r="DV83">
            <v>19040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188286.24</v>
          </cell>
          <cell r="C99">
            <v>15690.52</v>
          </cell>
          <cell r="D99">
            <v>15690.52</v>
          </cell>
          <cell r="E99">
            <v>15690.52</v>
          </cell>
          <cell r="F99">
            <v>15690.52</v>
          </cell>
          <cell r="G99">
            <v>15690.52</v>
          </cell>
          <cell r="H99">
            <v>15690.52</v>
          </cell>
          <cell r="I99">
            <v>15690.52</v>
          </cell>
          <cell r="J99">
            <v>15690.52</v>
          </cell>
          <cell r="K99">
            <v>15690.52</v>
          </cell>
          <cell r="L99">
            <v>15690.52</v>
          </cell>
          <cell r="M99">
            <v>15690.52</v>
          </cell>
          <cell r="N99">
            <v>15690.52</v>
          </cell>
          <cell r="P99">
            <v>27589.439999999999</v>
          </cell>
          <cell r="Q99">
            <v>2299.12</v>
          </cell>
          <cell r="R99">
            <v>2299.12</v>
          </cell>
          <cell r="S99">
            <v>2299.12</v>
          </cell>
          <cell r="T99">
            <v>2299.12</v>
          </cell>
          <cell r="U99">
            <v>2299.12</v>
          </cell>
          <cell r="V99">
            <v>2299.12</v>
          </cell>
          <cell r="W99">
            <v>2299.12</v>
          </cell>
          <cell r="X99">
            <v>2299.12</v>
          </cell>
          <cell r="Y99">
            <v>2299.12</v>
          </cell>
          <cell r="Z99">
            <v>2299.12</v>
          </cell>
          <cell r="AA99">
            <v>2299.12</v>
          </cell>
          <cell r="AB99">
            <v>2299.12</v>
          </cell>
          <cell r="AD99">
            <v>149657.4</v>
          </cell>
          <cell r="AE99">
            <v>12471.45</v>
          </cell>
          <cell r="AF99">
            <v>12471.45</v>
          </cell>
          <cell r="AG99">
            <v>12471.45</v>
          </cell>
          <cell r="AH99">
            <v>12471.45</v>
          </cell>
          <cell r="AI99">
            <v>12471.45</v>
          </cell>
          <cell r="AJ99">
            <v>12471.45</v>
          </cell>
          <cell r="AK99">
            <v>12471.45</v>
          </cell>
          <cell r="AL99">
            <v>12471.45</v>
          </cell>
          <cell r="AM99">
            <v>12471.45</v>
          </cell>
          <cell r="AN99">
            <v>12471.45</v>
          </cell>
          <cell r="AO99">
            <v>12471.45</v>
          </cell>
          <cell r="AP99">
            <v>12471.45</v>
          </cell>
          <cell r="AR99">
            <v>75871.679999999993</v>
          </cell>
          <cell r="AS99">
            <v>6322.64</v>
          </cell>
          <cell r="AT99">
            <v>6322.64</v>
          </cell>
          <cell r="AU99">
            <v>6322.64</v>
          </cell>
          <cell r="AV99">
            <v>6322.64</v>
          </cell>
          <cell r="AW99">
            <v>6322.64</v>
          </cell>
          <cell r="AX99">
            <v>6322.64</v>
          </cell>
          <cell r="AY99">
            <v>6322.64</v>
          </cell>
          <cell r="AZ99">
            <v>6322.64</v>
          </cell>
          <cell r="BA99">
            <v>6322.64</v>
          </cell>
          <cell r="BB99">
            <v>6322.64</v>
          </cell>
          <cell r="BC99">
            <v>6322.64</v>
          </cell>
          <cell r="BD99">
            <v>6322.64</v>
          </cell>
          <cell r="BF99">
            <v>29059.08</v>
          </cell>
          <cell r="BG99">
            <v>2421.59</v>
          </cell>
          <cell r="BH99">
            <v>2421.59</v>
          </cell>
          <cell r="BI99">
            <v>2421.59</v>
          </cell>
          <cell r="BJ99">
            <v>2421.59</v>
          </cell>
          <cell r="BK99">
            <v>2421.59</v>
          </cell>
          <cell r="BL99">
            <v>2421.59</v>
          </cell>
          <cell r="BM99">
            <v>2421.59</v>
          </cell>
          <cell r="BN99">
            <v>2421.59</v>
          </cell>
          <cell r="BO99">
            <v>2421.59</v>
          </cell>
          <cell r="BP99">
            <v>2421.59</v>
          </cell>
          <cell r="BQ99">
            <v>2421.59</v>
          </cell>
          <cell r="BR99">
            <v>2421.59</v>
          </cell>
          <cell r="BT99">
            <v>6342.12</v>
          </cell>
          <cell r="BU99">
            <v>528.51</v>
          </cell>
          <cell r="BV99">
            <v>528.51</v>
          </cell>
          <cell r="BW99">
            <v>528.51</v>
          </cell>
          <cell r="BX99">
            <v>528.51</v>
          </cell>
          <cell r="BY99">
            <v>528.51</v>
          </cell>
          <cell r="BZ99">
            <v>528.51</v>
          </cell>
          <cell r="CA99">
            <v>528.51</v>
          </cell>
          <cell r="CB99">
            <v>528.51</v>
          </cell>
          <cell r="CC99">
            <v>528.51</v>
          </cell>
          <cell r="CD99">
            <v>528.51</v>
          </cell>
          <cell r="CE99">
            <v>528.51</v>
          </cell>
          <cell r="CF99">
            <v>528.51</v>
          </cell>
          <cell r="CH99">
            <v>59011.8</v>
          </cell>
          <cell r="CI99">
            <v>4917.6499999999996</v>
          </cell>
          <cell r="CJ99">
            <v>4917.6499999999996</v>
          </cell>
          <cell r="CK99">
            <v>4917.6499999999996</v>
          </cell>
          <cell r="CL99">
            <v>4917.6499999999996</v>
          </cell>
          <cell r="CM99">
            <v>4917.6499999999996</v>
          </cell>
          <cell r="CN99">
            <v>4917.6499999999996</v>
          </cell>
          <cell r="CO99">
            <v>4917.6499999999996</v>
          </cell>
          <cell r="CP99">
            <v>4917.6499999999996</v>
          </cell>
          <cell r="CQ99">
            <v>4917.6499999999996</v>
          </cell>
          <cell r="CR99">
            <v>4917.6499999999996</v>
          </cell>
          <cell r="CS99">
            <v>4917.6499999999996</v>
          </cell>
          <cell r="CT99">
            <v>4917.6499999999996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535817.76</v>
          </cell>
          <cell r="DK99">
            <v>44651.48</v>
          </cell>
          <cell r="DL99">
            <v>44651.48</v>
          </cell>
          <cell r="DM99">
            <v>44651.48</v>
          </cell>
          <cell r="DN99">
            <v>44651.48</v>
          </cell>
          <cell r="DO99">
            <v>44651.48</v>
          </cell>
          <cell r="DP99">
            <v>44651.48</v>
          </cell>
          <cell r="DQ99">
            <v>44651.48</v>
          </cell>
          <cell r="DR99">
            <v>44651.48</v>
          </cell>
          <cell r="DS99">
            <v>44651.48</v>
          </cell>
          <cell r="DT99">
            <v>44651.48</v>
          </cell>
          <cell r="DU99">
            <v>44651.48</v>
          </cell>
          <cell r="DV99">
            <v>44651.48</v>
          </cell>
          <cell r="DX99">
            <v>116108.88</v>
          </cell>
          <cell r="DY99">
            <v>9675.74</v>
          </cell>
          <cell r="DZ99">
            <v>9675.74</v>
          </cell>
          <cell r="EA99">
            <v>9675.74</v>
          </cell>
          <cell r="EB99">
            <v>9675.74</v>
          </cell>
          <cell r="EC99">
            <v>9675.74</v>
          </cell>
          <cell r="ED99">
            <v>9675.74</v>
          </cell>
          <cell r="EE99">
            <v>9675.74</v>
          </cell>
          <cell r="EF99">
            <v>9675.74</v>
          </cell>
          <cell r="EG99">
            <v>9675.74</v>
          </cell>
          <cell r="EH99">
            <v>9675.74</v>
          </cell>
          <cell r="EI99">
            <v>9675.74</v>
          </cell>
          <cell r="EJ99">
            <v>9675.74</v>
          </cell>
          <cell r="EL99">
            <v>142563.96</v>
          </cell>
          <cell r="EM99">
            <v>11880.33</v>
          </cell>
          <cell r="EN99">
            <v>11880.33</v>
          </cell>
          <cell r="EO99">
            <v>11880.33</v>
          </cell>
          <cell r="EP99">
            <v>11880.33</v>
          </cell>
          <cell r="EQ99">
            <v>11880.33</v>
          </cell>
          <cell r="ER99">
            <v>11880.33</v>
          </cell>
          <cell r="ES99">
            <v>11880.33</v>
          </cell>
          <cell r="ET99">
            <v>11880.33</v>
          </cell>
          <cell r="EU99">
            <v>11880.33</v>
          </cell>
          <cell r="EV99">
            <v>11880.33</v>
          </cell>
          <cell r="EW99">
            <v>11880.33</v>
          </cell>
          <cell r="EX99">
            <v>11880.33</v>
          </cell>
          <cell r="EZ99">
            <v>5641.92</v>
          </cell>
          <cell r="FA99">
            <v>470.16</v>
          </cell>
          <cell r="FB99">
            <v>470.16</v>
          </cell>
          <cell r="FC99">
            <v>470.16</v>
          </cell>
          <cell r="FD99">
            <v>470.16</v>
          </cell>
          <cell r="FE99">
            <v>470.16</v>
          </cell>
          <cell r="FF99">
            <v>470.16</v>
          </cell>
          <cell r="FG99">
            <v>470.16</v>
          </cell>
          <cell r="FH99">
            <v>470.16</v>
          </cell>
          <cell r="FI99">
            <v>470.16</v>
          </cell>
          <cell r="FJ99">
            <v>470.16</v>
          </cell>
          <cell r="FK99">
            <v>470.16</v>
          </cell>
          <cell r="FL99">
            <v>470.16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264314.76</v>
          </cell>
          <cell r="GC99">
            <v>22026.23</v>
          </cell>
          <cell r="GD99">
            <v>22026.23</v>
          </cell>
          <cell r="GE99">
            <v>22026.23</v>
          </cell>
          <cell r="GF99">
            <v>22026.23</v>
          </cell>
          <cell r="GG99">
            <v>22026.23</v>
          </cell>
          <cell r="GH99">
            <v>22026.23</v>
          </cell>
          <cell r="GI99">
            <v>22026.23</v>
          </cell>
          <cell r="GJ99">
            <v>22026.23</v>
          </cell>
          <cell r="GK99">
            <v>22026.23</v>
          </cell>
          <cell r="GL99">
            <v>22026.23</v>
          </cell>
          <cell r="GM99">
            <v>22026.23</v>
          </cell>
          <cell r="GN99">
            <v>22026.23</v>
          </cell>
        </row>
        <row r="100">
          <cell r="A100" t="str">
            <v>Taxes other than income taxes, utility  - Billing for CSC Dep 4081-41129</v>
          </cell>
          <cell r="B100">
            <v>93749.64</v>
          </cell>
          <cell r="C100">
            <v>7812.47</v>
          </cell>
          <cell r="D100">
            <v>7812.47</v>
          </cell>
          <cell r="E100">
            <v>7812.47</v>
          </cell>
          <cell r="F100">
            <v>7812.47</v>
          </cell>
          <cell r="G100">
            <v>7812.47</v>
          </cell>
          <cell r="H100">
            <v>7812.47</v>
          </cell>
          <cell r="I100">
            <v>7812.47</v>
          </cell>
          <cell r="J100">
            <v>7812.47</v>
          </cell>
          <cell r="K100">
            <v>7812.47</v>
          </cell>
          <cell r="L100">
            <v>7812.47</v>
          </cell>
          <cell r="M100">
            <v>7812.47</v>
          </cell>
          <cell r="N100">
            <v>7812.47</v>
          </cell>
          <cell r="P100">
            <v>13737</v>
          </cell>
          <cell r="Q100">
            <v>1144.75</v>
          </cell>
          <cell r="R100">
            <v>1144.75</v>
          </cell>
          <cell r="S100">
            <v>1144.75</v>
          </cell>
          <cell r="T100">
            <v>1144.75</v>
          </cell>
          <cell r="U100">
            <v>1144.75</v>
          </cell>
          <cell r="V100">
            <v>1144.75</v>
          </cell>
          <cell r="W100">
            <v>1144.75</v>
          </cell>
          <cell r="X100">
            <v>1144.75</v>
          </cell>
          <cell r="Y100">
            <v>1144.75</v>
          </cell>
          <cell r="Z100">
            <v>1144.75</v>
          </cell>
          <cell r="AA100">
            <v>1144.75</v>
          </cell>
          <cell r="AB100">
            <v>1144.75</v>
          </cell>
          <cell r="AD100">
            <v>74515.92</v>
          </cell>
          <cell r="AE100">
            <v>6209.66</v>
          </cell>
          <cell r="AF100">
            <v>6209.66</v>
          </cell>
          <cell r="AG100">
            <v>6209.66</v>
          </cell>
          <cell r="AH100">
            <v>6209.66</v>
          </cell>
          <cell r="AI100">
            <v>6209.66</v>
          </cell>
          <cell r="AJ100">
            <v>6209.66</v>
          </cell>
          <cell r="AK100">
            <v>6209.66</v>
          </cell>
          <cell r="AL100">
            <v>6209.66</v>
          </cell>
          <cell r="AM100">
            <v>6209.66</v>
          </cell>
          <cell r="AN100">
            <v>6209.66</v>
          </cell>
          <cell r="AO100">
            <v>6209.66</v>
          </cell>
          <cell r="AP100">
            <v>6209.66</v>
          </cell>
          <cell r="AR100">
            <v>37777.32</v>
          </cell>
          <cell r="AS100">
            <v>3148.11</v>
          </cell>
          <cell r="AT100">
            <v>3148.11</v>
          </cell>
          <cell r="AU100">
            <v>3148.11</v>
          </cell>
          <cell r="AV100">
            <v>3148.11</v>
          </cell>
          <cell r="AW100">
            <v>3148.11</v>
          </cell>
          <cell r="AX100">
            <v>3148.11</v>
          </cell>
          <cell r="AY100">
            <v>3148.11</v>
          </cell>
          <cell r="AZ100">
            <v>3148.11</v>
          </cell>
          <cell r="BA100">
            <v>3148.11</v>
          </cell>
          <cell r="BB100">
            <v>3148.11</v>
          </cell>
          <cell r="BC100">
            <v>3148.11</v>
          </cell>
          <cell r="BD100">
            <v>3148.11</v>
          </cell>
          <cell r="BF100">
            <v>14468.88</v>
          </cell>
          <cell r="BG100">
            <v>1205.74</v>
          </cell>
          <cell r="BH100">
            <v>1205.74</v>
          </cell>
          <cell r="BI100">
            <v>1205.74</v>
          </cell>
          <cell r="BJ100">
            <v>1205.74</v>
          </cell>
          <cell r="BK100">
            <v>1205.74</v>
          </cell>
          <cell r="BL100">
            <v>1205.74</v>
          </cell>
          <cell r="BM100">
            <v>1205.74</v>
          </cell>
          <cell r="BN100">
            <v>1205.74</v>
          </cell>
          <cell r="BO100">
            <v>1205.74</v>
          </cell>
          <cell r="BP100">
            <v>1205.74</v>
          </cell>
          <cell r="BQ100">
            <v>1205.74</v>
          </cell>
          <cell r="BR100">
            <v>1205.74</v>
          </cell>
          <cell r="BT100">
            <v>3157.8</v>
          </cell>
          <cell r="BU100">
            <v>263.14999999999998</v>
          </cell>
          <cell r="BV100">
            <v>263.14999999999998</v>
          </cell>
          <cell r="BW100">
            <v>263.14999999999998</v>
          </cell>
          <cell r="BX100">
            <v>263.14999999999998</v>
          </cell>
          <cell r="BY100">
            <v>263.14999999999998</v>
          </cell>
          <cell r="BZ100">
            <v>263.14999999999998</v>
          </cell>
          <cell r="CA100">
            <v>263.14999999999998</v>
          </cell>
          <cell r="CB100">
            <v>263.14999999999998</v>
          </cell>
          <cell r="CC100">
            <v>263.14999999999998</v>
          </cell>
          <cell r="CD100">
            <v>263.14999999999998</v>
          </cell>
          <cell r="CE100">
            <v>263.14999999999998</v>
          </cell>
          <cell r="CF100">
            <v>263.14999999999998</v>
          </cell>
          <cell r="CH100">
            <v>29382.6</v>
          </cell>
          <cell r="CI100">
            <v>2448.5500000000002</v>
          </cell>
          <cell r="CJ100">
            <v>2448.5500000000002</v>
          </cell>
          <cell r="CK100">
            <v>2448.5500000000002</v>
          </cell>
          <cell r="CL100">
            <v>2448.5500000000002</v>
          </cell>
          <cell r="CM100">
            <v>2448.5500000000002</v>
          </cell>
          <cell r="CN100">
            <v>2448.5500000000002</v>
          </cell>
          <cell r="CO100">
            <v>2448.5500000000002</v>
          </cell>
          <cell r="CP100">
            <v>2448.5500000000002</v>
          </cell>
          <cell r="CQ100">
            <v>2448.5500000000002</v>
          </cell>
          <cell r="CR100">
            <v>2448.5500000000002</v>
          </cell>
          <cell r="CS100">
            <v>2448.5500000000002</v>
          </cell>
          <cell r="CT100">
            <v>2448.5500000000002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266789.15999999997</v>
          </cell>
          <cell r="DK100">
            <v>22232.43</v>
          </cell>
          <cell r="DL100">
            <v>22232.43</v>
          </cell>
          <cell r="DM100">
            <v>22232.43</v>
          </cell>
          <cell r="DN100">
            <v>22232.43</v>
          </cell>
          <cell r="DO100">
            <v>22232.43</v>
          </cell>
          <cell r="DP100">
            <v>22232.43</v>
          </cell>
          <cell r="DQ100">
            <v>22232.43</v>
          </cell>
          <cell r="DR100">
            <v>22232.43</v>
          </cell>
          <cell r="DS100">
            <v>22232.43</v>
          </cell>
          <cell r="DT100">
            <v>22232.43</v>
          </cell>
          <cell r="DU100">
            <v>22232.43</v>
          </cell>
          <cell r="DV100">
            <v>22232.43</v>
          </cell>
          <cell r="DX100">
            <v>57811.8</v>
          </cell>
          <cell r="DY100">
            <v>4817.6499999999996</v>
          </cell>
          <cell r="DZ100">
            <v>4817.6499999999996</v>
          </cell>
          <cell r="EA100">
            <v>4817.6499999999996</v>
          </cell>
          <cell r="EB100">
            <v>4817.6499999999996</v>
          </cell>
          <cell r="EC100">
            <v>4817.6499999999996</v>
          </cell>
          <cell r="ED100">
            <v>4817.6499999999996</v>
          </cell>
          <cell r="EE100">
            <v>4817.6499999999996</v>
          </cell>
          <cell r="EF100">
            <v>4817.6499999999996</v>
          </cell>
          <cell r="EG100">
            <v>4817.6499999999996</v>
          </cell>
          <cell r="EH100">
            <v>4817.6499999999996</v>
          </cell>
          <cell r="EI100">
            <v>4817.6499999999996</v>
          </cell>
          <cell r="EJ100">
            <v>4817.6499999999996</v>
          </cell>
          <cell r="EL100">
            <v>70984.08</v>
          </cell>
          <cell r="EM100">
            <v>5915.34</v>
          </cell>
          <cell r="EN100">
            <v>5915.34</v>
          </cell>
          <cell r="EO100">
            <v>5915.34</v>
          </cell>
          <cell r="EP100">
            <v>5915.34</v>
          </cell>
          <cell r="EQ100">
            <v>5915.34</v>
          </cell>
          <cell r="ER100">
            <v>5915.34</v>
          </cell>
          <cell r="ES100">
            <v>5915.34</v>
          </cell>
          <cell r="ET100">
            <v>5915.34</v>
          </cell>
          <cell r="EU100">
            <v>5915.34</v>
          </cell>
          <cell r="EV100">
            <v>5915.34</v>
          </cell>
          <cell r="EW100">
            <v>5915.34</v>
          </cell>
          <cell r="EX100">
            <v>5915.34</v>
          </cell>
          <cell r="EZ100">
            <v>2809.2</v>
          </cell>
          <cell r="FA100">
            <v>234.1</v>
          </cell>
          <cell r="FB100">
            <v>234.1</v>
          </cell>
          <cell r="FC100">
            <v>234.1</v>
          </cell>
          <cell r="FD100">
            <v>234.1</v>
          </cell>
          <cell r="FE100">
            <v>234.1</v>
          </cell>
          <cell r="FF100">
            <v>234.1</v>
          </cell>
          <cell r="FG100">
            <v>234.1</v>
          </cell>
          <cell r="FH100">
            <v>234.1</v>
          </cell>
          <cell r="FI100">
            <v>234.1</v>
          </cell>
          <cell r="FJ100">
            <v>234.1</v>
          </cell>
          <cell r="FK100">
            <v>234.1</v>
          </cell>
          <cell r="FL100">
            <v>234.1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131605.07999999999</v>
          </cell>
          <cell r="GC100">
            <v>10967.09</v>
          </cell>
          <cell r="GD100">
            <v>10967.09</v>
          </cell>
          <cell r="GE100">
            <v>10967.09</v>
          </cell>
          <cell r="GF100">
            <v>10967.09</v>
          </cell>
          <cell r="GG100">
            <v>10967.09</v>
          </cell>
          <cell r="GH100">
            <v>10967.09</v>
          </cell>
          <cell r="GI100">
            <v>10967.09</v>
          </cell>
          <cell r="GJ100">
            <v>10967.09</v>
          </cell>
          <cell r="GK100">
            <v>10967.09</v>
          </cell>
          <cell r="GL100">
            <v>10967.09</v>
          </cell>
          <cell r="GM100">
            <v>10967.09</v>
          </cell>
          <cell r="GN100">
            <v>10967.09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43000</v>
          </cell>
          <cell r="C103" t="str">
            <v>0</v>
          </cell>
          <cell r="D103" t="str">
            <v>0</v>
          </cell>
          <cell r="E103" t="str">
            <v>0</v>
          </cell>
          <cell r="F103" t="str">
            <v>0</v>
          </cell>
          <cell r="G103" t="str">
            <v>0</v>
          </cell>
          <cell r="H103">
            <v>43000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16295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5400</v>
          </cell>
          <cell r="AK103">
            <v>0</v>
          </cell>
          <cell r="AL103">
            <v>10470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32000</v>
          </cell>
          <cell r="AS103" t="str">
            <v>0</v>
          </cell>
          <cell r="AT103">
            <v>9000</v>
          </cell>
          <cell r="AU103">
            <v>0</v>
          </cell>
          <cell r="AV103">
            <v>0</v>
          </cell>
          <cell r="AW103">
            <v>8500</v>
          </cell>
          <cell r="AX103">
            <v>0</v>
          </cell>
          <cell r="AY103">
            <v>0</v>
          </cell>
          <cell r="AZ103">
            <v>9300</v>
          </cell>
          <cell r="BA103">
            <v>0</v>
          </cell>
          <cell r="BB103">
            <v>5200</v>
          </cell>
          <cell r="BC103">
            <v>0</v>
          </cell>
          <cell r="BD103">
            <v>0</v>
          </cell>
          <cell r="BF103">
            <v>1000</v>
          </cell>
          <cell r="BG103">
            <v>200</v>
          </cell>
          <cell r="BH103">
            <v>0</v>
          </cell>
          <cell r="BI103">
            <v>0</v>
          </cell>
          <cell r="BJ103">
            <v>200</v>
          </cell>
          <cell r="BK103">
            <v>0</v>
          </cell>
          <cell r="BL103">
            <v>200</v>
          </cell>
          <cell r="BM103">
            <v>200</v>
          </cell>
          <cell r="BN103">
            <v>0</v>
          </cell>
          <cell r="BO103">
            <v>0</v>
          </cell>
          <cell r="BP103">
            <v>200</v>
          </cell>
          <cell r="BQ103">
            <v>0</v>
          </cell>
          <cell r="BR103">
            <v>0</v>
          </cell>
          <cell r="BT103">
            <v>9400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3000</v>
          </cell>
          <cell r="CA103">
            <v>0</v>
          </cell>
          <cell r="CB103">
            <v>5400</v>
          </cell>
          <cell r="CC103">
            <v>0</v>
          </cell>
          <cell r="CD103">
            <v>1000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171892</v>
          </cell>
          <cell r="DK103">
            <v>200</v>
          </cell>
          <cell r="DL103">
            <v>9000</v>
          </cell>
          <cell r="DM103">
            <v>0</v>
          </cell>
          <cell r="DN103">
            <v>200</v>
          </cell>
          <cell r="DO103">
            <v>8500</v>
          </cell>
          <cell r="DP103">
            <v>120807</v>
          </cell>
          <cell r="DQ103">
            <v>200</v>
          </cell>
          <cell r="DR103">
            <v>25170</v>
          </cell>
          <cell r="DS103">
            <v>0</v>
          </cell>
          <cell r="DT103">
            <v>7815</v>
          </cell>
          <cell r="DU103">
            <v>0</v>
          </cell>
          <cell r="DV103">
            <v>0</v>
          </cell>
          <cell r="DX103">
            <v>835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>
            <v>835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L103">
            <v>2004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>
            <v>2004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>
            <v>2839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>
            <v>2839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>
            <v>112500</v>
          </cell>
          <cell r="CI104">
            <v>9375</v>
          </cell>
          <cell r="CJ104">
            <v>9375</v>
          </cell>
          <cell r="CK104">
            <v>9375</v>
          </cell>
          <cell r="CL104">
            <v>9375</v>
          </cell>
          <cell r="CM104">
            <v>9375</v>
          </cell>
          <cell r="CN104">
            <v>9375</v>
          </cell>
          <cell r="CO104">
            <v>9375</v>
          </cell>
          <cell r="CP104">
            <v>9375</v>
          </cell>
          <cell r="CQ104">
            <v>9375</v>
          </cell>
          <cell r="CR104">
            <v>9375</v>
          </cell>
          <cell r="CS104">
            <v>9375</v>
          </cell>
          <cell r="CT104">
            <v>9375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>
            <v>112500</v>
          </cell>
          <cell r="DK104">
            <v>9375</v>
          </cell>
          <cell r="DL104">
            <v>9375</v>
          </cell>
          <cell r="DM104">
            <v>9375</v>
          </cell>
          <cell r="DN104">
            <v>9375</v>
          </cell>
          <cell r="DO104">
            <v>9375</v>
          </cell>
          <cell r="DP104">
            <v>9375</v>
          </cell>
          <cell r="DQ104">
            <v>9375</v>
          </cell>
          <cell r="DR104">
            <v>9375</v>
          </cell>
          <cell r="DS104">
            <v>9375</v>
          </cell>
          <cell r="DT104">
            <v>9375</v>
          </cell>
          <cell r="DU104">
            <v>9375</v>
          </cell>
          <cell r="DV104">
            <v>9375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349000</v>
          </cell>
          <cell r="AE105">
            <v>29083</v>
          </cell>
          <cell r="AF105">
            <v>29083</v>
          </cell>
          <cell r="AG105">
            <v>29083</v>
          </cell>
          <cell r="AH105">
            <v>29083</v>
          </cell>
          <cell r="AI105">
            <v>29083</v>
          </cell>
          <cell r="AJ105">
            <v>29083</v>
          </cell>
          <cell r="AK105">
            <v>29083</v>
          </cell>
          <cell r="AL105">
            <v>29083</v>
          </cell>
          <cell r="AM105">
            <v>29083</v>
          </cell>
          <cell r="AN105">
            <v>29083</v>
          </cell>
          <cell r="AO105">
            <v>29083</v>
          </cell>
          <cell r="AP105">
            <v>29087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349000</v>
          </cell>
          <cell r="DK105">
            <v>29083</v>
          </cell>
          <cell r="DL105">
            <v>29083</v>
          </cell>
          <cell r="DM105">
            <v>29083</v>
          </cell>
          <cell r="DN105">
            <v>29083</v>
          </cell>
          <cell r="DO105">
            <v>29083</v>
          </cell>
          <cell r="DP105">
            <v>29083</v>
          </cell>
          <cell r="DQ105">
            <v>29083</v>
          </cell>
          <cell r="DR105">
            <v>29083</v>
          </cell>
          <cell r="DS105">
            <v>29083</v>
          </cell>
          <cell r="DT105">
            <v>29083</v>
          </cell>
          <cell r="DU105">
            <v>29083</v>
          </cell>
          <cell r="DV105">
            <v>29087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>
            <v>195780</v>
          </cell>
          <cell r="DY106">
            <v>13110</v>
          </cell>
          <cell r="DZ106">
            <v>19831</v>
          </cell>
          <cell r="EA106">
            <v>33171</v>
          </cell>
          <cell r="EB106">
            <v>36466</v>
          </cell>
          <cell r="EC106">
            <v>20960</v>
          </cell>
          <cell r="ED106">
            <v>21130</v>
          </cell>
          <cell r="EE106">
            <v>13802</v>
          </cell>
          <cell r="EF106">
            <v>9444</v>
          </cell>
          <cell r="EG106">
            <v>7212</v>
          </cell>
          <cell r="EH106">
            <v>6411</v>
          </cell>
          <cell r="EI106">
            <v>6635</v>
          </cell>
          <cell r="EJ106">
            <v>7608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>
            <v>195780</v>
          </cell>
          <cell r="GC106">
            <v>13110</v>
          </cell>
          <cell r="GD106">
            <v>19831</v>
          </cell>
          <cell r="GE106">
            <v>33171</v>
          </cell>
          <cell r="GF106">
            <v>36466</v>
          </cell>
          <cell r="GG106">
            <v>20960</v>
          </cell>
          <cell r="GH106">
            <v>21130</v>
          </cell>
          <cell r="GI106">
            <v>13802</v>
          </cell>
          <cell r="GJ106">
            <v>9444</v>
          </cell>
          <cell r="GK106">
            <v>7212</v>
          </cell>
          <cell r="GL106">
            <v>6411</v>
          </cell>
          <cell r="GM106">
            <v>6635</v>
          </cell>
          <cell r="GN106">
            <v>7608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688311.88</v>
          </cell>
          <cell r="C111">
            <v>54814.99</v>
          </cell>
          <cell r="D111">
            <v>54814.99</v>
          </cell>
          <cell r="E111">
            <v>54814.99</v>
          </cell>
          <cell r="F111">
            <v>54814.99</v>
          </cell>
          <cell r="G111">
            <v>54814.99</v>
          </cell>
          <cell r="H111">
            <v>97814.99</v>
          </cell>
          <cell r="I111">
            <v>54814.99</v>
          </cell>
          <cell r="J111">
            <v>54814.99</v>
          </cell>
          <cell r="K111">
            <v>54814.99</v>
          </cell>
          <cell r="L111">
            <v>50658.99</v>
          </cell>
          <cell r="M111">
            <v>50658.99</v>
          </cell>
          <cell r="N111">
            <v>50658.99</v>
          </cell>
          <cell r="P111">
            <v>282521.44</v>
          </cell>
          <cell r="Q111">
            <v>22483.87</v>
          </cell>
          <cell r="R111">
            <v>22483.87</v>
          </cell>
          <cell r="S111">
            <v>22483.87</v>
          </cell>
          <cell r="T111">
            <v>22483.87</v>
          </cell>
          <cell r="U111">
            <v>22483.87</v>
          </cell>
          <cell r="V111">
            <v>35198.870000000003</v>
          </cell>
          <cell r="W111">
            <v>22483.87</v>
          </cell>
          <cell r="X111">
            <v>22483.87</v>
          </cell>
          <cell r="Y111">
            <v>22483.87</v>
          </cell>
          <cell r="Z111">
            <v>22483.87</v>
          </cell>
          <cell r="AA111">
            <v>22483.87</v>
          </cell>
          <cell r="AB111">
            <v>22483.87</v>
          </cell>
          <cell r="AD111">
            <v>589468.31999999995</v>
          </cell>
          <cell r="AE111">
            <v>47764.11</v>
          </cell>
          <cell r="AF111">
            <v>47764.11</v>
          </cell>
          <cell r="AG111">
            <v>47764.11</v>
          </cell>
          <cell r="AH111">
            <v>47764.11</v>
          </cell>
          <cell r="AI111">
            <v>47764.11</v>
          </cell>
          <cell r="AJ111">
            <v>53164.11</v>
          </cell>
          <cell r="AK111">
            <v>47764.11</v>
          </cell>
          <cell r="AL111">
            <v>58234.11</v>
          </cell>
          <cell r="AM111">
            <v>47764.11</v>
          </cell>
          <cell r="AN111">
            <v>48189.11</v>
          </cell>
          <cell r="AO111">
            <v>47764.11</v>
          </cell>
          <cell r="AP111">
            <v>47768.11</v>
          </cell>
          <cell r="AR111">
            <v>145649</v>
          </cell>
          <cell r="AS111">
            <v>9470.75</v>
          </cell>
          <cell r="AT111">
            <v>18470.75</v>
          </cell>
          <cell r="AU111">
            <v>9470.75</v>
          </cell>
          <cell r="AV111">
            <v>9470.75</v>
          </cell>
          <cell r="AW111">
            <v>17970.75</v>
          </cell>
          <cell r="AX111">
            <v>9470.75</v>
          </cell>
          <cell r="AY111">
            <v>9470.75</v>
          </cell>
          <cell r="AZ111">
            <v>18770.75</v>
          </cell>
          <cell r="BA111">
            <v>9470.75</v>
          </cell>
          <cell r="BB111">
            <v>14670.75</v>
          </cell>
          <cell r="BC111">
            <v>9470.75</v>
          </cell>
          <cell r="BD111">
            <v>9470.75</v>
          </cell>
          <cell r="BF111">
            <v>44527.96</v>
          </cell>
          <cell r="BG111">
            <v>3827.33</v>
          </cell>
          <cell r="BH111">
            <v>3627.33</v>
          </cell>
          <cell r="BI111">
            <v>3627.33</v>
          </cell>
          <cell r="BJ111">
            <v>3827.33</v>
          </cell>
          <cell r="BK111">
            <v>3627.33</v>
          </cell>
          <cell r="BL111">
            <v>3827.33</v>
          </cell>
          <cell r="BM111">
            <v>3827.33</v>
          </cell>
          <cell r="BN111">
            <v>3627.33</v>
          </cell>
          <cell r="BO111">
            <v>3627.33</v>
          </cell>
          <cell r="BP111">
            <v>3827.33</v>
          </cell>
          <cell r="BQ111">
            <v>3627.33</v>
          </cell>
          <cell r="BR111">
            <v>3627.33</v>
          </cell>
          <cell r="BT111">
            <v>56064.92</v>
          </cell>
          <cell r="BU111">
            <v>791.66</v>
          </cell>
          <cell r="BV111">
            <v>791.66</v>
          </cell>
          <cell r="BW111">
            <v>3641.66</v>
          </cell>
          <cell r="BX111">
            <v>10101.66</v>
          </cell>
          <cell r="BY111">
            <v>8241.66</v>
          </cell>
          <cell r="BZ111">
            <v>4121.66</v>
          </cell>
          <cell r="CA111">
            <v>1091.6600000000001</v>
          </cell>
          <cell r="CB111">
            <v>8176.66</v>
          </cell>
          <cell r="CC111">
            <v>1311.66</v>
          </cell>
          <cell r="CD111">
            <v>7351.66</v>
          </cell>
          <cell r="CE111">
            <v>9071.66</v>
          </cell>
          <cell r="CF111">
            <v>1371.66</v>
          </cell>
          <cell r="CH111">
            <v>434976.4</v>
          </cell>
          <cell r="CI111">
            <v>60891.199999999997</v>
          </cell>
          <cell r="CJ111">
            <v>16741.2</v>
          </cell>
          <cell r="CK111">
            <v>16741.2</v>
          </cell>
          <cell r="CL111">
            <v>60891.199999999997</v>
          </cell>
          <cell r="CM111">
            <v>16741.2</v>
          </cell>
          <cell r="CN111">
            <v>73233.2</v>
          </cell>
          <cell r="CO111">
            <v>60891.199999999997</v>
          </cell>
          <cell r="CP111">
            <v>16741.2</v>
          </cell>
          <cell r="CQ111">
            <v>16741.2</v>
          </cell>
          <cell r="CR111">
            <v>61881.2</v>
          </cell>
          <cell r="CS111">
            <v>16741.2</v>
          </cell>
          <cell r="CT111">
            <v>16741.2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2241519.92</v>
          </cell>
          <cell r="DK111">
            <v>200043.91</v>
          </cell>
          <cell r="DL111">
            <v>164693.91</v>
          </cell>
          <cell r="DM111">
            <v>158543.91</v>
          </cell>
          <cell r="DN111">
            <v>209353.91</v>
          </cell>
          <cell r="DO111">
            <v>171643.91</v>
          </cell>
          <cell r="DP111">
            <v>276830.90999999997</v>
          </cell>
          <cell r="DQ111">
            <v>200343.91</v>
          </cell>
          <cell r="DR111">
            <v>182848.91</v>
          </cell>
          <cell r="DS111">
            <v>156213.91</v>
          </cell>
          <cell r="DT111">
            <v>209062.91</v>
          </cell>
          <cell r="DU111">
            <v>159817.91</v>
          </cell>
          <cell r="DV111">
            <v>152121.91</v>
          </cell>
          <cell r="DX111">
            <v>370535.67999999999</v>
          </cell>
          <cell r="DY111">
            <v>27603.39</v>
          </cell>
          <cell r="DZ111">
            <v>34324.39</v>
          </cell>
          <cell r="EA111">
            <v>47664.39</v>
          </cell>
          <cell r="EB111">
            <v>50959.39</v>
          </cell>
          <cell r="EC111">
            <v>35453.39</v>
          </cell>
          <cell r="ED111">
            <v>35623.39</v>
          </cell>
          <cell r="EE111">
            <v>28295.39</v>
          </cell>
          <cell r="EF111">
            <v>24772.39</v>
          </cell>
          <cell r="EG111">
            <v>21705.39</v>
          </cell>
          <cell r="EH111">
            <v>20904.39</v>
          </cell>
          <cell r="EI111">
            <v>21128.39</v>
          </cell>
          <cell r="EJ111">
            <v>22101.39</v>
          </cell>
          <cell r="EL111">
            <v>465739.04</v>
          </cell>
          <cell r="EM111">
            <v>29457.67</v>
          </cell>
          <cell r="EN111">
            <v>55681.67</v>
          </cell>
          <cell r="EO111">
            <v>56516.67</v>
          </cell>
          <cell r="EP111">
            <v>73340.67</v>
          </cell>
          <cell r="EQ111">
            <v>44807.67</v>
          </cell>
          <cell r="ER111">
            <v>43356.67</v>
          </cell>
          <cell r="ES111">
            <v>31716.67</v>
          </cell>
          <cell r="ET111">
            <v>29816.67</v>
          </cell>
          <cell r="EU111">
            <v>25587.67</v>
          </cell>
          <cell r="EV111">
            <v>25211.67</v>
          </cell>
          <cell r="EW111">
            <v>25325.67</v>
          </cell>
          <cell r="EX111">
            <v>24919.67</v>
          </cell>
          <cell r="EZ111">
            <v>8451.1200000000008</v>
          </cell>
          <cell r="FA111">
            <v>704.26</v>
          </cell>
          <cell r="FB111">
            <v>704.26</v>
          </cell>
          <cell r="FC111">
            <v>704.26</v>
          </cell>
          <cell r="FD111">
            <v>704.26</v>
          </cell>
          <cell r="FE111">
            <v>704.26</v>
          </cell>
          <cell r="FF111">
            <v>704.26</v>
          </cell>
          <cell r="FG111">
            <v>704.26</v>
          </cell>
          <cell r="FH111">
            <v>704.26</v>
          </cell>
          <cell r="FI111">
            <v>704.26</v>
          </cell>
          <cell r="FJ111">
            <v>704.26</v>
          </cell>
          <cell r="FK111">
            <v>704.26</v>
          </cell>
          <cell r="FL111">
            <v>704.26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844725.84</v>
          </cell>
          <cell r="GC111">
            <v>57765.32</v>
          </cell>
          <cell r="GD111">
            <v>90710.32</v>
          </cell>
          <cell r="GE111">
            <v>104885.32</v>
          </cell>
          <cell r="GF111">
            <v>125004.32</v>
          </cell>
          <cell r="GG111">
            <v>80965.320000000007</v>
          </cell>
          <cell r="GH111">
            <v>79684.320000000007</v>
          </cell>
          <cell r="GI111">
            <v>60716.32</v>
          </cell>
          <cell r="GJ111">
            <v>55293.32</v>
          </cell>
          <cell r="GK111">
            <v>47997.32</v>
          </cell>
          <cell r="GL111">
            <v>46820.32</v>
          </cell>
          <cell r="GM111">
            <v>47158.32</v>
          </cell>
          <cell r="GN111">
            <v>47725.32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308200</v>
          </cell>
          <cell r="Q112">
            <v>25683</v>
          </cell>
          <cell r="R112">
            <v>25683</v>
          </cell>
          <cell r="S112">
            <v>25683</v>
          </cell>
          <cell r="T112">
            <v>25683</v>
          </cell>
          <cell r="U112">
            <v>25683</v>
          </cell>
          <cell r="V112">
            <v>25683</v>
          </cell>
          <cell r="W112">
            <v>25683</v>
          </cell>
          <cell r="X112">
            <v>25683</v>
          </cell>
          <cell r="Y112">
            <v>25683</v>
          </cell>
          <cell r="Z112">
            <v>25683</v>
          </cell>
          <cell r="AA112">
            <v>25683</v>
          </cell>
          <cell r="AB112">
            <v>25687</v>
          </cell>
          <cell r="AD112">
            <v>2729629</v>
          </cell>
          <cell r="AE112">
            <v>158875</v>
          </cell>
          <cell r="AF112">
            <v>243584</v>
          </cell>
          <cell r="AG112">
            <v>371005</v>
          </cell>
          <cell r="AH112">
            <v>484026</v>
          </cell>
          <cell r="AI112">
            <v>344496</v>
          </cell>
          <cell r="AJ112">
            <v>291102</v>
          </cell>
          <cell r="AK112">
            <v>187820</v>
          </cell>
          <cell r="AL112">
            <v>144975</v>
          </cell>
          <cell r="AM112">
            <v>119918</v>
          </cell>
          <cell r="AN112">
            <v>136972</v>
          </cell>
          <cell r="AO112">
            <v>127614</v>
          </cell>
          <cell r="AP112">
            <v>119242</v>
          </cell>
          <cell r="AR112">
            <v>30168</v>
          </cell>
          <cell r="AS112">
            <v>417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413</v>
          </cell>
          <cell r="BF112">
            <v>109860</v>
          </cell>
          <cell r="BG112">
            <v>4410</v>
          </cell>
          <cell r="BH112">
            <v>8130</v>
          </cell>
          <cell r="BI112">
            <v>14700</v>
          </cell>
          <cell r="BJ112">
            <v>15750</v>
          </cell>
          <cell r="BK112">
            <v>31530</v>
          </cell>
          <cell r="BL112">
            <v>-1770</v>
          </cell>
          <cell r="BM112">
            <v>11250</v>
          </cell>
          <cell r="BN112">
            <v>7800</v>
          </cell>
          <cell r="BO112">
            <v>5850</v>
          </cell>
          <cell r="BP112">
            <v>4080</v>
          </cell>
          <cell r="BQ112">
            <v>3810</v>
          </cell>
          <cell r="BR112">
            <v>4320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3217857</v>
          </cell>
          <cell r="DK112">
            <v>192718</v>
          </cell>
          <cell r="DL112">
            <v>281147</v>
          </cell>
          <cell r="DM112">
            <v>415138</v>
          </cell>
          <cell r="DN112">
            <v>529209</v>
          </cell>
          <cell r="DO112">
            <v>405459</v>
          </cell>
          <cell r="DP112">
            <v>318765</v>
          </cell>
          <cell r="DQ112">
            <v>228503</v>
          </cell>
          <cell r="DR112">
            <v>207376</v>
          </cell>
          <cell r="DS112">
            <v>155201</v>
          </cell>
          <cell r="DT112">
            <v>170485</v>
          </cell>
          <cell r="DU112">
            <v>160857</v>
          </cell>
          <cell r="DV112">
            <v>152999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22404</v>
          </cell>
          <cell r="EM112">
            <v>1867</v>
          </cell>
          <cell r="EN112">
            <v>1867</v>
          </cell>
          <cell r="EO112">
            <v>1867</v>
          </cell>
          <cell r="EP112">
            <v>1867</v>
          </cell>
          <cell r="EQ112">
            <v>1867</v>
          </cell>
          <cell r="ER112">
            <v>1867</v>
          </cell>
          <cell r="ES112">
            <v>1867</v>
          </cell>
          <cell r="ET112">
            <v>1867</v>
          </cell>
          <cell r="EU112">
            <v>1867</v>
          </cell>
          <cell r="EV112">
            <v>1867</v>
          </cell>
          <cell r="EW112">
            <v>1867</v>
          </cell>
          <cell r="EX112">
            <v>1867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22404</v>
          </cell>
          <cell r="GC112">
            <v>1867</v>
          </cell>
          <cell r="GD112">
            <v>1867</v>
          </cell>
          <cell r="GE112">
            <v>1867</v>
          </cell>
          <cell r="GF112">
            <v>1867</v>
          </cell>
          <cell r="GG112">
            <v>1867</v>
          </cell>
          <cell r="GH112">
            <v>1867</v>
          </cell>
          <cell r="GI112">
            <v>1867</v>
          </cell>
          <cell r="GJ112">
            <v>1867</v>
          </cell>
          <cell r="GK112">
            <v>1867</v>
          </cell>
          <cell r="GL112">
            <v>1867</v>
          </cell>
          <cell r="GM112">
            <v>1867</v>
          </cell>
          <cell r="GN112">
            <v>1867</v>
          </cell>
        </row>
        <row r="113">
          <cell r="A113" t="str">
            <v>SSU  Taxes</v>
          </cell>
          <cell r="B113">
            <v>282035.88</v>
          </cell>
          <cell r="C113">
            <v>23502.99</v>
          </cell>
          <cell r="D113">
            <v>23502.99</v>
          </cell>
          <cell r="E113">
            <v>23502.99</v>
          </cell>
          <cell r="F113">
            <v>23502.99</v>
          </cell>
          <cell r="G113">
            <v>23502.99</v>
          </cell>
          <cell r="H113">
            <v>23502.99</v>
          </cell>
          <cell r="I113">
            <v>23502.99</v>
          </cell>
          <cell r="J113">
            <v>23502.99</v>
          </cell>
          <cell r="K113">
            <v>23502.99</v>
          </cell>
          <cell r="L113">
            <v>23502.99</v>
          </cell>
          <cell r="M113">
            <v>23502.99</v>
          </cell>
          <cell r="N113">
            <v>23502.99</v>
          </cell>
          <cell r="P113">
            <v>41326.44</v>
          </cell>
          <cell r="Q113">
            <v>3443.87</v>
          </cell>
          <cell r="R113">
            <v>3443.87</v>
          </cell>
          <cell r="S113">
            <v>3443.87</v>
          </cell>
          <cell r="T113">
            <v>3443.87</v>
          </cell>
          <cell r="U113">
            <v>3443.87</v>
          </cell>
          <cell r="V113">
            <v>3443.87</v>
          </cell>
          <cell r="W113">
            <v>3443.87</v>
          </cell>
          <cell r="X113">
            <v>3443.87</v>
          </cell>
          <cell r="Y113">
            <v>3443.87</v>
          </cell>
          <cell r="Z113">
            <v>3443.87</v>
          </cell>
          <cell r="AA113">
            <v>3443.87</v>
          </cell>
          <cell r="AB113">
            <v>3443.87</v>
          </cell>
          <cell r="AD113">
            <v>224173.32</v>
          </cell>
          <cell r="AE113">
            <v>18681.11</v>
          </cell>
          <cell r="AF113">
            <v>18681.11</v>
          </cell>
          <cell r="AG113">
            <v>18681.11</v>
          </cell>
          <cell r="AH113">
            <v>18681.11</v>
          </cell>
          <cell r="AI113">
            <v>18681.11</v>
          </cell>
          <cell r="AJ113">
            <v>18681.11</v>
          </cell>
          <cell r="AK113">
            <v>18681.11</v>
          </cell>
          <cell r="AL113">
            <v>18681.11</v>
          </cell>
          <cell r="AM113">
            <v>18681.11</v>
          </cell>
          <cell r="AN113">
            <v>18681.11</v>
          </cell>
          <cell r="AO113">
            <v>18681.11</v>
          </cell>
          <cell r="AP113">
            <v>18681.11</v>
          </cell>
          <cell r="AR113">
            <v>113649</v>
          </cell>
          <cell r="AS113">
            <v>9470.75</v>
          </cell>
          <cell r="AT113">
            <v>9470.75</v>
          </cell>
          <cell r="AU113">
            <v>9470.75</v>
          </cell>
          <cell r="AV113">
            <v>9470.75</v>
          </cell>
          <cell r="AW113">
            <v>9470.75</v>
          </cell>
          <cell r="AX113">
            <v>9470.75</v>
          </cell>
          <cell r="AY113">
            <v>9470.75</v>
          </cell>
          <cell r="AZ113">
            <v>9470.75</v>
          </cell>
          <cell r="BA113">
            <v>9470.75</v>
          </cell>
          <cell r="BB113">
            <v>9470.75</v>
          </cell>
          <cell r="BC113">
            <v>9470.75</v>
          </cell>
          <cell r="BD113">
            <v>9470.75</v>
          </cell>
          <cell r="BF113">
            <v>43527.96</v>
          </cell>
          <cell r="BG113">
            <v>3627.33</v>
          </cell>
          <cell r="BH113">
            <v>3627.33</v>
          </cell>
          <cell r="BI113">
            <v>3627.33</v>
          </cell>
          <cell r="BJ113">
            <v>3627.33</v>
          </cell>
          <cell r="BK113">
            <v>3627.33</v>
          </cell>
          <cell r="BL113">
            <v>3627.33</v>
          </cell>
          <cell r="BM113">
            <v>3627.33</v>
          </cell>
          <cell r="BN113">
            <v>3627.33</v>
          </cell>
          <cell r="BO113">
            <v>3627.33</v>
          </cell>
          <cell r="BP113">
            <v>3627.33</v>
          </cell>
          <cell r="BQ113">
            <v>3627.33</v>
          </cell>
          <cell r="BR113">
            <v>3627.33</v>
          </cell>
          <cell r="BT113">
            <v>9499.92</v>
          </cell>
          <cell r="BU113">
            <v>791.66</v>
          </cell>
          <cell r="BV113">
            <v>791.66</v>
          </cell>
          <cell r="BW113">
            <v>791.66</v>
          </cell>
          <cell r="BX113">
            <v>791.66</v>
          </cell>
          <cell r="BY113">
            <v>791.66</v>
          </cell>
          <cell r="BZ113">
            <v>791.66</v>
          </cell>
          <cell r="CA113">
            <v>791.66</v>
          </cell>
          <cell r="CB113">
            <v>791.66</v>
          </cell>
          <cell r="CC113">
            <v>791.66</v>
          </cell>
          <cell r="CD113">
            <v>791.66</v>
          </cell>
          <cell r="CE113">
            <v>791.66</v>
          </cell>
          <cell r="CF113">
            <v>791.66</v>
          </cell>
          <cell r="CH113">
            <v>88394.4</v>
          </cell>
          <cell r="CI113">
            <v>7366.2</v>
          </cell>
          <cell r="CJ113">
            <v>7366.2</v>
          </cell>
          <cell r="CK113">
            <v>7366.2</v>
          </cell>
          <cell r="CL113">
            <v>7366.2</v>
          </cell>
          <cell r="CM113">
            <v>7366.2</v>
          </cell>
          <cell r="CN113">
            <v>7366.2</v>
          </cell>
          <cell r="CO113">
            <v>7366.2</v>
          </cell>
          <cell r="CP113">
            <v>7366.2</v>
          </cell>
          <cell r="CQ113">
            <v>7366.2</v>
          </cell>
          <cell r="CR113">
            <v>7366.2</v>
          </cell>
          <cell r="CS113">
            <v>7366.2</v>
          </cell>
          <cell r="CT113">
            <v>7366.2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802606.91999999993</v>
          </cell>
          <cell r="DK113">
            <v>66883.91</v>
          </cell>
          <cell r="DL113">
            <v>66883.91</v>
          </cell>
          <cell r="DM113">
            <v>66883.91</v>
          </cell>
          <cell r="DN113">
            <v>66883.91</v>
          </cell>
          <cell r="DO113">
            <v>66883.91</v>
          </cell>
          <cell r="DP113">
            <v>66883.91</v>
          </cell>
          <cell r="DQ113">
            <v>66883.91</v>
          </cell>
          <cell r="DR113">
            <v>66883.91</v>
          </cell>
          <cell r="DS113">
            <v>66883.91</v>
          </cell>
          <cell r="DT113">
            <v>66883.91</v>
          </cell>
          <cell r="DU113">
            <v>66883.91</v>
          </cell>
          <cell r="DV113">
            <v>66883.91</v>
          </cell>
          <cell r="DX113">
            <v>173920.68</v>
          </cell>
          <cell r="DY113">
            <v>14493.39</v>
          </cell>
          <cell r="DZ113">
            <v>14493.39</v>
          </cell>
          <cell r="EA113">
            <v>14493.39</v>
          </cell>
          <cell r="EB113">
            <v>14493.39</v>
          </cell>
          <cell r="EC113">
            <v>14493.39</v>
          </cell>
          <cell r="ED113">
            <v>14493.39</v>
          </cell>
          <cell r="EE113">
            <v>14493.39</v>
          </cell>
          <cell r="EF113">
            <v>14493.39</v>
          </cell>
          <cell r="EG113">
            <v>14493.39</v>
          </cell>
          <cell r="EH113">
            <v>14493.39</v>
          </cell>
          <cell r="EI113">
            <v>14493.39</v>
          </cell>
          <cell r="EJ113">
            <v>14493.39</v>
          </cell>
          <cell r="EL113">
            <v>213548.03999999998</v>
          </cell>
          <cell r="EM113">
            <v>17795.669999999998</v>
          </cell>
          <cell r="EN113">
            <v>17795.669999999998</v>
          </cell>
          <cell r="EO113">
            <v>17795.669999999998</v>
          </cell>
          <cell r="EP113">
            <v>17795.669999999998</v>
          </cell>
          <cell r="EQ113">
            <v>17795.669999999998</v>
          </cell>
          <cell r="ER113">
            <v>17795.669999999998</v>
          </cell>
          <cell r="ES113">
            <v>17795.669999999998</v>
          </cell>
          <cell r="ET113">
            <v>17795.669999999998</v>
          </cell>
          <cell r="EU113">
            <v>17795.669999999998</v>
          </cell>
          <cell r="EV113">
            <v>17795.669999999998</v>
          </cell>
          <cell r="EW113">
            <v>17795.669999999998</v>
          </cell>
          <cell r="EX113">
            <v>17795.669999999998</v>
          </cell>
          <cell r="EZ113">
            <v>8451.119999999999</v>
          </cell>
          <cell r="FA113">
            <v>704.26</v>
          </cell>
          <cell r="FB113">
            <v>704.26</v>
          </cell>
          <cell r="FC113">
            <v>704.26</v>
          </cell>
          <cell r="FD113">
            <v>704.26</v>
          </cell>
          <cell r="FE113">
            <v>704.26</v>
          </cell>
          <cell r="FF113">
            <v>704.26</v>
          </cell>
          <cell r="FG113">
            <v>704.26</v>
          </cell>
          <cell r="FH113">
            <v>704.26</v>
          </cell>
          <cell r="FI113">
            <v>704.26</v>
          </cell>
          <cell r="FJ113">
            <v>704.26</v>
          </cell>
          <cell r="FK113">
            <v>704.26</v>
          </cell>
          <cell r="FL113">
            <v>704.26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395919.83999999997</v>
          </cell>
          <cell r="GC113">
            <v>32993.32</v>
          </cell>
          <cell r="GD113">
            <v>32993.32</v>
          </cell>
          <cell r="GE113">
            <v>32993.32</v>
          </cell>
          <cell r="GF113">
            <v>32993.32</v>
          </cell>
          <cell r="GG113">
            <v>32993.32</v>
          </cell>
          <cell r="GH113">
            <v>32993.32</v>
          </cell>
          <cell r="GI113">
            <v>32993.32</v>
          </cell>
          <cell r="GJ113">
            <v>32993.32</v>
          </cell>
          <cell r="GK113">
            <v>32993.32</v>
          </cell>
          <cell r="GL113">
            <v>32993.32</v>
          </cell>
          <cell r="GM113">
            <v>32993.32</v>
          </cell>
          <cell r="GN113">
            <v>32993.32</v>
          </cell>
        </row>
        <row r="114">
          <cell r="A114" t="str">
            <v>Total Taxes - Other Than Income Taxes</v>
          </cell>
          <cell r="B114">
            <v>4098396.88</v>
          </cell>
          <cell r="C114">
            <v>338210.99</v>
          </cell>
          <cell r="D114">
            <v>347148.99</v>
          </cell>
          <cell r="E114">
            <v>331354.99</v>
          </cell>
          <cell r="F114">
            <v>362129.99</v>
          </cell>
          <cell r="G114">
            <v>341575.99</v>
          </cell>
          <cell r="H114">
            <v>384593.99</v>
          </cell>
          <cell r="I114">
            <v>337767.99</v>
          </cell>
          <cell r="J114">
            <v>335654.99</v>
          </cell>
          <cell r="K114">
            <v>334785.99</v>
          </cell>
          <cell r="L114">
            <v>330382.99</v>
          </cell>
          <cell r="M114">
            <v>330414.99</v>
          </cell>
          <cell r="N114">
            <v>324374.99</v>
          </cell>
          <cell r="P114">
            <v>671423.44</v>
          </cell>
          <cell r="Q114">
            <v>54989.87</v>
          </cell>
          <cell r="R114">
            <v>56979.87</v>
          </cell>
          <cell r="S114">
            <v>53544.87</v>
          </cell>
          <cell r="T114">
            <v>60143.87</v>
          </cell>
          <cell r="U114">
            <v>54535.87</v>
          </cell>
          <cell r="V114">
            <v>68407.87</v>
          </cell>
          <cell r="W114">
            <v>54655.87</v>
          </cell>
          <cell r="X114">
            <v>53656.87</v>
          </cell>
          <cell r="Y114">
            <v>53069.87</v>
          </cell>
          <cell r="Z114">
            <v>54145.87</v>
          </cell>
          <cell r="AA114">
            <v>54000.87</v>
          </cell>
          <cell r="AB114">
            <v>53291.87</v>
          </cell>
          <cell r="AD114">
            <v>6503460.3200000003</v>
          </cell>
          <cell r="AE114">
            <v>471098.11</v>
          </cell>
          <cell r="AF114">
            <v>562017.11</v>
          </cell>
          <cell r="AG114">
            <v>678234.11</v>
          </cell>
          <cell r="AH114">
            <v>812609.11</v>
          </cell>
          <cell r="AI114">
            <v>658576.11</v>
          </cell>
          <cell r="AJ114">
            <v>611492.11</v>
          </cell>
          <cell r="AK114">
            <v>496321.11</v>
          </cell>
          <cell r="AL114">
            <v>466384.11</v>
          </cell>
          <cell r="AM114">
            <v>430555.11</v>
          </cell>
          <cell r="AN114">
            <v>448170.11</v>
          </cell>
          <cell r="AO114">
            <v>439122.11</v>
          </cell>
          <cell r="AP114">
            <v>428881.11</v>
          </cell>
          <cell r="AR114">
            <v>1310955</v>
          </cell>
          <cell r="AS114">
            <v>104802.75</v>
          </cell>
          <cell r="AT114">
            <v>117148.75</v>
          </cell>
          <cell r="AU114">
            <v>101665.75</v>
          </cell>
          <cell r="AV114">
            <v>114293.75</v>
          </cell>
          <cell r="AW114">
            <v>112821.75</v>
          </cell>
          <cell r="AX114">
            <v>104934.75</v>
          </cell>
          <cell r="AY114">
            <v>103347.75</v>
          </cell>
          <cell r="AZ114">
            <v>137269.75</v>
          </cell>
          <cell r="BA114">
            <v>101970.75</v>
          </cell>
          <cell r="BB114">
            <v>107144.75</v>
          </cell>
          <cell r="BC114">
            <v>103777.75</v>
          </cell>
          <cell r="BD114">
            <v>101776.75</v>
          </cell>
          <cell r="BF114">
            <v>508334.96</v>
          </cell>
          <cell r="BG114">
            <v>37104.33</v>
          </cell>
          <cell r="BH114">
            <v>42638.33</v>
          </cell>
          <cell r="BI114">
            <v>46924.33</v>
          </cell>
          <cell r="BJ114">
            <v>52190.33</v>
          </cell>
          <cell r="BK114">
            <v>64661.33</v>
          </cell>
          <cell r="BL114">
            <v>31810.33</v>
          </cell>
          <cell r="BM114">
            <v>44018.33</v>
          </cell>
          <cell r="BN114">
            <v>40714.33</v>
          </cell>
          <cell r="BO114">
            <v>38728.33</v>
          </cell>
          <cell r="BP114">
            <v>36875.33</v>
          </cell>
          <cell r="BQ114">
            <v>36409.33</v>
          </cell>
          <cell r="BR114">
            <v>36260.33</v>
          </cell>
          <cell r="BT114">
            <v>363940.92</v>
          </cell>
          <cell r="BU114">
            <v>23905.66</v>
          </cell>
          <cell r="BV114">
            <v>23843.66</v>
          </cell>
          <cell r="BW114">
            <v>26007.66</v>
          </cell>
          <cell r="BX114">
            <v>37267.660000000003</v>
          </cell>
          <cell r="BY114">
            <v>35270.660000000003</v>
          </cell>
          <cell r="BZ114">
            <v>30801.66</v>
          </cell>
          <cell r="CA114">
            <v>27426.66</v>
          </cell>
          <cell r="CB114">
            <v>34649.660000000003</v>
          </cell>
          <cell r="CC114">
            <v>27834.66</v>
          </cell>
          <cell r="CD114">
            <v>33768.660000000003</v>
          </cell>
          <cell r="CE114">
            <v>35692.660000000003</v>
          </cell>
          <cell r="CF114">
            <v>27471.66</v>
          </cell>
          <cell r="CH114">
            <v>1658633.4</v>
          </cell>
          <cell r="CI114">
            <v>162824.20000000001</v>
          </cell>
          <cell r="CJ114">
            <v>121039.2</v>
          </cell>
          <cell r="CK114">
            <v>116572.2</v>
          </cell>
          <cell r="CL114">
            <v>171200.2</v>
          </cell>
          <cell r="CM114">
            <v>119080.2</v>
          </cell>
          <cell r="CN114">
            <v>175576.2</v>
          </cell>
          <cell r="CO114">
            <v>161411.20000000001</v>
          </cell>
          <cell r="CP114">
            <v>117138.2</v>
          </cell>
          <cell r="CQ114">
            <v>117005.2</v>
          </cell>
          <cell r="CR114">
            <v>161347.20000000001</v>
          </cell>
          <cell r="CS114">
            <v>118213.2</v>
          </cell>
          <cell r="CT114">
            <v>117226.2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15115144.919999998</v>
          </cell>
          <cell r="DK114">
            <v>1192935.9099999999</v>
          </cell>
          <cell r="DL114">
            <v>1270815.9099999999</v>
          </cell>
          <cell r="DM114">
            <v>1354303.91</v>
          </cell>
          <cell r="DN114">
            <v>1609834.91</v>
          </cell>
          <cell r="DO114">
            <v>1386521.91</v>
          </cell>
          <cell r="DP114">
            <v>1407616.91</v>
          </cell>
          <cell r="DQ114">
            <v>1224948.9099999999</v>
          </cell>
          <cell r="DR114">
            <v>1185467.9099999999</v>
          </cell>
          <cell r="DS114">
            <v>1103949.9099999999</v>
          </cell>
          <cell r="DT114">
            <v>1171834.9099999999</v>
          </cell>
          <cell r="DU114">
            <v>1117630.9099999999</v>
          </cell>
          <cell r="DV114">
            <v>1089282.9099999999</v>
          </cell>
          <cell r="DX114">
            <v>2003560.68</v>
          </cell>
          <cell r="DY114">
            <v>157475.39000000001</v>
          </cell>
          <cell r="DZ114">
            <v>179451.39</v>
          </cell>
          <cell r="EA114">
            <v>167416.39000000001</v>
          </cell>
          <cell r="EB114">
            <v>198896.39</v>
          </cell>
          <cell r="EC114">
            <v>170815.39</v>
          </cell>
          <cell r="ED114">
            <v>172832.39</v>
          </cell>
          <cell r="EE114">
            <v>164453.39000000001</v>
          </cell>
          <cell r="EF114">
            <v>164722.39000000001</v>
          </cell>
          <cell r="EG114">
            <v>160509.39000000001</v>
          </cell>
          <cell r="EH114">
            <v>154666.39000000001</v>
          </cell>
          <cell r="EI114">
            <v>155419.39000000001</v>
          </cell>
          <cell r="EJ114">
            <v>156902.39000000001</v>
          </cell>
          <cell r="EL114">
            <v>5576798.04</v>
          </cell>
          <cell r="EM114">
            <v>429605.67</v>
          </cell>
          <cell r="EN114">
            <v>474829.67</v>
          </cell>
          <cell r="EO114">
            <v>448325.67</v>
          </cell>
          <cell r="EP114">
            <v>561333.67000000004</v>
          </cell>
          <cell r="EQ114">
            <v>504388.67</v>
          </cell>
          <cell r="ER114">
            <v>491161.67</v>
          </cell>
          <cell r="ES114">
            <v>463380.67</v>
          </cell>
          <cell r="ET114">
            <v>453090.67</v>
          </cell>
          <cell r="EU114">
            <v>442416.67</v>
          </cell>
          <cell r="EV114">
            <v>435424.67</v>
          </cell>
          <cell r="EW114">
            <v>437460.67</v>
          </cell>
          <cell r="EX114">
            <v>435379.67</v>
          </cell>
          <cell r="EZ114">
            <v>108529.12</v>
          </cell>
          <cell r="FA114">
            <v>8526.26</v>
          </cell>
          <cell r="FB114">
            <v>9321.26</v>
          </cell>
          <cell r="FC114">
            <v>8238.26</v>
          </cell>
          <cell r="FD114">
            <v>9669.26</v>
          </cell>
          <cell r="FE114">
            <v>9142.26</v>
          </cell>
          <cell r="FF114">
            <v>9159.26</v>
          </cell>
          <cell r="FG114">
            <v>9093.26</v>
          </cell>
          <cell r="FH114">
            <v>9254.26</v>
          </cell>
          <cell r="FI114">
            <v>9154.26</v>
          </cell>
          <cell r="FJ114">
            <v>8951.26</v>
          </cell>
          <cell r="FK114">
            <v>9000.26</v>
          </cell>
          <cell r="FL114">
            <v>9019.26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7688887.8399999999</v>
          </cell>
          <cell r="GC114">
            <v>595607.31999999995</v>
          </cell>
          <cell r="GD114">
            <v>663602.31999999995</v>
          </cell>
          <cell r="GE114">
            <v>623980.31999999995</v>
          </cell>
          <cell r="GF114">
            <v>769899.32</v>
          </cell>
          <cell r="GG114">
            <v>684346.32</v>
          </cell>
          <cell r="GH114">
            <v>673153.32</v>
          </cell>
          <cell r="GI114">
            <v>636927.31999999995</v>
          </cell>
          <cell r="GJ114">
            <v>627067.31999999995</v>
          </cell>
          <cell r="GK114">
            <v>612080.31999999995</v>
          </cell>
          <cell r="GL114">
            <v>599042.31999999995</v>
          </cell>
          <cell r="GM114">
            <v>601880.31999999995</v>
          </cell>
          <cell r="GN114">
            <v>601301.31999999995</v>
          </cell>
        </row>
        <row r="115">
          <cell r="A115" t="str">
            <v>Total Operating Expenses</v>
          </cell>
          <cell r="B115">
            <v>39995846.729999997</v>
          </cell>
          <cell r="C115">
            <v>3409685.98</v>
          </cell>
          <cell r="D115">
            <v>3357983.75</v>
          </cell>
          <cell r="E115">
            <v>3523381.47</v>
          </cell>
          <cell r="F115">
            <v>3568193.32</v>
          </cell>
          <cell r="G115">
            <v>3335182.56</v>
          </cell>
          <cell r="H115">
            <v>3533174</v>
          </cell>
          <cell r="I115">
            <v>3306412.75</v>
          </cell>
          <cell r="J115">
            <v>3209449.08</v>
          </cell>
          <cell r="K115">
            <v>3204118.3</v>
          </cell>
          <cell r="L115">
            <v>3192028.7</v>
          </cell>
          <cell r="M115">
            <v>3169140.67</v>
          </cell>
          <cell r="N115">
            <v>3187096.15</v>
          </cell>
          <cell r="P115">
            <v>6021926.3700000001</v>
          </cell>
          <cell r="Q115">
            <v>520454.38</v>
          </cell>
          <cell r="R115">
            <v>506396.41</v>
          </cell>
          <cell r="S115">
            <v>537078.41</v>
          </cell>
          <cell r="T115">
            <v>538541.91</v>
          </cell>
          <cell r="U115">
            <v>509243.66</v>
          </cell>
          <cell r="V115">
            <v>544326.93000000005</v>
          </cell>
          <cell r="W115">
            <v>483086.03</v>
          </cell>
          <cell r="X115">
            <v>473688.45</v>
          </cell>
          <cell r="Y115">
            <v>479314.86</v>
          </cell>
          <cell r="Z115">
            <v>474454.34</v>
          </cell>
          <cell r="AA115">
            <v>477097.33</v>
          </cell>
          <cell r="AB115">
            <v>478243.66</v>
          </cell>
          <cell r="AD115">
            <v>33260601.170000002</v>
          </cell>
          <cell r="AE115">
            <v>2784675.17</v>
          </cell>
          <cell r="AF115">
            <v>2785882.93</v>
          </cell>
          <cell r="AG115">
            <v>3029771.58</v>
          </cell>
          <cell r="AH115">
            <v>3112760.15</v>
          </cell>
          <cell r="AI115">
            <v>2859059.5</v>
          </cell>
          <cell r="AJ115">
            <v>2959480.79</v>
          </cell>
          <cell r="AK115">
            <v>2664983.27</v>
          </cell>
          <cell r="AL115">
            <v>2641653.4500000002</v>
          </cell>
          <cell r="AM115">
            <v>2603224.0099999998</v>
          </cell>
          <cell r="AN115">
            <v>2613301.98</v>
          </cell>
          <cell r="AO115">
            <v>2593169.98</v>
          </cell>
          <cell r="AP115">
            <v>2612638.36</v>
          </cell>
          <cell r="AR115">
            <v>15418034.350000001</v>
          </cell>
          <cell r="AS115">
            <v>1310259.69</v>
          </cell>
          <cell r="AT115">
            <v>1293277.1599999999</v>
          </cell>
          <cell r="AU115">
            <v>1352176.29</v>
          </cell>
          <cell r="AV115">
            <v>1336969.67</v>
          </cell>
          <cell r="AW115">
            <v>1283091.17</v>
          </cell>
          <cell r="AX115">
            <v>1349512.24</v>
          </cell>
          <cell r="AY115">
            <v>1250479.69</v>
          </cell>
          <cell r="AZ115">
            <v>1273330.8400000001</v>
          </cell>
          <cell r="BA115">
            <v>1241723.32</v>
          </cell>
          <cell r="BB115">
            <v>1250655.8700000001</v>
          </cell>
          <cell r="BC115">
            <v>1233022.03</v>
          </cell>
          <cell r="BD115">
            <v>1243536.3799999999</v>
          </cell>
          <cell r="BF115">
            <v>6370362.9299999997</v>
          </cell>
          <cell r="BG115">
            <v>544211.84</v>
          </cell>
          <cell r="BH115">
            <v>529351.04</v>
          </cell>
          <cell r="BI115">
            <v>558315.68000000005</v>
          </cell>
          <cell r="BJ115">
            <v>557533.9</v>
          </cell>
          <cell r="BK115">
            <v>548722.98</v>
          </cell>
          <cell r="BL115">
            <v>543586.73</v>
          </cell>
          <cell r="BM115">
            <v>521488.11</v>
          </cell>
          <cell r="BN115">
            <v>515893.87</v>
          </cell>
          <cell r="BO115">
            <v>515782.89</v>
          </cell>
          <cell r="BP115">
            <v>512414.12</v>
          </cell>
          <cell r="BQ115">
            <v>509062.54</v>
          </cell>
          <cell r="BR115">
            <v>513999.23</v>
          </cell>
          <cell r="BT115">
            <v>1993274.2</v>
          </cell>
          <cell r="BU115">
            <v>164252.99</v>
          </cell>
          <cell r="BV115">
            <v>160635.57</v>
          </cell>
          <cell r="BW115">
            <v>171173.58</v>
          </cell>
          <cell r="BX115">
            <v>180332.1</v>
          </cell>
          <cell r="BY115">
            <v>171762.9</v>
          </cell>
          <cell r="BZ115">
            <v>174602.35</v>
          </cell>
          <cell r="CA115">
            <v>158711.79999999999</v>
          </cell>
          <cell r="CB115">
            <v>165043</v>
          </cell>
          <cell r="CC115">
            <v>158370.07</v>
          </cell>
          <cell r="CD115">
            <v>164224.54999999999</v>
          </cell>
          <cell r="CE115">
            <v>165709.37</v>
          </cell>
          <cell r="CF115">
            <v>158455.92000000001</v>
          </cell>
          <cell r="CH115">
            <v>13489416.379999999</v>
          </cell>
          <cell r="CI115">
            <v>1188362.79</v>
          </cell>
          <cell r="CJ115">
            <v>1115680.17</v>
          </cell>
          <cell r="CK115">
            <v>1184772.98</v>
          </cell>
          <cell r="CL115">
            <v>1222699.32</v>
          </cell>
          <cell r="CM115">
            <v>1107211.47</v>
          </cell>
          <cell r="CN115">
            <v>1233911.3600000001</v>
          </cell>
          <cell r="CO115">
            <v>1103990.51</v>
          </cell>
          <cell r="CP115">
            <v>1056087.82</v>
          </cell>
          <cell r="CQ115">
            <v>1050118.07</v>
          </cell>
          <cell r="CR115">
            <v>1109236.29</v>
          </cell>
          <cell r="CS115">
            <v>1043753.78</v>
          </cell>
          <cell r="CT115">
            <v>1073591.82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116549462.13</v>
          </cell>
          <cell r="DK115">
            <v>9921902.8399999999</v>
          </cell>
          <cell r="DL115">
            <v>9749207.0299999993</v>
          </cell>
          <cell r="DM115">
            <v>10356669.99</v>
          </cell>
          <cell r="DN115">
            <v>10517030.369999999</v>
          </cell>
          <cell r="DO115">
            <v>9814274.2400000021</v>
          </cell>
          <cell r="DP115">
            <v>10338594.4</v>
          </cell>
          <cell r="DQ115">
            <v>9489152.1600000001</v>
          </cell>
          <cell r="DR115">
            <v>9335146.5099999998</v>
          </cell>
          <cell r="DS115">
            <v>9252651.5199999996</v>
          </cell>
          <cell r="DT115">
            <v>9316315.8499999996</v>
          </cell>
          <cell r="DU115">
            <v>9190955.6999999993</v>
          </cell>
          <cell r="DV115">
            <v>9267561.5199999996</v>
          </cell>
          <cell r="DX115">
            <v>22613785.800000004</v>
          </cell>
          <cell r="DY115">
            <v>1907705.27</v>
          </cell>
          <cell r="DZ115">
            <v>1855437.93</v>
          </cell>
          <cell r="EA115">
            <v>1999335.22</v>
          </cell>
          <cell r="EB115">
            <v>1987217.77</v>
          </cell>
          <cell r="EC115">
            <v>1860284.14</v>
          </cell>
          <cell r="ED115">
            <v>1970111.29</v>
          </cell>
          <cell r="EE115">
            <v>1867152.48</v>
          </cell>
          <cell r="EF115">
            <v>1838457.65</v>
          </cell>
          <cell r="EG115">
            <v>1831870.95</v>
          </cell>
          <cell r="EH115">
            <v>1813438.13</v>
          </cell>
          <cell r="EI115">
            <v>1809782.06</v>
          </cell>
          <cell r="EJ115">
            <v>1872992.91</v>
          </cell>
          <cell r="EL115">
            <v>32672592.350000001</v>
          </cell>
          <cell r="EM115">
            <v>2730275.89</v>
          </cell>
          <cell r="EN115">
            <v>2720630.26</v>
          </cell>
          <cell r="EO115">
            <v>2886994.07</v>
          </cell>
          <cell r="EP115">
            <v>2918569.7</v>
          </cell>
          <cell r="EQ115">
            <v>2768417.44</v>
          </cell>
          <cell r="ER115">
            <v>2827610.8</v>
          </cell>
          <cell r="ES115">
            <v>2681332.2999999998</v>
          </cell>
          <cell r="ET115">
            <v>2653960.7200000002</v>
          </cell>
          <cell r="EU115">
            <v>2618912.48</v>
          </cell>
          <cell r="EV115">
            <v>2603776.71</v>
          </cell>
          <cell r="EW115">
            <v>2591477.0499999998</v>
          </cell>
          <cell r="EX115">
            <v>2670634.9300000002</v>
          </cell>
          <cell r="EZ115">
            <v>929978.56</v>
          </cell>
          <cell r="FA115">
            <v>79668.91</v>
          </cell>
          <cell r="FB115">
            <v>76966.86</v>
          </cell>
          <cell r="FC115">
            <v>85236.07</v>
          </cell>
          <cell r="FD115">
            <v>84829.31</v>
          </cell>
          <cell r="FE115">
            <v>79841.27</v>
          </cell>
          <cell r="FF115">
            <v>82856.429999999993</v>
          </cell>
          <cell r="FG115">
            <v>76709.039999999994</v>
          </cell>
          <cell r="FH115">
            <v>76171.740000000005</v>
          </cell>
          <cell r="FI115">
            <v>72913.66</v>
          </cell>
          <cell r="FJ115">
            <v>71185.119999999995</v>
          </cell>
          <cell r="FK115">
            <v>71413.350000000006</v>
          </cell>
          <cell r="FL115">
            <v>72186.8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56216356.709999993</v>
          </cell>
          <cell r="GC115">
            <v>4717650.07</v>
          </cell>
          <cell r="GD115">
            <v>4653035.05</v>
          </cell>
          <cell r="GE115">
            <v>4971565.3600000003</v>
          </cell>
          <cell r="GF115">
            <v>4990616.78</v>
          </cell>
          <cell r="GG115">
            <v>4708542.8499999996</v>
          </cell>
          <cell r="GH115">
            <v>4880578.5199999996</v>
          </cell>
          <cell r="GI115">
            <v>4625193.82</v>
          </cell>
          <cell r="GJ115">
            <v>4568590.1100000003</v>
          </cell>
          <cell r="GK115">
            <v>4523697.09</v>
          </cell>
          <cell r="GL115">
            <v>4488399.96</v>
          </cell>
          <cell r="GM115">
            <v>4472672.46</v>
          </cell>
          <cell r="GN115">
            <v>4615814.6399999997</v>
          </cell>
        </row>
        <row r="116">
          <cell r="A116" t="str">
            <v>Operating Income (Loss)</v>
          </cell>
          <cell r="B116">
            <v>17177531.250000004</v>
          </cell>
          <cell r="C116">
            <v>446244.57999999914</v>
          </cell>
          <cell r="D116">
            <v>1256512.52</v>
          </cell>
          <cell r="E116">
            <v>3086314.6700000083</v>
          </cell>
          <cell r="F116">
            <v>4218954.1900000004</v>
          </cell>
          <cell r="G116">
            <v>2905802.05</v>
          </cell>
          <cell r="H116">
            <v>1902948.37</v>
          </cell>
          <cell r="I116">
            <v>1189476.21</v>
          </cell>
          <cell r="J116">
            <v>755075.16</v>
          </cell>
          <cell r="K116">
            <v>341294.91999999899</v>
          </cell>
          <cell r="L116">
            <v>378643.68</v>
          </cell>
          <cell r="M116">
            <v>354005.6399999992</v>
          </cell>
          <cell r="N116">
            <v>342259.26</v>
          </cell>
          <cell r="P116">
            <v>2036776.73</v>
          </cell>
          <cell r="Q116">
            <v>166999.5</v>
          </cell>
          <cell r="R116">
            <v>64175.35</v>
          </cell>
          <cell r="S116">
            <v>628686.09</v>
          </cell>
          <cell r="T116">
            <v>787602.78000000084</v>
          </cell>
          <cell r="U116">
            <v>477666.7</v>
          </cell>
          <cell r="V116">
            <v>295042.27</v>
          </cell>
          <cell r="W116">
            <v>121012.29</v>
          </cell>
          <cell r="X116">
            <v>-60483.280000000086</v>
          </cell>
          <cell r="Y116">
            <v>-113111.12</v>
          </cell>
          <cell r="Z116">
            <v>-98242.789999999921</v>
          </cell>
          <cell r="AA116">
            <v>-105655.89</v>
          </cell>
          <cell r="AB116">
            <v>-126915.17</v>
          </cell>
          <cell r="AD116">
            <v>17717763.510000005</v>
          </cell>
          <cell r="AE116">
            <v>748476.46999999927</v>
          </cell>
          <cell r="AF116">
            <v>1821254.27</v>
          </cell>
          <cell r="AG116">
            <v>3431585.7</v>
          </cell>
          <cell r="AH116">
            <v>4118830.2500000061</v>
          </cell>
          <cell r="AI116">
            <v>3225731.56</v>
          </cell>
          <cell r="AJ116">
            <v>2528381.64</v>
          </cell>
          <cell r="AK116">
            <v>1143024.3600000001</v>
          </cell>
          <cell r="AL116">
            <v>365599.17</v>
          </cell>
          <cell r="AM116">
            <v>101092.40000000084</v>
          </cell>
          <cell r="AN116">
            <v>108915.22000000114</v>
          </cell>
          <cell r="AO116">
            <v>64032.039999999572</v>
          </cell>
          <cell r="AP116">
            <v>60840.430000000168</v>
          </cell>
          <cell r="AR116">
            <v>7810052.8499999959</v>
          </cell>
          <cell r="AS116">
            <v>197967.4</v>
          </cell>
          <cell r="AT116">
            <v>710305.48</v>
          </cell>
          <cell r="AU116">
            <v>1224287.56</v>
          </cell>
          <cell r="AV116">
            <v>1479665.93</v>
          </cell>
          <cell r="AW116">
            <v>1248612.5</v>
          </cell>
          <cell r="AX116">
            <v>759980.95999999926</v>
          </cell>
          <cell r="AY116">
            <v>621241.22000000067</v>
          </cell>
          <cell r="AZ116">
            <v>354601.43999999925</v>
          </cell>
          <cell r="BA116">
            <v>326603.34999999998</v>
          </cell>
          <cell r="BB116">
            <v>296380.90999999922</v>
          </cell>
          <cell r="BC116">
            <v>307985.55</v>
          </cell>
          <cell r="BD116">
            <v>282420.55</v>
          </cell>
          <cell r="BF116">
            <v>4319831.09</v>
          </cell>
          <cell r="BG116">
            <v>173263.9</v>
          </cell>
          <cell r="BH116">
            <v>511869.69</v>
          </cell>
          <cell r="BI116">
            <v>808711.55</v>
          </cell>
          <cell r="BJ116">
            <v>944927.46000000136</v>
          </cell>
          <cell r="BK116">
            <v>785381.06</v>
          </cell>
          <cell r="BL116">
            <v>589324.4300000011</v>
          </cell>
          <cell r="BM116">
            <v>238032.96000000095</v>
          </cell>
          <cell r="BN116">
            <v>156249.3999999995</v>
          </cell>
          <cell r="BO116">
            <v>24579.409999999509</v>
          </cell>
          <cell r="BP116">
            <v>30063.560000000172</v>
          </cell>
          <cell r="BQ116">
            <v>28554.579999999783</v>
          </cell>
          <cell r="BR116">
            <v>28873.089999999793</v>
          </cell>
          <cell r="BT116">
            <v>220824.06</v>
          </cell>
          <cell r="BU116">
            <v>-12823.4200000001</v>
          </cell>
          <cell r="BV116">
            <v>44408.999999999942</v>
          </cell>
          <cell r="BW116">
            <v>126444.78</v>
          </cell>
          <cell r="BX116">
            <v>130615.51</v>
          </cell>
          <cell r="BY116">
            <v>65382.960000000108</v>
          </cell>
          <cell r="BZ116">
            <v>60691.980000000069</v>
          </cell>
          <cell r="CA116">
            <v>49039.01</v>
          </cell>
          <cell r="CB116">
            <v>-52044.84</v>
          </cell>
          <cell r="CC116">
            <v>-54565.15</v>
          </cell>
          <cell r="CD116">
            <v>-41053.53</v>
          </cell>
          <cell r="CE116">
            <v>-38789.39</v>
          </cell>
          <cell r="CF116">
            <v>-56482.85</v>
          </cell>
          <cell r="CH116">
            <v>2062854.14</v>
          </cell>
          <cell r="CI116">
            <v>29771.929999999236</v>
          </cell>
          <cell r="CJ116">
            <v>187382.3900000006</v>
          </cell>
          <cell r="CK116">
            <v>285373.43</v>
          </cell>
          <cell r="CL116">
            <v>279935.92999999644</v>
          </cell>
          <cell r="CM116">
            <v>280009.14</v>
          </cell>
          <cell r="CN116">
            <v>121080.95000000065</v>
          </cell>
          <cell r="CO116">
            <v>126704.96000000001</v>
          </cell>
          <cell r="CP116">
            <v>155128.64000000001</v>
          </cell>
          <cell r="CQ116">
            <v>101351.48</v>
          </cell>
          <cell r="CR116">
            <v>26770.960000000196</v>
          </cell>
          <cell r="CS116">
            <v>86421.270000000251</v>
          </cell>
          <cell r="CT116">
            <v>382923.06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51345633.63000001</v>
          </cell>
          <cell r="DK116">
            <v>1749900.359999992</v>
          </cell>
          <cell r="DL116">
            <v>4595908.6999999937</v>
          </cell>
          <cell r="DM116">
            <v>9591403.7800000031</v>
          </cell>
          <cell r="DN116">
            <v>11960532.050000018</v>
          </cell>
          <cell r="DO116">
            <v>8988585.9700000137</v>
          </cell>
          <cell r="DP116">
            <v>6257450.5999999847</v>
          </cell>
          <cell r="DQ116">
            <v>3488531.01</v>
          </cell>
          <cell r="DR116">
            <v>1674125.69</v>
          </cell>
          <cell r="DS116">
            <v>727245.28999999724</v>
          </cell>
          <cell r="DT116">
            <v>701478.0100000035</v>
          </cell>
          <cell r="DU116">
            <v>696553.80000000261</v>
          </cell>
          <cell r="DV116">
            <v>913918.37000000104</v>
          </cell>
          <cell r="DX116">
            <v>10050934.4</v>
          </cell>
          <cell r="DY116">
            <v>267456.46999999834</v>
          </cell>
          <cell r="DZ116">
            <v>976242.63</v>
          </cell>
          <cell r="EA116">
            <v>1931632.76</v>
          </cell>
          <cell r="EB116">
            <v>2487757.7200000002</v>
          </cell>
          <cell r="EC116">
            <v>1452546.54</v>
          </cell>
          <cell r="ED116">
            <v>1486177.94</v>
          </cell>
          <cell r="EE116">
            <v>799999.12999999942</v>
          </cell>
          <cell r="EF116">
            <v>355642.50999999838</v>
          </cell>
          <cell r="EG116">
            <v>108078.53000000073</v>
          </cell>
          <cell r="EH116">
            <v>28279.360000000102</v>
          </cell>
          <cell r="EI116">
            <v>63042.990000000456</v>
          </cell>
          <cell r="EJ116">
            <v>94077.820000000065</v>
          </cell>
          <cell r="EL116">
            <v>11624658.730000012</v>
          </cell>
          <cell r="EM116">
            <v>77471.900000000373</v>
          </cell>
          <cell r="EN116">
            <v>840660.5800000038</v>
          </cell>
          <cell r="EO116">
            <v>2679823.61</v>
          </cell>
          <cell r="EP116">
            <v>4125019.5</v>
          </cell>
          <cell r="EQ116">
            <v>2026772.58</v>
          </cell>
          <cell r="ER116">
            <v>1758251.6</v>
          </cell>
          <cell r="ES116">
            <v>626095.81000000332</v>
          </cell>
          <cell r="ET116">
            <v>134045.98000000138</v>
          </cell>
          <cell r="EU116">
            <v>-83570.389999997802</v>
          </cell>
          <cell r="EV116">
            <v>-161096.48000000138</v>
          </cell>
          <cell r="EW116">
            <v>-129621.57</v>
          </cell>
          <cell r="EX116">
            <v>-269194.3899999992</v>
          </cell>
          <cell r="EZ116">
            <v>365823.12</v>
          </cell>
          <cell r="FA116">
            <v>25789.960000000065</v>
          </cell>
          <cell r="FB116">
            <v>30284.28</v>
          </cell>
          <cell r="FC116">
            <v>42532.310000000129</v>
          </cell>
          <cell r="FD116">
            <v>51918.439999999886</v>
          </cell>
          <cell r="FE116">
            <v>40874.489999999889</v>
          </cell>
          <cell r="FF116">
            <v>37873.980000000003</v>
          </cell>
          <cell r="FG116">
            <v>29131.970000000074</v>
          </cell>
          <cell r="FH116">
            <v>27115.98</v>
          </cell>
          <cell r="FI116">
            <v>26706.99</v>
          </cell>
          <cell r="FJ116">
            <v>20412.59</v>
          </cell>
          <cell r="FK116">
            <v>14562.36</v>
          </cell>
          <cell r="FL116">
            <v>18619.77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22041416.249999981</v>
          </cell>
          <cell r="GC116">
            <v>370718.32999999821</v>
          </cell>
          <cell r="GD116">
            <v>1847187.49</v>
          </cell>
          <cell r="GE116">
            <v>4653988.68</v>
          </cell>
          <cell r="GF116">
            <v>6664695.6599999974</v>
          </cell>
          <cell r="GG116">
            <v>3520193.61</v>
          </cell>
          <cell r="GH116">
            <v>3282303.5199999912</v>
          </cell>
          <cell r="GI116">
            <v>1455226.91</v>
          </cell>
          <cell r="GJ116">
            <v>516804.46999999881</v>
          </cell>
          <cell r="GK116">
            <v>51215.129999999888</v>
          </cell>
          <cell r="GL116">
            <v>-112404.53</v>
          </cell>
          <cell r="GM116">
            <v>-52016.219999998808</v>
          </cell>
          <cell r="GN116">
            <v>-156496.79999999795</v>
          </cell>
        </row>
        <row r="117">
          <cell r="A117" t="str">
            <v>Interest Income</v>
          </cell>
          <cell r="B117">
            <v>258454.27</v>
          </cell>
          <cell r="C117">
            <v>23397.21</v>
          </cell>
          <cell r="D117">
            <v>21949.360000000001</v>
          </cell>
          <cell r="E117">
            <v>20875.82</v>
          </cell>
          <cell r="F117">
            <v>21522.05</v>
          </cell>
          <cell r="G117">
            <v>23306.22</v>
          </cell>
          <cell r="H117">
            <v>22453.77</v>
          </cell>
          <cell r="I117">
            <v>21761.75</v>
          </cell>
          <cell r="J117">
            <v>20764.66</v>
          </cell>
          <cell r="K117">
            <v>19882.099999999999</v>
          </cell>
          <cell r="L117">
            <v>19960.169999999998</v>
          </cell>
          <cell r="M117">
            <v>20307.86</v>
          </cell>
          <cell r="N117">
            <v>22273.3</v>
          </cell>
          <cell r="P117">
            <v>40250.01</v>
          </cell>
          <cell r="Q117">
            <v>3643.73</v>
          </cell>
          <cell r="R117">
            <v>3418.25</v>
          </cell>
          <cell r="S117">
            <v>3251.07</v>
          </cell>
          <cell r="T117">
            <v>3351.71</v>
          </cell>
          <cell r="U117">
            <v>3629.56</v>
          </cell>
          <cell r="V117">
            <v>3496.81</v>
          </cell>
          <cell r="W117">
            <v>3389.03</v>
          </cell>
          <cell r="X117">
            <v>3233.75</v>
          </cell>
          <cell r="Y117">
            <v>3096.31</v>
          </cell>
          <cell r="Z117">
            <v>3108.47</v>
          </cell>
          <cell r="AA117">
            <v>3162.62</v>
          </cell>
          <cell r="AB117">
            <v>3468.7</v>
          </cell>
          <cell r="AD117">
            <v>270999.76</v>
          </cell>
          <cell r="AE117">
            <v>24532.92</v>
          </cell>
          <cell r="AF117">
            <v>23014.79</v>
          </cell>
          <cell r="AG117">
            <v>21889.15</v>
          </cell>
          <cell r="AH117">
            <v>22566.74</v>
          </cell>
          <cell r="AI117">
            <v>24437.51</v>
          </cell>
          <cell r="AJ117">
            <v>23543.69</v>
          </cell>
          <cell r="AK117">
            <v>22818.07</v>
          </cell>
          <cell r="AL117">
            <v>21772.58</v>
          </cell>
          <cell r="AM117">
            <v>20847.189999999999</v>
          </cell>
          <cell r="AN117">
            <v>20929.05</v>
          </cell>
          <cell r="AO117">
            <v>21293.61</v>
          </cell>
          <cell r="AP117">
            <v>23354.46</v>
          </cell>
          <cell r="AR117">
            <v>101996.48</v>
          </cell>
          <cell r="AS117">
            <v>9233.48</v>
          </cell>
          <cell r="AT117">
            <v>8662.1</v>
          </cell>
          <cell r="AU117">
            <v>8238.44</v>
          </cell>
          <cell r="AV117">
            <v>8493.4699999999993</v>
          </cell>
          <cell r="AW117">
            <v>9197.57</v>
          </cell>
          <cell r="AX117">
            <v>8861.17</v>
          </cell>
          <cell r="AY117">
            <v>8588.06</v>
          </cell>
          <cell r="AZ117">
            <v>8194.57</v>
          </cell>
          <cell r="BA117">
            <v>7846.28</v>
          </cell>
          <cell r="BB117">
            <v>7877.09</v>
          </cell>
          <cell r="BC117">
            <v>8014.3</v>
          </cell>
          <cell r="BD117">
            <v>8789.9500000000007</v>
          </cell>
          <cell r="BF117">
            <v>50175.31</v>
          </cell>
          <cell r="BG117">
            <v>4542.24</v>
          </cell>
          <cell r="BH117">
            <v>4261.16</v>
          </cell>
          <cell r="BI117">
            <v>4052.75</v>
          </cell>
          <cell r="BJ117">
            <v>4178.21</v>
          </cell>
          <cell r="BK117">
            <v>4524.58</v>
          </cell>
          <cell r="BL117">
            <v>4359.09</v>
          </cell>
          <cell r="BM117">
            <v>4224.74</v>
          </cell>
          <cell r="BN117">
            <v>4031.17</v>
          </cell>
          <cell r="BO117">
            <v>3859.84</v>
          </cell>
          <cell r="BP117">
            <v>3874.99</v>
          </cell>
          <cell r="BQ117">
            <v>3942.49</v>
          </cell>
          <cell r="BR117">
            <v>4324.05</v>
          </cell>
          <cell r="BT117">
            <v>5323.27</v>
          </cell>
          <cell r="BU117">
            <v>481.9</v>
          </cell>
          <cell r="BV117">
            <v>452.08</v>
          </cell>
          <cell r="BW117">
            <v>429.97</v>
          </cell>
          <cell r="BX117">
            <v>443.28</v>
          </cell>
          <cell r="BY117">
            <v>480.03</v>
          </cell>
          <cell r="BZ117">
            <v>462.47</v>
          </cell>
          <cell r="CA117">
            <v>448.22</v>
          </cell>
          <cell r="CB117">
            <v>427.68</v>
          </cell>
          <cell r="CC117">
            <v>409.5</v>
          </cell>
          <cell r="CD117">
            <v>411.11</v>
          </cell>
          <cell r="CE117">
            <v>418.27</v>
          </cell>
          <cell r="CF117">
            <v>458.76</v>
          </cell>
          <cell r="CH117">
            <v>86984.44</v>
          </cell>
          <cell r="CI117">
            <v>7874.48</v>
          </cell>
          <cell r="CJ117">
            <v>7387.2</v>
          </cell>
          <cell r="CK117">
            <v>7025.89</v>
          </cell>
          <cell r="CL117">
            <v>7243.38</v>
          </cell>
          <cell r="CM117">
            <v>7843.86</v>
          </cell>
          <cell r="CN117">
            <v>7556.96</v>
          </cell>
          <cell r="CO117">
            <v>7324.06</v>
          </cell>
          <cell r="CP117">
            <v>6988.48</v>
          </cell>
          <cell r="CQ117">
            <v>6691.45</v>
          </cell>
          <cell r="CR117">
            <v>6717.72</v>
          </cell>
          <cell r="CS117">
            <v>6834.74</v>
          </cell>
          <cell r="CT117">
            <v>7496.22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814183.54</v>
          </cell>
          <cell r="DK117">
            <v>73705.960000000006</v>
          </cell>
          <cell r="DL117">
            <v>69144.94</v>
          </cell>
          <cell r="DM117">
            <v>65763.09</v>
          </cell>
          <cell r="DN117">
            <v>67798.84</v>
          </cell>
          <cell r="DO117">
            <v>73419.33</v>
          </cell>
          <cell r="DP117">
            <v>70733.960000000006</v>
          </cell>
          <cell r="DQ117">
            <v>68553.929999999993</v>
          </cell>
          <cell r="DR117">
            <v>65412.89</v>
          </cell>
          <cell r="DS117">
            <v>62632.67</v>
          </cell>
          <cell r="DT117">
            <v>62878.6</v>
          </cell>
          <cell r="DU117">
            <v>63973.89</v>
          </cell>
          <cell r="DV117">
            <v>70165.440000000002</v>
          </cell>
          <cell r="DX117">
            <v>139382.62</v>
          </cell>
          <cell r="DY117">
            <v>12588.43</v>
          </cell>
          <cell r="DZ117">
            <v>11809.44</v>
          </cell>
          <cell r="EA117">
            <v>11231.84</v>
          </cell>
          <cell r="EB117">
            <v>11648.36</v>
          </cell>
          <cell r="EC117">
            <v>12539.47</v>
          </cell>
          <cell r="ED117">
            <v>12114.86</v>
          </cell>
          <cell r="EE117">
            <v>11742.53</v>
          </cell>
          <cell r="EF117">
            <v>11172.03</v>
          </cell>
          <cell r="EG117">
            <v>10737.27</v>
          </cell>
          <cell r="EH117">
            <v>10813.8</v>
          </cell>
          <cell r="EI117">
            <v>10926.26</v>
          </cell>
          <cell r="EJ117">
            <v>12058.33</v>
          </cell>
          <cell r="EL117">
            <v>204037.28</v>
          </cell>
          <cell r="EM117">
            <v>18470.98</v>
          </cell>
          <cell r="EN117">
            <v>17327.97</v>
          </cell>
          <cell r="EO117">
            <v>16480.46</v>
          </cell>
          <cell r="EP117">
            <v>16990.63</v>
          </cell>
          <cell r="EQ117">
            <v>18399.14</v>
          </cell>
          <cell r="ER117">
            <v>17726.18</v>
          </cell>
          <cell r="ES117">
            <v>17179.86</v>
          </cell>
          <cell r="ET117">
            <v>16392.7</v>
          </cell>
          <cell r="EU117">
            <v>15695.97</v>
          </cell>
          <cell r="EV117">
            <v>15757.6</v>
          </cell>
          <cell r="EW117">
            <v>16032.08</v>
          </cell>
          <cell r="EX117">
            <v>17583.71</v>
          </cell>
          <cell r="EZ117">
            <v>7154.73</v>
          </cell>
          <cell r="FA117">
            <v>647.70000000000005</v>
          </cell>
          <cell r="FB117">
            <v>607.62</v>
          </cell>
          <cell r="FC117">
            <v>577.9</v>
          </cell>
          <cell r="FD117">
            <v>595.79</v>
          </cell>
          <cell r="FE117">
            <v>645.17999999999995</v>
          </cell>
          <cell r="FF117">
            <v>621.58000000000004</v>
          </cell>
          <cell r="FG117">
            <v>602.42999999999995</v>
          </cell>
          <cell r="FH117">
            <v>574.82000000000005</v>
          </cell>
          <cell r="FI117">
            <v>550.39</v>
          </cell>
          <cell r="FJ117">
            <v>552.54999999999995</v>
          </cell>
          <cell r="FK117">
            <v>562.17999999999995</v>
          </cell>
          <cell r="FL117">
            <v>616.59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350574.63</v>
          </cell>
          <cell r="GC117">
            <v>31707.11</v>
          </cell>
          <cell r="GD117">
            <v>29745.03</v>
          </cell>
          <cell r="GE117">
            <v>28290.2</v>
          </cell>
          <cell r="GF117">
            <v>29234.78</v>
          </cell>
          <cell r="GG117">
            <v>31583.79</v>
          </cell>
          <cell r="GH117">
            <v>30462.62</v>
          </cell>
          <cell r="GI117">
            <v>29524.82</v>
          </cell>
          <cell r="GJ117">
            <v>28139.55</v>
          </cell>
          <cell r="GK117">
            <v>26983.63</v>
          </cell>
          <cell r="GL117">
            <v>27123.95</v>
          </cell>
          <cell r="GM117">
            <v>27520.52</v>
          </cell>
          <cell r="GN117">
            <v>30258.63</v>
          </cell>
        </row>
        <row r="118">
          <cell r="A118" t="str">
            <v>Others Income</v>
          </cell>
          <cell r="B118">
            <v>100000</v>
          </cell>
          <cell r="C118">
            <v>8333</v>
          </cell>
          <cell r="D118">
            <v>8333</v>
          </cell>
          <cell r="E118">
            <v>8333</v>
          </cell>
          <cell r="F118">
            <v>8333</v>
          </cell>
          <cell r="G118">
            <v>8333</v>
          </cell>
          <cell r="H118">
            <v>8333</v>
          </cell>
          <cell r="I118">
            <v>8333</v>
          </cell>
          <cell r="J118">
            <v>8333</v>
          </cell>
          <cell r="K118">
            <v>8333</v>
          </cell>
          <cell r="L118">
            <v>8333</v>
          </cell>
          <cell r="M118">
            <v>8333</v>
          </cell>
          <cell r="N118">
            <v>8337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0</v>
          </cell>
          <cell r="V118" t="str">
            <v>0</v>
          </cell>
          <cell r="W118" t="str">
            <v>0</v>
          </cell>
          <cell r="X118" t="str">
            <v>0</v>
          </cell>
          <cell r="Y118" t="str">
            <v>0</v>
          </cell>
          <cell r="Z118" t="str">
            <v>0</v>
          </cell>
          <cell r="AA118" t="str">
            <v>0</v>
          </cell>
          <cell r="AB118" t="str">
            <v>0</v>
          </cell>
          <cell r="AD118" t="str">
            <v>0</v>
          </cell>
          <cell r="AE118" t="str">
            <v>0</v>
          </cell>
          <cell r="AF118" t="str">
            <v>0</v>
          </cell>
          <cell r="AG118" t="str">
            <v>0</v>
          </cell>
          <cell r="AH118" t="str">
            <v>0</v>
          </cell>
          <cell r="AI118" t="str">
            <v>0</v>
          </cell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 t="str">
            <v>0</v>
          </cell>
          <cell r="AO118" t="str">
            <v>0</v>
          </cell>
          <cell r="AP118" t="str">
            <v>0</v>
          </cell>
          <cell r="AR118" t="str">
            <v>0</v>
          </cell>
          <cell r="AS118" t="str">
            <v>0</v>
          </cell>
          <cell r="AT118" t="str">
            <v>0</v>
          </cell>
          <cell r="AU118" t="str">
            <v>0</v>
          </cell>
          <cell r="AV118" t="str">
            <v>0</v>
          </cell>
          <cell r="AW118" t="str">
            <v>0</v>
          </cell>
          <cell r="AX118" t="str">
            <v>0</v>
          </cell>
          <cell r="AY118" t="str">
            <v>0</v>
          </cell>
          <cell r="AZ118" t="str">
            <v>0</v>
          </cell>
          <cell r="BA118" t="str">
            <v>0</v>
          </cell>
          <cell r="BB118" t="str">
            <v>0</v>
          </cell>
          <cell r="BC118" t="str">
            <v>0</v>
          </cell>
          <cell r="BD118" t="str">
            <v>0</v>
          </cell>
          <cell r="BF118" t="str">
            <v>0</v>
          </cell>
          <cell r="BG118" t="str">
            <v>0</v>
          </cell>
          <cell r="BH118" t="str">
            <v>0</v>
          </cell>
          <cell r="BI118" t="str">
            <v>0</v>
          </cell>
          <cell r="BJ118" t="str">
            <v>0</v>
          </cell>
          <cell r="BK118" t="str">
            <v>0</v>
          </cell>
          <cell r="BL118" t="str">
            <v>0</v>
          </cell>
          <cell r="BM118" t="str">
            <v>0</v>
          </cell>
          <cell r="BN118" t="str">
            <v>0</v>
          </cell>
          <cell r="BO118" t="str">
            <v>0</v>
          </cell>
          <cell r="BP118" t="str">
            <v>0</v>
          </cell>
          <cell r="BQ118" t="str">
            <v>0</v>
          </cell>
          <cell r="BR118" t="str">
            <v>0</v>
          </cell>
          <cell r="BT118" t="str">
            <v>0</v>
          </cell>
          <cell r="BU118" t="str">
            <v>0</v>
          </cell>
          <cell r="BV118" t="str">
            <v>0</v>
          </cell>
          <cell r="BW118" t="str">
            <v>0</v>
          </cell>
          <cell r="BX118" t="str">
            <v>0</v>
          </cell>
          <cell r="BY118" t="str">
            <v>0</v>
          </cell>
          <cell r="BZ118" t="str">
            <v>0</v>
          </cell>
          <cell r="CA118" t="str">
            <v>0</v>
          </cell>
          <cell r="CB118" t="str">
            <v>0</v>
          </cell>
          <cell r="CC118" t="str">
            <v>0</v>
          </cell>
          <cell r="CD118" t="str">
            <v>0</v>
          </cell>
          <cell r="CE118" t="str">
            <v>0</v>
          </cell>
          <cell r="CF118" t="str">
            <v>0</v>
          </cell>
          <cell r="CH118" t="str">
            <v>0</v>
          </cell>
          <cell r="CI118" t="str">
            <v>0</v>
          </cell>
          <cell r="CJ118" t="str">
            <v>0</v>
          </cell>
          <cell r="CK118" t="str">
            <v>0</v>
          </cell>
          <cell r="CL118" t="str">
            <v>0</v>
          </cell>
          <cell r="CM118" t="str">
            <v>0</v>
          </cell>
          <cell r="CN118" t="str">
            <v>0</v>
          </cell>
          <cell r="CO118" t="str">
            <v>0</v>
          </cell>
          <cell r="CP118" t="str">
            <v>0</v>
          </cell>
          <cell r="CQ118" t="str">
            <v>0</v>
          </cell>
          <cell r="CR118" t="str">
            <v>0</v>
          </cell>
          <cell r="CS118" t="str">
            <v>0</v>
          </cell>
          <cell r="CT118" t="str">
            <v>0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100000</v>
          </cell>
          <cell r="DK118">
            <v>8333</v>
          </cell>
          <cell r="DL118">
            <v>8333</v>
          </cell>
          <cell r="DM118">
            <v>8333</v>
          </cell>
          <cell r="DN118">
            <v>8333</v>
          </cell>
          <cell r="DO118">
            <v>8333</v>
          </cell>
          <cell r="DP118">
            <v>8333</v>
          </cell>
          <cell r="DQ118">
            <v>8333</v>
          </cell>
          <cell r="DR118">
            <v>8333</v>
          </cell>
          <cell r="DS118">
            <v>8333</v>
          </cell>
          <cell r="DT118">
            <v>8333</v>
          </cell>
          <cell r="DU118">
            <v>8333</v>
          </cell>
          <cell r="DV118">
            <v>8337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2254654.27</v>
          </cell>
          <cell r="C119">
            <v>189747.21</v>
          </cell>
          <cell r="D119">
            <v>188299.36</v>
          </cell>
          <cell r="E119">
            <v>187225.82</v>
          </cell>
          <cell r="F119">
            <v>187872.05</v>
          </cell>
          <cell r="G119">
            <v>189656.22</v>
          </cell>
          <cell r="H119">
            <v>188803.77</v>
          </cell>
          <cell r="I119">
            <v>188111.75</v>
          </cell>
          <cell r="J119">
            <v>187114.66</v>
          </cell>
          <cell r="K119">
            <v>186232.1</v>
          </cell>
          <cell r="L119">
            <v>186310.17</v>
          </cell>
          <cell r="M119">
            <v>186657.86</v>
          </cell>
          <cell r="N119">
            <v>188623.3</v>
          </cell>
          <cell r="P119">
            <v>52130.01</v>
          </cell>
          <cell r="Q119">
            <v>4633.7299999999996</v>
          </cell>
          <cell r="R119">
            <v>4408.25</v>
          </cell>
          <cell r="S119">
            <v>4241.07</v>
          </cell>
          <cell r="T119">
            <v>4341.71</v>
          </cell>
          <cell r="U119">
            <v>4619.5600000000004</v>
          </cell>
          <cell r="V119">
            <v>4486.8100000000004</v>
          </cell>
          <cell r="W119">
            <v>4379.03</v>
          </cell>
          <cell r="X119">
            <v>4223.75</v>
          </cell>
          <cell r="Y119">
            <v>4086.31</v>
          </cell>
          <cell r="Z119">
            <v>4098.47</v>
          </cell>
          <cell r="AA119">
            <v>4152.62</v>
          </cell>
          <cell r="AB119">
            <v>4458.7</v>
          </cell>
          <cell r="AD119">
            <v>312399.76</v>
          </cell>
          <cell r="AE119">
            <v>27982.92</v>
          </cell>
          <cell r="AF119">
            <v>26464.79</v>
          </cell>
          <cell r="AG119">
            <v>25339.15</v>
          </cell>
          <cell r="AH119">
            <v>26016.74</v>
          </cell>
          <cell r="AI119">
            <v>27887.51</v>
          </cell>
          <cell r="AJ119">
            <v>26993.69</v>
          </cell>
          <cell r="AK119">
            <v>26268.07</v>
          </cell>
          <cell r="AL119">
            <v>25222.58</v>
          </cell>
          <cell r="AM119">
            <v>24297.19</v>
          </cell>
          <cell r="AN119">
            <v>24379.05</v>
          </cell>
          <cell r="AO119">
            <v>24743.61</v>
          </cell>
          <cell r="AP119">
            <v>26804.46</v>
          </cell>
          <cell r="AR119">
            <v>592688.48</v>
          </cell>
          <cell r="AS119">
            <v>50124.480000000003</v>
          </cell>
          <cell r="AT119">
            <v>49553.1</v>
          </cell>
          <cell r="AU119">
            <v>49129.440000000002</v>
          </cell>
          <cell r="AV119">
            <v>49384.47</v>
          </cell>
          <cell r="AW119">
            <v>50088.57</v>
          </cell>
          <cell r="AX119">
            <v>49752.17</v>
          </cell>
          <cell r="AY119">
            <v>49479.06</v>
          </cell>
          <cell r="AZ119">
            <v>49085.57</v>
          </cell>
          <cell r="BA119">
            <v>48737.279999999999</v>
          </cell>
          <cell r="BB119">
            <v>48768.09</v>
          </cell>
          <cell r="BC119">
            <v>48905.3</v>
          </cell>
          <cell r="BD119">
            <v>49680.95</v>
          </cell>
          <cell r="BF119">
            <v>63735.31</v>
          </cell>
          <cell r="BG119">
            <v>5672.24</v>
          </cell>
          <cell r="BH119">
            <v>5391.16</v>
          </cell>
          <cell r="BI119">
            <v>5182.75</v>
          </cell>
          <cell r="BJ119">
            <v>5308.21</v>
          </cell>
          <cell r="BK119">
            <v>5654.58</v>
          </cell>
          <cell r="BL119">
            <v>5489.09</v>
          </cell>
          <cell r="BM119">
            <v>5354.74</v>
          </cell>
          <cell r="BN119">
            <v>5161.17</v>
          </cell>
          <cell r="BO119">
            <v>4989.84</v>
          </cell>
          <cell r="BP119">
            <v>5004.99</v>
          </cell>
          <cell r="BQ119">
            <v>5072.49</v>
          </cell>
          <cell r="BR119">
            <v>5454.05</v>
          </cell>
          <cell r="BT119">
            <v>7183.27</v>
          </cell>
          <cell r="BU119">
            <v>636.9</v>
          </cell>
          <cell r="BV119">
            <v>607.08000000000004</v>
          </cell>
          <cell r="BW119">
            <v>584.97</v>
          </cell>
          <cell r="BX119">
            <v>598.28</v>
          </cell>
          <cell r="BY119">
            <v>635.03</v>
          </cell>
          <cell r="BZ119">
            <v>617.47</v>
          </cell>
          <cell r="CA119">
            <v>603.22</v>
          </cell>
          <cell r="CB119">
            <v>582.67999999999995</v>
          </cell>
          <cell r="CC119">
            <v>564.5</v>
          </cell>
          <cell r="CD119">
            <v>566.11</v>
          </cell>
          <cell r="CE119">
            <v>573.27</v>
          </cell>
          <cell r="CF119">
            <v>613.76</v>
          </cell>
          <cell r="CH119">
            <v>-48411.56</v>
          </cell>
          <cell r="CI119">
            <v>-3408.52</v>
          </cell>
          <cell r="CJ119">
            <v>-3895.8</v>
          </cell>
          <cell r="CK119">
            <v>-4257.1099999999997</v>
          </cell>
          <cell r="CL119">
            <v>-4039.62</v>
          </cell>
          <cell r="CM119">
            <v>-3439.14</v>
          </cell>
          <cell r="CN119">
            <v>-3726.04</v>
          </cell>
          <cell r="CO119">
            <v>-3958.94</v>
          </cell>
          <cell r="CP119">
            <v>-4294.5200000000004</v>
          </cell>
          <cell r="CQ119">
            <v>-4591.55</v>
          </cell>
          <cell r="CR119">
            <v>-4565.28</v>
          </cell>
          <cell r="CS119">
            <v>-4448.26</v>
          </cell>
          <cell r="CT119">
            <v>-3786.78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3234379.54</v>
          </cell>
          <cell r="DK119">
            <v>275388.96000000002</v>
          </cell>
          <cell r="DL119">
            <v>270827.94</v>
          </cell>
          <cell r="DM119">
            <v>267446.09000000003</v>
          </cell>
          <cell r="DN119">
            <v>269481.84000000003</v>
          </cell>
          <cell r="DO119">
            <v>275102.33</v>
          </cell>
          <cell r="DP119">
            <v>272416.96000000002</v>
          </cell>
          <cell r="DQ119">
            <v>270236.93</v>
          </cell>
          <cell r="DR119">
            <v>267095.89</v>
          </cell>
          <cell r="DS119">
            <v>264315.67</v>
          </cell>
          <cell r="DT119">
            <v>264561.59999999998</v>
          </cell>
          <cell r="DU119">
            <v>265656.89</v>
          </cell>
          <cell r="DV119">
            <v>271848.44</v>
          </cell>
          <cell r="DX119">
            <v>139382.62</v>
          </cell>
          <cell r="DY119">
            <v>12588.43</v>
          </cell>
          <cell r="DZ119">
            <v>11809.44</v>
          </cell>
          <cell r="EA119">
            <v>11231.84</v>
          </cell>
          <cell r="EB119">
            <v>11648.36</v>
          </cell>
          <cell r="EC119">
            <v>12539.47</v>
          </cell>
          <cell r="ED119">
            <v>12114.86</v>
          </cell>
          <cell r="EE119">
            <v>11742.53</v>
          </cell>
          <cell r="EF119">
            <v>11172.03</v>
          </cell>
          <cell r="EG119">
            <v>10737.27</v>
          </cell>
          <cell r="EH119">
            <v>10813.8</v>
          </cell>
          <cell r="EI119">
            <v>10926.26</v>
          </cell>
          <cell r="EJ119">
            <v>12058.33</v>
          </cell>
          <cell r="EL119">
            <v>204037.28</v>
          </cell>
          <cell r="EM119">
            <v>18470.98</v>
          </cell>
          <cell r="EN119">
            <v>17327.97</v>
          </cell>
          <cell r="EO119">
            <v>16480.46</v>
          </cell>
          <cell r="EP119">
            <v>16990.63</v>
          </cell>
          <cell r="EQ119">
            <v>18399.14</v>
          </cell>
          <cell r="ER119">
            <v>17726.18</v>
          </cell>
          <cell r="ES119">
            <v>17179.86</v>
          </cell>
          <cell r="ET119">
            <v>16392.7</v>
          </cell>
          <cell r="EU119">
            <v>15695.97</v>
          </cell>
          <cell r="EV119">
            <v>15757.6</v>
          </cell>
          <cell r="EW119">
            <v>16032.08</v>
          </cell>
          <cell r="EX119">
            <v>17583.71</v>
          </cell>
          <cell r="EZ119">
            <v>7154.73</v>
          </cell>
          <cell r="FA119">
            <v>647.70000000000005</v>
          </cell>
          <cell r="FB119">
            <v>607.62</v>
          </cell>
          <cell r="FC119">
            <v>577.9</v>
          </cell>
          <cell r="FD119">
            <v>595.79</v>
          </cell>
          <cell r="FE119">
            <v>645.17999999999995</v>
          </cell>
          <cell r="FF119">
            <v>621.58000000000004</v>
          </cell>
          <cell r="FG119">
            <v>602.42999999999995</v>
          </cell>
          <cell r="FH119">
            <v>574.82000000000005</v>
          </cell>
          <cell r="FI119">
            <v>550.39</v>
          </cell>
          <cell r="FJ119">
            <v>552.54999999999995</v>
          </cell>
          <cell r="FK119">
            <v>562.17999999999995</v>
          </cell>
          <cell r="FL119">
            <v>616.59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350574.63</v>
          </cell>
          <cell r="GC119">
            <v>31707.11</v>
          </cell>
          <cell r="GD119">
            <v>29745.03</v>
          </cell>
          <cell r="GE119">
            <v>28290.2</v>
          </cell>
          <cell r="GF119">
            <v>29234.78</v>
          </cell>
          <cell r="GG119">
            <v>31583.79</v>
          </cell>
          <cell r="GH119">
            <v>30462.62</v>
          </cell>
          <cell r="GI119">
            <v>29524.82</v>
          </cell>
          <cell r="GJ119">
            <v>28139.55</v>
          </cell>
          <cell r="GK119">
            <v>26983.63</v>
          </cell>
          <cell r="GL119">
            <v>27123.95</v>
          </cell>
          <cell r="GM119">
            <v>27520.52</v>
          </cell>
          <cell r="GN119">
            <v>30258.63</v>
          </cell>
        </row>
        <row r="120">
          <cell r="A120" t="str">
            <v>Long Term Interest Expenses</v>
          </cell>
          <cell r="B120">
            <v>5985154.5600000005</v>
          </cell>
          <cell r="C120">
            <v>498762.88</v>
          </cell>
          <cell r="D120">
            <v>498762.88</v>
          </cell>
          <cell r="E120">
            <v>498762.88</v>
          </cell>
          <cell r="F120">
            <v>498762.88</v>
          </cell>
          <cell r="G120">
            <v>498762.88</v>
          </cell>
          <cell r="H120">
            <v>498762.88</v>
          </cell>
          <cell r="I120">
            <v>498762.88</v>
          </cell>
          <cell r="J120">
            <v>498762.88</v>
          </cell>
          <cell r="K120">
            <v>498762.88</v>
          </cell>
          <cell r="L120">
            <v>498762.88</v>
          </cell>
          <cell r="M120">
            <v>498762.88</v>
          </cell>
          <cell r="N120">
            <v>498762.88</v>
          </cell>
          <cell r="P120">
            <v>932089.44</v>
          </cell>
          <cell r="Q120">
            <v>77674.12</v>
          </cell>
          <cell r="R120">
            <v>77674.12</v>
          </cell>
          <cell r="S120">
            <v>77674.12</v>
          </cell>
          <cell r="T120">
            <v>77674.12</v>
          </cell>
          <cell r="U120">
            <v>77674.12</v>
          </cell>
          <cell r="V120">
            <v>77674.12</v>
          </cell>
          <cell r="W120">
            <v>77674.12</v>
          </cell>
          <cell r="X120">
            <v>77674.12</v>
          </cell>
          <cell r="Y120">
            <v>77674.12</v>
          </cell>
          <cell r="Z120">
            <v>77674.12</v>
          </cell>
          <cell r="AA120">
            <v>77674.12</v>
          </cell>
          <cell r="AB120">
            <v>77674.12</v>
          </cell>
          <cell r="AD120">
            <v>6275676.3600000003</v>
          </cell>
          <cell r="AE120">
            <v>522973.03</v>
          </cell>
          <cell r="AF120">
            <v>522973.03</v>
          </cell>
          <cell r="AG120">
            <v>522973.03</v>
          </cell>
          <cell r="AH120">
            <v>522973.03</v>
          </cell>
          <cell r="AI120">
            <v>522973.03</v>
          </cell>
          <cell r="AJ120">
            <v>522973.03</v>
          </cell>
          <cell r="AK120">
            <v>522973.03</v>
          </cell>
          <cell r="AL120">
            <v>522973.03</v>
          </cell>
          <cell r="AM120">
            <v>522973.03</v>
          </cell>
          <cell r="AN120">
            <v>522973.03</v>
          </cell>
          <cell r="AO120">
            <v>522973.03</v>
          </cell>
          <cell r="AP120">
            <v>522973.03</v>
          </cell>
          <cell r="AR120">
            <v>2361983.7599999998</v>
          </cell>
          <cell r="AS120">
            <v>196831.98</v>
          </cell>
          <cell r="AT120">
            <v>196831.98</v>
          </cell>
          <cell r="AU120">
            <v>196831.98</v>
          </cell>
          <cell r="AV120">
            <v>196831.98</v>
          </cell>
          <cell r="AW120">
            <v>196831.98</v>
          </cell>
          <cell r="AX120">
            <v>196831.98</v>
          </cell>
          <cell r="AY120">
            <v>196831.98</v>
          </cell>
          <cell r="AZ120">
            <v>196831.98</v>
          </cell>
          <cell r="BA120">
            <v>196831.98</v>
          </cell>
          <cell r="BB120">
            <v>196831.98</v>
          </cell>
          <cell r="BC120">
            <v>196831.98</v>
          </cell>
          <cell r="BD120">
            <v>196831.98</v>
          </cell>
          <cell r="BF120">
            <v>1161934.8</v>
          </cell>
          <cell r="BG120">
            <v>96827.9</v>
          </cell>
          <cell r="BH120">
            <v>96827.9</v>
          </cell>
          <cell r="BI120">
            <v>96827.9</v>
          </cell>
          <cell r="BJ120">
            <v>96827.9</v>
          </cell>
          <cell r="BK120">
            <v>96827.9</v>
          </cell>
          <cell r="BL120">
            <v>96827.9</v>
          </cell>
          <cell r="BM120">
            <v>96827.9</v>
          </cell>
          <cell r="BN120">
            <v>96827.9</v>
          </cell>
          <cell r="BO120">
            <v>96827.9</v>
          </cell>
          <cell r="BP120">
            <v>96827.9</v>
          </cell>
          <cell r="BQ120">
            <v>96827.9</v>
          </cell>
          <cell r="BR120">
            <v>96827.9</v>
          </cell>
          <cell r="BT120">
            <v>123274.2</v>
          </cell>
          <cell r="BU120">
            <v>10272.85</v>
          </cell>
          <cell r="BV120">
            <v>10272.85</v>
          </cell>
          <cell r="BW120">
            <v>10272.85</v>
          </cell>
          <cell r="BX120">
            <v>10272.85</v>
          </cell>
          <cell r="BY120">
            <v>10272.85</v>
          </cell>
          <cell r="BZ120">
            <v>10272.85</v>
          </cell>
          <cell r="CA120">
            <v>10272.85</v>
          </cell>
          <cell r="CB120">
            <v>10272.85</v>
          </cell>
          <cell r="CC120">
            <v>10272.85</v>
          </cell>
          <cell r="CD120">
            <v>10272.85</v>
          </cell>
          <cell r="CE120">
            <v>10272.85</v>
          </cell>
          <cell r="CF120">
            <v>10272.85</v>
          </cell>
          <cell r="CH120">
            <v>2014341.96</v>
          </cell>
          <cell r="CI120">
            <v>167861.83</v>
          </cell>
          <cell r="CJ120">
            <v>167861.83</v>
          </cell>
          <cell r="CK120">
            <v>167861.83</v>
          </cell>
          <cell r="CL120">
            <v>167861.83</v>
          </cell>
          <cell r="CM120">
            <v>167861.83</v>
          </cell>
          <cell r="CN120">
            <v>167861.83</v>
          </cell>
          <cell r="CO120">
            <v>167861.83</v>
          </cell>
          <cell r="CP120">
            <v>167861.83</v>
          </cell>
          <cell r="CQ120">
            <v>167861.83</v>
          </cell>
          <cell r="CR120">
            <v>167861.83</v>
          </cell>
          <cell r="CS120">
            <v>167861.83</v>
          </cell>
          <cell r="CT120">
            <v>167861.83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18854455.079999998</v>
          </cell>
          <cell r="DK120">
            <v>1571204.59</v>
          </cell>
          <cell r="DL120">
            <v>1571204.59</v>
          </cell>
          <cell r="DM120">
            <v>1571204.59</v>
          </cell>
          <cell r="DN120">
            <v>1571204.59</v>
          </cell>
          <cell r="DO120">
            <v>1571204.59</v>
          </cell>
          <cell r="DP120">
            <v>1571204.59</v>
          </cell>
          <cell r="DQ120">
            <v>1571204.59</v>
          </cell>
          <cell r="DR120">
            <v>1571204.59</v>
          </cell>
          <cell r="DS120">
            <v>1571204.59</v>
          </cell>
          <cell r="DT120">
            <v>1571204.59</v>
          </cell>
          <cell r="DU120">
            <v>1571204.59</v>
          </cell>
          <cell r="DV120">
            <v>1571204.59</v>
          </cell>
          <cell r="DX120">
            <v>3220199.88</v>
          </cell>
          <cell r="DY120">
            <v>268349.99</v>
          </cell>
          <cell r="DZ120">
            <v>268349.99</v>
          </cell>
          <cell r="EA120">
            <v>268349.99</v>
          </cell>
          <cell r="EB120">
            <v>268349.99</v>
          </cell>
          <cell r="EC120">
            <v>268349.99</v>
          </cell>
          <cell r="ED120">
            <v>268349.99</v>
          </cell>
          <cell r="EE120">
            <v>268349.99</v>
          </cell>
          <cell r="EF120">
            <v>268349.99</v>
          </cell>
          <cell r="EG120">
            <v>268349.99</v>
          </cell>
          <cell r="EH120">
            <v>268349.99</v>
          </cell>
          <cell r="EI120">
            <v>268349.99</v>
          </cell>
          <cell r="EJ120">
            <v>268349.99</v>
          </cell>
          <cell r="EL120">
            <v>4724992.68</v>
          </cell>
          <cell r="EM120">
            <v>393749.39</v>
          </cell>
          <cell r="EN120">
            <v>393749.39</v>
          </cell>
          <cell r="EO120">
            <v>393749.39</v>
          </cell>
          <cell r="EP120">
            <v>393749.39</v>
          </cell>
          <cell r="EQ120">
            <v>393749.39</v>
          </cell>
          <cell r="ER120">
            <v>393749.39</v>
          </cell>
          <cell r="ES120">
            <v>393749.39</v>
          </cell>
          <cell r="ET120">
            <v>393749.39</v>
          </cell>
          <cell r="EU120">
            <v>393749.39</v>
          </cell>
          <cell r="EV120">
            <v>393749.39</v>
          </cell>
          <cell r="EW120">
            <v>393749.39</v>
          </cell>
          <cell r="EX120">
            <v>393749.39</v>
          </cell>
          <cell r="EZ120">
            <v>165685.92000000001</v>
          </cell>
          <cell r="FA120">
            <v>13807.16</v>
          </cell>
          <cell r="FB120">
            <v>13807.16</v>
          </cell>
          <cell r="FC120">
            <v>13807.16</v>
          </cell>
          <cell r="FD120">
            <v>13807.16</v>
          </cell>
          <cell r="FE120">
            <v>13807.16</v>
          </cell>
          <cell r="FF120">
            <v>13807.16</v>
          </cell>
          <cell r="FG120">
            <v>13807.16</v>
          </cell>
          <cell r="FH120">
            <v>13807.16</v>
          </cell>
          <cell r="FI120">
            <v>13807.16</v>
          </cell>
          <cell r="FJ120">
            <v>13807.16</v>
          </cell>
          <cell r="FK120">
            <v>13807.16</v>
          </cell>
          <cell r="FL120">
            <v>13807.16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8110878.4800000004</v>
          </cell>
          <cell r="GC120">
            <v>675906.54</v>
          </cell>
          <cell r="GD120">
            <v>675906.54</v>
          </cell>
          <cell r="GE120">
            <v>675906.54</v>
          </cell>
          <cell r="GF120">
            <v>675906.54</v>
          </cell>
          <cell r="GG120">
            <v>675906.54</v>
          </cell>
          <cell r="GH120">
            <v>675906.54</v>
          </cell>
          <cell r="GI120">
            <v>675906.54</v>
          </cell>
          <cell r="GJ120">
            <v>675906.54</v>
          </cell>
          <cell r="GK120">
            <v>675906.54</v>
          </cell>
          <cell r="GL120">
            <v>675906.54</v>
          </cell>
          <cell r="GM120">
            <v>675906.54</v>
          </cell>
          <cell r="GN120">
            <v>675906.54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0</v>
          </cell>
          <cell r="V125" t="str">
            <v>0</v>
          </cell>
          <cell r="W125" t="str">
            <v>0</v>
          </cell>
          <cell r="X125" t="str">
            <v>0</v>
          </cell>
          <cell r="Y125" t="str">
            <v>0</v>
          </cell>
          <cell r="Z125" t="str">
            <v>0</v>
          </cell>
          <cell r="AA125" t="str">
            <v>0</v>
          </cell>
          <cell r="AB125" t="str">
            <v>0</v>
          </cell>
          <cell r="AD125" t="str">
            <v>0</v>
          </cell>
          <cell r="AE125" t="str">
            <v>0</v>
          </cell>
          <cell r="AF125" t="str">
            <v>0</v>
          </cell>
          <cell r="AG125" t="str">
            <v>0</v>
          </cell>
          <cell r="AH125" t="str">
            <v>0</v>
          </cell>
          <cell r="AI125" t="str">
            <v>0</v>
          </cell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 t="str">
            <v>0</v>
          </cell>
          <cell r="AO125" t="str">
            <v>0</v>
          </cell>
          <cell r="AP125" t="str">
            <v>0</v>
          </cell>
          <cell r="AR125" t="str">
            <v>0</v>
          </cell>
          <cell r="AS125" t="str">
            <v>0</v>
          </cell>
          <cell r="AT125" t="str">
            <v>0</v>
          </cell>
          <cell r="AU125" t="str">
            <v>0</v>
          </cell>
          <cell r="AV125" t="str">
            <v>0</v>
          </cell>
          <cell r="AW125" t="str">
            <v>0</v>
          </cell>
          <cell r="AX125" t="str">
            <v>0</v>
          </cell>
          <cell r="AY125" t="str">
            <v>0</v>
          </cell>
          <cell r="AZ125" t="str">
            <v>0</v>
          </cell>
          <cell r="BA125" t="str">
            <v>0</v>
          </cell>
          <cell r="BB125" t="str">
            <v>0</v>
          </cell>
          <cell r="BC125" t="str">
            <v>0</v>
          </cell>
          <cell r="BD125" t="str">
            <v>0</v>
          </cell>
          <cell r="BF125" t="str">
            <v>0</v>
          </cell>
          <cell r="BG125" t="str">
            <v>0</v>
          </cell>
          <cell r="BH125" t="str">
            <v>0</v>
          </cell>
          <cell r="BI125" t="str">
            <v>0</v>
          </cell>
          <cell r="BJ125" t="str">
            <v>0</v>
          </cell>
          <cell r="BK125" t="str">
            <v>0</v>
          </cell>
          <cell r="BL125" t="str">
            <v>0</v>
          </cell>
          <cell r="BM125" t="str">
            <v>0</v>
          </cell>
          <cell r="BN125" t="str">
            <v>0</v>
          </cell>
          <cell r="BO125" t="str">
            <v>0</v>
          </cell>
          <cell r="BP125" t="str">
            <v>0</v>
          </cell>
          <cell r="BQ125" t="str">
            <v>0</v>
          </cell>
          <cell r="BR125" t="str">
            <v>0</v>
          </cell>
          <cell r="BT125" t="str">
            <v>0</v>
          </cell>
          <cell r="BU125" t="str">
            <v>0</v>
          </cell>
          <cell r="BV125" t="str">
            <v>0</v>
          </cell>
          <cell r="BW125" t="str">
            <v>0</v>
          </cell>
          <cell r="BX125" t="str">
            <v>0</v>
          </cell>
          <cell r="BY125" t="str">
            <v>0</v>
          </cell>
          <cell r="BZ125" t="str">
            <v>0</v>
          </cell>
          <cell r="CA125" t="str">
            <v>0</v>
          </cell>
          <cell r="CB125" t="str">
            <v>0</v>
          </cell>
          <cell r="CC125" t="str">
            <v>0</v>
          </cell>
          <cell r="CD125" t="str">
            <v>0</v>
          </cell>
          <cell r="CE125" t="str">
            <v>0</v>
          </cell>
          <cell r="CF125" t="str">
            <v>0</v>
          </cell>
          <cell r="CH125" t="str">
            <v>0</v>
          </cell>
          <cell r="CI125" t="str">
            <v>0</v>
          </cell>
          <cell r="CJ125" t="str">
            <v>0</v>
          </cell>
          <cell r="CK125" t="str">
            <v>0</v>
          </cell>
          <cell r="CL125" t="str">
            <v>0</v>
          </cell>
          <cell r="CM125" t="str">
            <v>0</v>
          </cell>
          <cell r="CN125" t="str">
            <v>0</v>
          </cell>
          <cell r="CO125" t="str">
            <v>0</v>
          </cell>
          <cell r="CP125" t="str">
            <v>0</v>
          </cell>
          <cell r="CQ125" t="str">
            <v>0</v>
          </cell>
          <cell r="CR125" t="str">
            <v>0</v>
          </cell>
          <cell r="CS125" t="str">
            <v>0</v>
          </cell>
          <cell r="CT125" t="str">
            <v>0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 t="str">
            <v>0</v>
          </cell>
          <cell r="DK125" t="str">
            <v>0</v>
          </cell>
          <cell r="DL125" t="str">
            <v>0</v>
          </cell>
          <cell r="DM125" t="str">
            <v>0</v>
          </cell>
          <cell r="DN125" t="str">
            <v>0</v>
          </cell>
          <cell r="DO125" t="str">
            <v>0</v>
          </cell>
          <cell r="DP125" t="str">
            <v>0</v>
          </cell>
          <cell r="DQ125" t="str">
            <v>0</v>
          </cell>
          <cell r="DR125" t="str">
            <v>0</v>
          </cell>
          <cell r="DS125" t="str">
            <v>0</v>
          </cell>
          <cell r="DT125" t="str">
            <v>0</v>
          </cell>
          <cell r="DU125" t="str">
            <v>0</v>
          </cell>
          <cell r="DV125" t="str">
            <v>0</v>
          </cell>
          <cell r="DX125" t="str">
            <v>0</v>
          </cell>
          <cell r="DY125" t="str">
            <v>0</v>
          </cell>
          <cell r="DZ125" t="str">
            <v>0</v>
          </cell>
          <cell r="EA125" t="str">
            <v>0</v>
          </cell>
          <cell r="EB125" t="str">
            <v>0</v>
          </cell>
          <cell r="EC125" t="str">
            <v>0</v>
          </cell>
          <cell r="ED125" t="str">
            <v>0</v>
          </cell>
          <cell r="EE125" t="str">
            <v>0</v>
          </cell>
          <cell r="EF125" t="str">
            <v>0</v>
          </cell>
          <cell r="EG125" t="str">
            <v>0</v>
          </cell>
          <cell r="EH125" t="str">
            <v>0</v>
          </cell>
          <cell r="EI125" t="str">
            <v>0</v>
          </cell>
          <cell r="EJ125" t="str">
            <v>0</v>
          </cell>
          <cell r="EL125" t="str">
            <v>0</v>
          </cell>
          <cell r="EM125" t="str">
            <v>0</v>
          </cell>
          <cell r="EN125" t="str">
            <v>0</v>
          </cell>
          <cell r="EO125" t="str">
            <v>0</v>
          </cell>
          <cell r="EP125" t="str">
            <v>0</v>
          </cell>
          <cell r="EQ125" t="str">
            <v>0</v>
          </cell>
          <cell r="ER125" t="str">
            <v>0</v>
          </cell>
          <cell r="ES125" t="str">
            <v>0</v>
          </cell>
          <cell r="ET125" t="str">
            <v>0</v>
          </cell>
          <cell r="EU125" t="str">
            <v>0</v>
          </cell>
          <cell r="EV125" t="str">
            <v>0</v>
          </cell>
          <cell r="EW125" t="str">
            <v>0</v>
          </cell>
          <cell r="EX125" t="str">
            <v>0</v>
          </cell>
          <cell r="EZ125" t="str">
            <v>0</v>
          </cell>
          <cell r="FA125" t="str">
            <v>0</v>
          </cell>
          <cell r="FB125" t="str">
            <v>0</v>
          </cell>
          <cell r="FC125" t="str">
            <v>0</v>
          </cell>
          <cell r="FD125" t="str">
            <v>0</v>
          </cell>
          <cell r="FE125" t="str">
            <v>0</v>
          </cell>
          <cell r="FF125" t="str">
            <v>0</v>
          </cell>
          <cell r="FG125" t="str">
            <v>0</v>
          </cell>
          <cell r="FH125" t="str">
            <v>0</v>
          </cell>
          <cell r="FI125" t="str">
            <v>0</v>
          </cell>
          <cell r="FJ125" t="str">
            <v>0</v>
          </cell>
          <cell r="FK125" t="str">
            <v>0</v>
          </cell>
          <cell r="FL125" t="str">
            <v>0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 t="str">
            <v>0</v>
          </cell>
          <cell r="GC125" t="str">
            <v>0</v>
          </cell>
          <cell r="GD125" t="str">
            <v>0</v>
          </cell>
          <cell r="GE125" t="str">
            <v>0</v>
          </cell>
          <cell r="GF125" t="str">
            <v>0</v>
          </cell>
          <cell r="GG125" t="str">
            <v>0</v>
          </cell>
          <cell r="GH125" t="str">
            <v>0</v>
          </cell>
          <cell r="GI125" t="str">
            <v>0</v>
          </cell>
          <cell r="GJ125" t="str">
            <v>0</v>
          </cell>
          <cell r="GK125" t="str">
            <v>0</v>
          </cell>
          <cell r="GL125" t="str">
            <v>0</v>
          </cell>
          <cell r="GM125" t="str">
            <v>0</v>
          </cell>
          <cell r="GN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>
            <v>11124</v>
          </cell>
          <cell r="Q129">
            <v>927</v>
          </cell>
          <cell r="R129">
            <v>927</v>
          </cell>
          <cell r="S129">
            <v>927</v>
          </cell>
          <cell r="T129">
            <v>927</v>
          </cell>
          <cell r="U129">
            <v>927</v>
          </cell>
          <cell r="V129">
            <v>927</v>
          </cell>
          <cell r="W129">
            <v>927</v>
          </cell>
          <cell r="X129">
            <v>927</v>
          </cell>
          <cell r="Y129">
            <v>927</v>
          </cell>
          <cell r="Z129">
            <v>927</v>
          </cell>
          <cell r="AA129">
            <v>927</v>
          </cell>
          <cell r="AB129">
            <v>927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12000</v>
          </cell>
          <cell r="BG129">
            <v>1000</v>
          </cell>
          <cell r="BH129">
            <v>1000</v>
          </cell>
          <cell r="BI129">
            <v>1000</v>
          </cell>
          <cell r="BJ129">
            <v>1000</v>
          </cell>
          <cell r="BK129">
            <v>1000</v>
          </cell>
          <cell r="BL129">
            <v>1000</v>
          </cell>
          <cell r="BM129">
            <v>1000</v>
          </cell>
          <cell r="BN129">
            <v>1000</v>
          </cell>
          <cell r="BO129">
            <v>1000</v>
          </cell>
          <cell r="BP129">
            <v>1000</v>
          </cell>
          <cell r="BQ129">
            <v>1000</v>
          </cell>
          <cell r="BR129">
            <v>1000</v>
          </cell>
          <cell r="BT129" t="str">
            <v>0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 t="str">
            <v>0</v>
          </cell>
          <cell r="CE129" t="str">
            <v>0</v>
          </cell>
          <cell r="CF129" t="str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23124</v>
          </cell>
          <cell r="DK129">
            <v>1927</v>
          </cell>
          <cell r="DL129">
            <v>1927</v>
          </cell>
          <cell r="DM129">
            <v>1927</v>
          </cell>
          <cell r="DN129">
            <v>1927</v>
          </cell>
          <cell r="DO129">
            <v>1927</v>
          </cell>
          <cell r="DP129">
            <v>1927</v>
          </cell>
          <cell r="DQ129">
            <v>1927</v>
          </cell>
          <cell r="DR129">
            <v>1927</v>
          </cell>
          <cell r="DS129">
            <v>1927</v>
          </cell>
          <cell r="DT129">
            <v>1927</v>
          </cell>
          <cell r="DU129">
            <v>1927</v>
          </cell>
          <cell r="DV129">
            <v>1927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224600</v>
          </cell>
          <cell r="C130">
            <v>18224</v>
          </cell>
          <cell r="D130">
            <v>18224</v>
          </cell>
          <cell r="E130">
            <v>18224</v>
          </cell>
          <cell r="F130">
            <v>18224</v>
          </cell>
          <cell r="G130">
            <v>18687</v>
          </cell>
          <cell r="H130">
            <v>19239</v>
          </cell>
          <cell r="I130">
            <v>18687</v>
          </cell>
          <cell r="J130">
            <v>19239</v>
          </cell>
          <cell r="K130">
            <v>18687</v>
          </cell>
          <cell r="L130">
            <v>19239</v>
          </cell>
          <cell r="M130">
            <v>19239</v>
          </cell>
          <cell r="N130">
            <v>18687</v>
          </cell>
          <cell r="P130">
            <v>9688</v>
          </cell>
          <cell r="Q130">
            <v>1490</v>
          </cell>
          <cell r="R130">
            <v>1490</v>
          </cell>
          <cell r="S130">
            <v>1490</v>
          </cell>
          <cell r="T130">
            <v>1490</v>
          </cell>
          <cell r="U130">
            <v>466</v>
          </cell>
          <cell r="V130">
            <v>466</v>
          </cell>
          <cell r="W130">
            <v>466</v>
          </cell>
          <cell r="X130">
            <v>466</v>
          </cell>
          <cell r="Y130">
            <v>466</v>
          </cell>
          <cell r="Z130">
            <v>466</v>
          </cell>
          <cell r="AA130">
            <v>466</v>
          </cell>
          <cell r="AB130">
            <v>466</v>
          </cell>
          <cell r="AD130">
            <v>243164</v>
          </cell>
          <cell r="AE130">
            <v>30048</v>
          </cell>
          <cell r="AF130">
            <v>30048</v>
          </cell>
          <cell r="AG130">
            <v>30048</v>
          </cell>
          <cell r="AH130">
            <v>30048</v>
          </cell>
          <cell r="AI130">
            <v>15095</v>
          </cell>
          <cell r="AJ130">
            <v>15648</v>
          </cell>
          <cell r="AK130">
            <v>15095</v>
          </cell>
          <cell r="AL130">
            <v>15648</v>
          </cell>
          <cell r="AM130">
            <v>15095</v>
          </cell>
          <cell r="AN130">
            <v>15648</v>
          </cell>
          <cell r="AO130">
            <v>15648</v>
          </cell>
          <cell r="AP130">
            <v>15095</v>
          </cell>
          <cell r="AR130">
            <v>140300</v>
          </cell>
          <cell r="AS130">
            <v>11227</v>
          </cell>
          <cell r="AT130">
            <v>11227</v>
          </cell>
          <cell r="AU130">
            <v>11227</v>
          </cell>
          <cell r="AV130">
            <v>11227</v>
          </cell>
          <cell r="AW130">
            <v>11606</v>
          </cell>
          <cell r="AX130">
            <v>12242</v>
          </cell>
          <cell r="AY130">
            <v>11606</v>
          </cell>
          <cell r="AZ130">
            <v>12242</v>
          </cell>
          <cell r="BA130">
            <v>11606</v>
          </cell>
          <cell r="BB130">
            <v>12242</v>
          </cell>
          <cell r="BC130">
            <v>12242</v>
          </cell>
          <cell r="BD130">
            <v>11606</v>
          </cell>
          <cell r="BF130">
            <v>12004</v>
          </cell>
          <cell r="BG130">
            <v>1683</v>
          </cell>
          <cell r="BH130">
            <v>1683</v>
          </cell>
          <cell r="BI130">
            <v>1683</v>
          </cell>
          <cell r="BJ130">
            <v>1683</v>
          </cell>
          <cell r="BK130">
            <v>642</v>
          </cell>
          <cell r="BL130">
            <v>676</v>
          </cell>
          <cell r="BM130">
            <v>642</v>
          </cell>
          <cell r="BN130">
            <v>676</v>
          </cell>
          <cell r="BO130">
            <v>642</v>
          </cell>
          <cell r="BP130">
            <v>676</v>
          </cell>
          <cell r="BQ130">
            <v>676</v>
          </cell>
          <cell r="BR130">
            <v>642</v>
          </cell>
          <cell r="BT130">
            <v>9952</v>
          </cell>
          <cell r="BU130">
            <v>762</v>
          </cell>
          <cell r="BV130">
            <v>762</v>
          </cell>
          <cell r="BW130">
            <v>762</v>
          </cell>
          <cell r="BX130">
            <v>762</v>
          </cell>
          <cell r="BY130">
            <v>839</v>
          </cell>
          <cell r="BZ130">
            <v>887</v>
          </cell>
          <cell r="CA130">
            <v>839</v>
          </cell>
          <cell r="CB130">
            <v>887</v>
          </cell>
          <cell r="CC130">
            <v>839</v>
          </cell>
          <cell r="CD130">
            <v>887</v>
          </cell>
          <cell r="CE130">
            <v>887</v>
          </cell>
          <cell r="CF130">
            <v>839</v>
          </cell>
          <cell r="CH130">
            <v>91120</v>
          </cell>
          <cell r="CI130">
            <v>10926</v>
          </cell>
          <cell r="CJ130">
            <v>10926</v>
          </cell>
          <cell r="CK130">
            <v>10926</v>
          </cell>
          <cell r="CL130">
            <v>10926</v>
          </cell>
          <cell r="CM130">
            <v>5765</v>
          </cell>
          <cell r="CN130">
            <v>6089</v>
          </cell>
          <cell r="CO130">
            <v>5765</v>
          </cell>
          <cell r="CP130">
            <v>6089</v>
          </cell>
          <cell r="CQ130">
            <v>5765</v>
          </cell>
          <cell r="CR130">
            <v>6089</v>
          </cell>
          <cell r="CS130">
            <v>6089</v>
          </cell>
          <cell r="CT130">
            <v>5765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730828</v>
          </cell>
          <cell r="DK130">
            <v>74360</v>
          </cell>
          <cell r="DL130">
            <v>74360</v>
          </cell>
          <cell r="DM130">
            <v>74360</v>
          </cell>
          <cell r="DN130">
            <v>74360</v>
          </cell>
          <cell r="DO130">
            <v>53100</v>
          </cell>
          <cell r="DP130">
            <v>55247</v>
          </cell>
          <cell r="DQ130">
            <v>53100</v>
          </cell>
          <cell r="DR130">
            <v>55247</v>
          </cell>
          <cell r="DS130">
            <v>53100</v>
          </cell>
          <cell r="DT130">
            <v>55247</v>
          </cell>
          <cell r="DU130">
            <v>55247</v>
          </cell>
          <cell r="DV130">
            <v>53100</v>
          </cell>
          <cell r="DX130">
            <v>116585.04</v>
          </cell>
          <cell r="DY130">
            <v>13847.17</v>
          </cell>
          <cell r="DZ130">
            <v>13847.17</v>
          </cell>
          <cell r="EA130">
            <v>13847.17</v>
          </cell>
          <cell r="EB130">
            <v>13847.17</v>
          </cell>
          <cell r="EC130">
            <v>7381.91</v>
          </cell>
          <cell r="ED130">
            <v>7917.18</v>
          </cell>
          <cell r="EE130">
            <v>7381.91</v>
          </cell>
          <cell r="EF130">
            <v>7917.18</v>
          </cell>
          <cell r="EG130">
            <v>7381.91</v>
          </cell>
          <cell r="EH130">
            <v>7917.18</v>
          </cell>
          <cell r="EI130">
            <v>7917.18</v>
          </cell>
          <cell r="EJ130">
            <v>7381.91</v>
          </cell>
          <cell r="EL130">
            <v>44673.32</v>
          </cell>
          <cell r="EM130">
            <v>6561.35</v>
          </cell>
          <cell r="EN130">
            <v>6561.35</v>
          </cell>
          <cell r="EO130">
            <v>6561.35</v>
          </cell>
          <cell r="EP130">
            <v>6561.35</v>
          </cell>
          <cell r="EQ130">
            <v>2208.12</v>
          </cell>
          <cell r="ER130">
            <v>2398.86</v>
          </cell>
          <cell r="ES130">
            <v>2208.12</v>
          </cell>
          <cell r="ET130">
            <v>2398.86</v>
          </cell>
          <cell r="EU130">
            <v>2208.12</v>
          </cell>
          <cell r="EV130">
            <v>2398.86</v>
          </cell>
          <cell r="EW130">
            <v>2398.86</v>
          </cell>
          <cell r="EX130">
            <v>2208.12</v>
          </cell>
          <cell r="EZ130">
            <v>7632.68</v>
          </cell>
          <cell r="FA130">
            <v>901.97</v>
          </cell>
          <cell r="FB130">
            <v>901.97</v>
          </cell>
          <cell r="FC130">
            <v>901.97</v>
          </cell>
          <cell r="FD130">
            <v>901.97</v>
          </cell>
          <cell r="FE130">
            <v>488.48</v>
          </cell>
          <cell r="FF130">
            <v>517.72</v>
          </cell>
          <cell r="FG130">
            <v>488.48</v>
          </cell>
          <cell r="FH130">
            <v>517.72</v>
          </cell>
          <cell r="FI130">
            <v>488.48</v>
          </cell>
          <cell r="FJ130">
            <v>517.72</v>
          </cell>
          <cell r="FK130">
            <v>517.72</v>
          </cell>
          <cell r="FL130">
            <v>488.48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168891.04</v>
          </cell>
          <cell r="GC130">
            <v>21310.49</v>
          </cell>
          <cell r="GD130">
            <v>21310.49</v>
          </cell>
          <cell r="GE130">
            <v>21310.49</v>
          </cell>
          <cell r="GF130">
            <v>21310.49</v>
          </cell>
          <cell r="GG130">
            <v>10078.51</v>
          </cell>
          <cell r="GH130">
            <v>10833.76</v>
          </cell>
          <cell r="GI130">
            <v>10078.51</v>
          </cell>
          <cell r="GJ130">
            <v>10833.76</v>
          </cell>
          <cell r="GK130">
            <v>10078.51</v>
          </cell>
          <cell r="GL130">
            <v>10833.76</v>
          </cell>
          <cell r="GM130">
            <v>10833.76</v>
          </cell>
          <cell r="GN130">
            <v>10078.51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32424</v>
          </cell>
          <cell r="C152">
            <v>2702</v>
          </cell>
          <cell r="D152">
            <v>2702</v>
          </cell>
          <cell r="E152">
            <v>2702</v>
          </cell>
          <cell r="F152">
            <v>2702</v>
          </cell>
          <cell r="G152">
            <v>2702</v>
          </cell>
          <cell r="H152">
            <v>2702</v>
          </cell>
          <cell r="I152">
            <v>2702</v>
          </cell>
          <cell r="J152">
            <v>2702</v>
          </cell>
          <cell r="K152">
            <v>2702</v>
          </cell>
          <cell r="L152">
            <v>2702</v>
          </cell>
          <cell r="M152">
            <v>2702</v>
          </cell>
          <cell r="N152">
            <v>2702</v>
          </cell>
          <cell r="P152">
            <v>3708</v>
          </cell>
          <cell r="Q152">
            <v>309</v>
          </cell>
          <cell r="R152">
            <v>309</v>
          </cell>
          <cell r="S152">
            <v>309</v>
          </cell>
          <cell r="T152">
            <v>309</v>
          </cell>
          <cell r="U152">
            <v>309</v>
          </cell>
          <cell r="V152">
            <v>309</v>
          </cell>
          <cell r="W152">
            <v>309</v>
          </cell>
          <cell r="X152">
            <v>309</v>
          </cell>
          <cell r="Y152">
            <v>309</v>
          </cell>
          <cell r="Z152">
            <v>309</v>
          </cell>
          <cell r="AA152">
            <v>309</v>
          </cell>
          <cell r="AB152">
            <v>309</v>
          </cell>
          <cell r="AD152" t="str">
            <v>0</v>
          </cell>
          <cell r="AE152" t="str">
            <v>0</v>
          </cell>
          <cell r="AF152" t="str">
            <v>0</v>
          </cell>
          <cell r="AG152" t="str">
            <v>0</v>
          </cell>
          <cell r="AH152" t="str">
            <v>0</v>
          </cell>
          <cell r="AI152" t="str">
            <v>0</v>
          </cell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 t="str">
            <v>0</v>
          </cell>
          <cell r="AO152" t="str">
            <v>0</v>
          </cell>
          <cell r="AP152" t="str">
            <v>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19164</v>
          </cell>
          <cell r="BG152">
            <v>1597</v>
          </cell>
          <cell r="BH152">
            <v>1597</v>
          </cell>
          <cell r="BI152">
            <v>1597</v>
          </cell>
          <cell r="BJ152">
            <v>1597</v>
          </cell>
          <cell r="BK152">
            <v>1597</v>
          </cell>
          <cell r="BL152">
            <v>1597</v>
          </cell>
          <cell r="BM152">
            <v>1597</v>
          </cell>
          <cell r="BN152">
            <v>1597</v>
          </cell>
          <cell r="BO152">
            <v>1597</v>
          </cell>
          <cell r="BP152">
            <v>1597</v>
          </cell>
          <cell r="BQ152">
            <v>1597</v>
          </cell>
          <cell r="BR152">
            <v>1597</v>
          </cell>
          <cell r="BT152">
            <v>3072</v>
          </cell>
          <cell r="BU152">
            <v>256</v>
          </cell>
          <cell r="BV152">
            <v>256</v>
          </cell>
          <cell r="BW152">
            <v>256</v>
          </cell>
          <cell r="BX152">
            <v>256</v>
          </cell>
          <cell r="BY152">
            <v>256</v>
          </cell>
          <cell r="BZ152">
            <v>256</v>
          </cell>
          <cell r="CA152">
            <v>256</v>
          </cell>
          <cell r="CB152">
            <v>256</v>
          </cell>
          <cell r="CC152">
            <v>256</v>
          </cell>
          <cell r="CD152">
            <v>256</v>
          </cell>
          <cell r="CE152">
            <v>256</v>
          </cell>
          <cell r="CF152">
            <v>256</v>
          </cell>
          <cell r="CH152">
            <v>43920</v>
          </cell>
          <cell r="CI152">
            <v>3660</v>
          </cell>
          <cell r="CJ152">
            <v>3660</v>
          </cell>
          <cell r="CK152">
            <v>3660</v>
          </cell>
          <cell r="CL152">
            <v>3660</v>
          </cell>
          <cell r="CM152">
            <v>3660</v>
          </cell>
          <cell r="CN152">
            <v>3660</v>
          </cell>
          <cell r="CO152">
            <v>3660</v>
          </cell>
          <cell r="CP152">
            <v>3660</v>
          </cell>
          <cell r="CQ152">
            <v>3660</v>
          </cell>
          <cell r="CR152">
            <v>3660</v>
          </cell>
          <cell r="CS152">
            <v>3660</v>
          </cell>
          <cell r="CT152">
            <v>3660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102288</v>
          </cell>
          <cell r="DK152">
            <v>8524</v>
          </cell>
          <cell r="DL152">
            <v>8524</v>
          </cell>
          <cell r="DM152">
            <v>8524</v>
          </cell>
          <cell r="DN152">
            <v>8524</v>
          </cell>
          <cell r="DO152">
            <v>8524</v>
          </cell>
          <cell r="DP152">
            <v>8524</v>
          </cell>
          <cell r="DQ152">
            <v>8524</v>
          </cell>
          <cell r="DR152">
            <v>8524</v>
          </cell>
          <cell r="DS152">
            <v>8524</v>
          </cell>
          <cell r="DT152">
            <v>8524</v>
          </cell>
          <cell r="DU152">
            <v>8524</v>
          </cell>
          <cell r="DV152">
            <v>8524</v>
          </cell>
          <cell r="DX152" t="str">
            <v>0</v>
          </cell>
          <cell r="DY152" t="str">
            <v>0</v>
          </cell>
          <cell r="DZ152" t="str">
            <v>0</v>
          </cell>
          <cell r="EA152" t="str">
            <v>0</v>
          </cell>
          <cell r="EB152" t="str">
            <v>0</v>
          </cell>
          <cell r="EC152" t="str">
            <v>0</v>
          </cell>
          <cell r="ED152" t="str">
            <v>0</v>
          </cell>
          <cell r="EE152" t="str">
            <v>0</v>
          </cell>
          <cell r="EF152" t="str">
            <v>0</v>
          </cell>
          <cell r="EG152" t="str">
            <v>0</v>
          </cell>
          <cell r="EH152" t="str">
            <v>0</v>
          </cell>
          <cell r="EI152" t="str">
            <v>0</v>
          </cell>
          <cell r="EJ152" t="str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3180</v>
          </cell>
          <cell r="FA152">
            <v>265</v>
          </cell>
          <cell r="FB152">
            <v>265</v>
          </cell>
          <cell r="FC152">
            <v>265</v>
          </cell>
          <cell r="FD152">
            <v>265</v>
          </cell>
          <cell r="FE152">
            <v>265</v>
          </cell>
          <cell r="FF152">
            <v>265</v>
          </cell>
          <cell r="FG152">
            <v>265</v>
          </cell>
          <cell r="FH152">
            <v>265</v>
          </cell>
          <cell r="FI152">
            <v>265</v>
          </cell>
          <cell r="FJ152">
            <v>265</v>
          </cell>
          <cell r="FK152">
            <v>265</v>
          </cell>
          <cell r="FL152">
            <v>265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3180</v>
          </cell>
          <cell r="GC152">
            <v>265</v>
          </cell>
          <cell r="GD152">
            <v>265</v>
          </cell>
          <cell r="GE152">
            <v>265</v>
          </cell>
          <cell r="GF152">
            <v>265</v>
          </cell>
          <cell r="GG152">
            <v>265</v>
          </cell>
          <cell r="GH152">
            <v>265</v>
          </cell>
          <cell r="GI152">
            <v>265</v>
          </cell>
          <cell r="GJ152">
            <v>265</v>
          </cell>
          <cell r="GK152">
            <v>265</v>
          </cell>
          <cell r="GL152">
            <v>265</v>
          </cell>
          <cell r="GM152">
            <v>265</v>
          </cell>
          <cell r="GN152">
            <v>265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-138048</v>
          </cell>
          <cell r="C155">
            <v>-11504</v>
          </cell>
          <cell r="D155">
            <v>-11504</v>
          </cell>
          <cell r="E155">
            <v>-11504</v>
          </cell>
          <cell r="F155">
            <v>-11504</v>
          </cell>
          <cell r="G155">
            <v>-11504</v>
          </cell>
          <cell r="H155">
            <v>-11504</v>
          </cell>
          <cell r="I155">
            <v>-11504</v>
          </cell>
          <cell r="J155">
            <v>-11504</v>
          </cell>
          <cell r="K155">
            <v>-11504</v>
          </cell>
          <cell r="L155">
            <v>-11504</v>
          </cell>
          <cell r="M155">
            <v>-11504</v>
          </cell>
          <cell r="N155">
            <v>-11504</v>
          </cell>
          <cell r="P155">
            <v>-2856</v>
          </cell>
          <cell r="Q155">
            <v>-238</v>
          </cell>
          <cell r="R155">
            <v>-238</v>
          </cell>
          <cell r="S155">
            <v>-238</v>
          </cell>
          <cell r="T155">
            <v>-238</v>
          </cell>
          <cell r="U155">
            <v>-238</v>
          </cell>
          <cell r="V155">
            <v>-238</v>
          </cell>
          <cell r="W155">
            <v>-238</v>
          </cell>
          <cell r="X155">
            <v>-238</v>
          </cell>
          <cell r="Y155">
            <v>-238</v>
          </cell>
          <cell r="Z155">
            <v>-238</v>
          </cell>
          <cell r="AA155">
            <v>-238</v>
          </cell>
          <cell r="AB155">
            <v>-238</v>
          </cell>
          <cell r="AD155">
            <v>-118332</v>
          </cell>
          <cell r="AE155">
            <v>-9861</v>
          </cell>
          <cell r="AF155">
            <v>-9861</v>
          </cell>
          <cell r="AG155">
            <v>-9861</v>
          </cell>
          <cell r="AH155">
            <v>-9861</v>
          </cell>
          <cell r="AI155">
            <v>-9861</v>
          </cell>
          <cell r="AJ155">
            <v>-9861</v>
          </cell>
          <cell r="AK155">
            <v>-9861</v>
          </cell>
          <cell r="AL155">
            <v>-9861</v>
          </cell>
          <cell r="AM155">
            <v>-9861</v>
          </cell>
          <cell r="AN155">
            <v>-9861</v>
          </cell>
          <cell r="AO155">
            <v>-9861</v>
          </cell>
          <cell r="AP155">
            <v>-9861</v>
          </cell>
          <cell r="AR155">
            <v>-130056</v>
          </cell>
          <cell r="AS155">
            <v>-10838</v>
          </cell>
          <cell r="AT155">
            <v>-10838</v>
          </cell>
          <cell r="AU155">
            <v>-10838</v>
          </cell>
          <cell r="AV155">
            <v>-10838</v>
          </cell>
          <cell r="AW155">
            <v>-10838</v>
          </cell>
          <cell r="AX155">
            <v>-10838</v>
          </cell>
          <cell r="AY155">
            <v>-10838</v>
          </cell>
          <cell r="AZ155">
            <v>-10838</v>
          </cell>
          <cell r="BA155">
            <v>-10838</v>
          </cell>
          <cell r="BB155">
            <v>-10838</v>
          </cell>
          <cell r="BC155">
            <v>-10838</v>
          </cell>
          <cell r="BD155">
            <v>-10838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-324</v>
          </cell>
          <cell r="BU155">
            <v>-27</v>
          </cell>
          <cell r="BV155">
            <v>-27</v>
          </cell>
          <cell r="BW155">
            <v>-27</v>
          </cell>
          <cell r="BX155">
            <v>-27</v>
          </cell>
          <cell r="BY155">
            <v>-27</v>
          </cell>
          <cell r="BZ155">
            <v>-27</v>
          </cell>
          <cell r="CA155">
            <v>-27</v>
          </cell>
          <cell r="CB155">
            <v>-27</v>
          </cell>
          <cell r="CC155">
            <v>-27</v>
          </cell>
          <cell r="CD155">
            <v>-27</v>
          </cell>
          <cell r="CE155">
            <v>-27</v>
          </cell>
          <cell r="CF155">
            <v>-27</v>
          </cell>
          <cell r="CH155">
            <v>-32688</v>
          </cell>
          <cell r="CI155">
            <v>-2724</v>
          </cell>
          <cell r="CJ155">
            <v>-2724</v>
          </cell>
          <cell r="CK155">
            <v>-2724</v>
          </cell>
          <cell r="CL155">
            <v>-2724</v>
          </cell>
          <cell r="CM155">
            <v>-2724</v>
          </cell>
          <cell r="CN155">
            <v>-2724</v>
          </cell>
          <cell r="CO155">
            <v>-2724</v>
          </cell>
          <cell r="CP155">
            <v>-2724</v>
          </cell>
          <cell r="CQ155">
            <v>-2724</v>
          </cell>
          <cell r="CR155">
            <v>-2724</v>
          </cell>
          <cell r="CS155">
            <v>-2724</v>
          </cell>
          <cell r="CT155">
            <v>-2724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-422304</v>
          </cell>
          <cell r="DK155">
            <v>-35192</v>
          </cell>
          <cell r="DL155">
            <v>-35192</v>
          </cell>
          <cell r="DM155">
            <v>-35192</v>
          </cell>
          <cell r="DN155">
            <v>-35192</v>
          </cell>
          <cell r="DO155">
            <v>-35192</v>
          </cell>
          <cell r="DP155">
            <v>-35192</v>
          </cell>
          <cell r="DQ155">
            <v>-35192</v>
          </cell>
          <cell r="DR155">
            <v>-35192</v>
          </cell>
          <cell r="DS155">
            <v>-35192</v>
          </cell>
          <cell r="DT155">
            <v>-35192</v>
          </cell>
          <cell r="DU155">
            <v>-35192</v>
          </cell>
          <cell r="DV155">
            <v>-35192</v>
          </cell>
          <cell r="DX155">
            <v>-31059</v>
          </cell>
          <cell r="DY155">
            <v>-2588.25</v>
          </cell>
          <cell r="DZ155">
            <v>-2588.25</v>
          </cell>
          <cell r="EA155">
            <v>-2588.25</v>
          </cell>
          <cell r="EB155">
            <v>-2588.25</v>
          </cell>
          <cell r="EC155">
            <v>-2588.25</v>
          </cell>
          <cell r="ED155">
            <v>-2588.25</v>
          </cell>
          <cell r="EE155">
            <v>-2588.25</v>
          </cell>
          <cell r="EF155">
            <v>-2588.25</v>
          </cell>
          <cell r="EG155">
            <v>-2588.25</v>
          </cell>
          <cell r="EH155">
            <v>-2588.25</v>
          </cell>
          <cell r="EI155">
            <v>-2588.25</v>
          </cell>
          <cell r="EJ155">
            <v>-2588.25</v>
          </cell>
          <cell r="EL155">
            <v>-69273</v>
          </cell>
          <cell r="EM155">
            <v>-5772.75</v>
          </cell>
          <cell r="EN155">
            <v>-5772.75</v>
          </cell>
          <cell r="EO155">
            <v>-5772.75</v>
          </cell>
          <cell r="EP155">
            <v>-5772.75</v>
          </cell>
          <cell r="EQ155">
            <v>-5772.75</v>
          </cell>
          <cell r="ER155">
            <v>-5772.75</v>
          </cell>
          <cell r="ES155">
            <v>-5772.75</v>
          </cell>
          <cell r="ET155">
            <v>-5772.75</v>
          </cell>
          <cell r="EU155">
            <v>-5772.75</v>
          </cell>
          <cell r="EV155">
            <v>-5772.75</v>
          </cell>
          <cell r="EW155">
            <v>-5772.75</v>
          </cell>
          <cell r="EX155">
            <v>-5772.75</v>
          </cell>
          <cell r="EZ155">
            <v>-504</v>
          </cell>
          <cell r="FA155">
            <v>-42</v>
          </cell>
          <cell r="FB155">
            <v>-42</v>
          </cell>
          <cell r="FC155">
            <v>-42</v>
          </cell>
          <cell r="FD155">
            <v>-42</v>
          </cell>
          <cell r="FE155">
            <v>-42</v>
          </cell>
          <cell r="FF155">
            <v>-42</v>
          </cell>
          <cell r="FG155">
            <v>-42</v>
          </cell>
          <cell r="FH155">
            <v>-42</v>
          </cell>
          <cell r="FI155">
            <v>-42</v>
          </cell>
          <cell r="FJ155">
            <v>-42</v>
          </cell>
          <cell r="FK155">
            <v>-42</v>
          </cell>
          <cell r="FL155">
            <v>-42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-100836</v>
          </cell>
          <cell r="GC155">
            <v>-8403</v>
          </cell>
          <cell r="GD155">
            <v>-8403</v>
          </cell>
          <cell r="GE155">
            <v>-8403</v>
          </cell>
          <cell r="GF155">
            <v>-8403</v>
          </cell>
          <cell r="GG155">
            <v>-8403</v>
          </cell>
          <cell r="GH155">
            <v>-8403</v>
          </cell>
          <cell r="GI155">
            <v>-8403</v>
          </cell>
          <cell r="GJ155">
            <v>-8403</v>
          </cell>
          <cell r="GK155">
            <v>-8403</v>
          </cell>
          <cell r="GL155">
            <v>-8403</v>
          </cell>
          <cell r="GM155">
            <v>-8403</v>
          </cell>
          <cell r="GN155">
            <v>-8403</v>
          </cell>
        </row>
        <row r="156">
          <cell r="A156" t="str">
            <v>Total ShortTerm</v>
          </cell>
          <cell r="B156">
            <v>118976</v>
          </cell>
          <cell r="C156">
            <v>9422</v>
          </cell>
          <cell r="D156">
            <v>9422</v>
          </cell>
          <cell r="E156">
            <v>9422</v>
          </cell>
          <cell r="F156">
            <v>9422</v>
          </cell>
          <cell r="G156">
            <v>9885</v>
          </cell>
          <cell r="H156">
            <v>10437</v>
          </cell>
          <cell r="I156">
            <v>9885</v>
          </cell>
          <cell r="J156">
            <v>10437</v>
          </cell>
          <cell r="K156">
            <v>9885</v>
          </cell>
          <cell r="L156">
            <v>10437</v>
          </cell>
          <cell r="M156">
            <v>10437</v>
          </cell>
          <cell r="N156">
            <v>9885</v>
          </cell>
          <cell r="P156">
            <v>21664</v>
          </cell>
          <cell r="Q156">
            <v>2488</v>
          </cell>
          <cell r="R156">
            <v>2488</v>
          </cell>
          <cell r="S156">
            <v>2488</v>
          </cell>
          <cell r="T156">
            <v>2488</v>
          </cell>
          <cell r="U156">
            <v>1464</v>
          </cell>
          <cell r="V156">
            <v>1464</v>
          </cell>
          <cell r="W156">
            <v>1464</v>
          </cell>
          <cell r="X156">
            <v>1464</v>
          </cell>
          <cell r="Y156">
            <v>1464</v>
          </cell>
          <cell r="Z156">
            <v>1464</v>
          </cell>
          <cell r="AA156">
            <v>1464</v>
          </cell>
          <cell r="AB156">
            <v>1464</v>
          </cell>
          <cell r="AD156">
            <v>124832</v>
          </cell>
          <cell r="AE156">
            <v>20187</v>
          </cell>
          <cell r="AF156">
            <v>20187</v>
          </cell>
          <cell r="AG156">
            <v>20187</v>
          </cell>
          <cell r="AH156">
            <v>20187</v>
          </cell>
          <cell r="AI156">
            <v>5234</v>
          </cell>
          <cell r="AJ156">
            <v>5787</v>
          </cell>
          <cell r="AK156">
            <v>5234</v>
          </cell>
          <cell r="AL156">
            <v>5787</v>
          </cell>
          <cell r="AM156">
            <v>5234</v>
          </cell>
          <cell r="AN156">
            <v>5787</v>
          </cell>
          <cell r="AO156">
            <v>5787</v>
          </cell>
          <cell r="AP156">
            <v>5234</v>
          </cell>
          <cell r="AR156">
            <v>10244</v>
          </cell>
          <cell r="AS156">
            <v>389</v>
          </cell>
          <cell r="AT156">
            <v>389</v>
          </cell>
          <cell r="AU156">
            <v>389</v>
          </cell>
          <cell r="AV156">
            <v>389</v>
          </cell>
          <cell r="AW156">
            <v>768</v>
          </cell>
          <cell r="AX156">
            <v>1404</v>
          </cell>
          <cell r="AY156">
            <v>768</v>
          </cell>
          <cell r="AZ156">
            <v>1404</v>
          </cell>
          <cell r="BA156">
            <v>768</v>
          </cell>
          <cell r="BB156">
            <v>1404</v>
          </cell>
          <cell r="BC156">
            <v>1404</v>
          </cell>
          <cell r="BD156">
            <v>768</v>
          </cell>
          <cell r="BF156">
            <v>43168</v>
          </cell>
          <cell r="BG156">
            <v>4280</v>
          </cell>
          <cell r="BH156">
            <v>4280</v>
          </cell>
          <cell r="BI156">
            <v>4280</v>
          </cell>
          <cell r="BJ156">
            <v>4280</v>
          </cell>
          <cell r="BK156">
            <v>3239</v>
          </cell>
          <cell r="BL156">
            <v>3273</v>
          </cell>
          <cell r="BM156">
            <v>3239</v>
          </cell>
          <cell r="BN156">
            <v>3273</v>
          </cell>
          <cell r="BO156">
            <v>3239</v>
          </cell>
          <cell r="BP156">
            <v>3273</v>
          </cell>
          <cell r="BQ156">
            <v>3273</v>
          </cell>
          <cell r="BR156">
            <v>3239</v>
          </cell>
          <cell r="BT156">
            <v>12700</v>
          </cell>
          <cell r="BU156">
            <v>991</v>
          </cell>
          <cell r="BV156">
            <v>991</v>
          </cell>
          <cell r="BW156">
            <v>991</v>
          </cell>
          <cell r="BX156">
            <v>991</v>
          </cell>
          <cell r="BY156">
            <v>1068</v>
          </cell>
          <cell r="BZ156">
            <v>1116</v>
          </cell>
          <cell r="CA156">
            <v>1068</v>
          </cell>
          <cell r="CB156">
            <v>1116</v>
          </cell>
          <cell r="CC156">
            <v>1068</v>
          </cell>
          <cell r="CD156">
            <v>1116</v>
          </cell>
          <cell r="CE156">
            <v>1116</v>
          </cell>
          <cell r="CF156">
            <v>1068</v>
          </cell>
          <cell r="CH156">
            <v>102352</v>
          </cell>
          <cell r="CI156">
            <v>11862</v>
          </cell>
          <cell r="CJ156">
            <v>11862</v>
          </cell>
          <cell r="CK156">
            <v>11862</v>
          </cell>
          <cell r="CL156">
            <v>11862</v>
          </cell>
          <cell r="CM156">
            <v>6701</v>
          </cell>
          <cell r="CN156">
            <v>7025</v>
          </cell>
          <cell r="CO156">
            <v>6701</v>
          </cell>
          <cell r="CP156">
            <v>7025</v>
          </cell>
          <cell r="CQ156">
            <v>6701</v>
          </cell>
          <cell r="CR156">
            <v>7025</v>
          </cell>
          <cell r="CS156">
            <v>7025</v>
          </cell>
          <cell r="CT156">
            <v>6701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433936</v>
          </cell>
          <cell r="DK156">
            <v>49619</v>
          </cell>
          <cell r="DL156">
            <v>49619</v>
          </cell>
          <cell r="DM156">
            <v>49619</v>
          </cell>
          <cell r="DN156">
            <v>49619</v>
          </cell>
          <cell r="DO156">
            <v>28359</v>
          </cell>
          <cell r="DP156">
            <v>30506</v>
          </cell>
          <cell r="DQ156">
            <v>28359</v>
          </cell>
          <cell r="DR156">
            <v>30506</v>
          </cell>
          <cell r="DS156">
            <v>28359</v>
          </cell>
          <cell r="DT156">
            <v>30506</v>
          </cell>
          <cell r="DU156">
            <v>30506</v>
          </cell>
          <cell r="DV156">
            <v>28359</v>
          </cell>
          <cell r="DX156">
            <v>85526.04</v>
          </cell>
          <cell r="DY156">
            <v>11258.92</v>
          </cell>
          <cell r="DZ156">
            <v>11258.92</v>
          </cell>
          <cell r="EA156">
            <v>11258.92</v>
          </cell>
          <cell r="EB156">
            <v>11258.92</v>
          </cell>
          <cell r="EC156">
            <v>4793.66</v>
          </cell>
          <cell r="ED156">
            <v>5328.93</v>
          </cell>
          <cell r="EE156">
            <v>4793.66</v>
          </cell>
          <cell r="EF156">
            <v>5328.93</v>
          </cell>
          <cell r="EG156">
            <v>4793.66</v>
          </cell>
          <cell r="EH156">
            <v>5328.93</v>
          </cell>
          <cell r="EI156">
            <v>5328.93</v>
          </cell>
          <cell r="EJ156">
            <v>4793.66</v>
          </cell>
          <cell r="EL156">
            <v>-24599.68</v>
          </cell>
          <cell r="EM156">
            <v>788.60000000000036</v>
          </cell>
          <cell r="EN156">
            <v>788.60000000000036</v>
          </cell>
          <cell r="EO156">
            <v>788.60000000000036</v>
          </cell>
          <cell r="EP156">
            <v>788.60000000000036</v>
          </cell>
          <cell r="EQ156">
            <v>-3564.63</v>
          </cell>
          <cell r="ER156">
            <v>-3373.89</v>
          </cell>
          <cell r="ES156">
            <v>-3564.63</v>
          </cell>
          <cell r="ET156">
            <v>-3373.89</v>
          </cell>
          <cell r="EU156">
            <v>-3564.63</v>
          </cell>
          <cell r="EV156">
            <v>-3373.89</v>
          </cell>
          <cell r="EW156">
            <v>-3373.89</v>
          </cell>
          <cell r="EX156">
            <v>-3564.63</v>
          </cell>
          <cell r="EZ156">
            <v>10308.68</v>
          </cell>
          <cell r="FA156">
            <v>1124.97</v>
          </cell>
          <cell r="FB156">
            <v>1124.97</v>
          </cell>
          <cell r="FC156">
            <v>1124.97</v>
          </cell>
          <cell r="FD156">
            <v>1124.97</v>
          </cell>
          <cell r="FE156">
            <v>711.48</v>
          </cell>
          <cell r="FF156">
            <v>740.72</v>
          </cell>
          <cell r="FG156">
            <v>711.48</v>
          </cell>
          <cell r="FH156">
            <v>740.72</v>
          </cell>
          <cell r="FI156">
            <v>711.48</v>
          </cell>
          <cell r="FJ156">
            <v>740.72</v>
          </cell>
          <cell r="FK156">
            <v>740.72</v>
          </cell>
          <cell r="FL156">
            <v>711.48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71235.040000000008</v>
          </cell>
          <cell r="GC156">
            <v>13172.490000000002</v>
          </cell>
          <cell r="GD156">
            <v>13172.490000000002</v>
          </cell>
          <cell r="GE156">
            <v>13172.490000000002</v>
          </cell>
          <cell r="GF156">
            <v>13172.490000000002</v>
          </cell>
          <cell r="GG156">
            <v>1940.5100000000002</v>
          </cell>
          <cell r="GH156">
            <v>2695.76</v>
          </cell>
          <cell r="GI156">
            <v>1940.5100000000002</v>
          </cell>
          <cell r="GJ156">
            <v>2695.76</v>
          </cell>
          <cell r="GK156">
            <v>1940.5100000000002</v>
          </cell>
          <cell r="GL156">
            <v>2695.76</v>
          </cell>
          <cell r="GM156">
            <v>2695.76</v>
          </cell>
          <cell r="GN156">
            <v>1940.5100000000002</v>
          </cell>
        </row>
        <row r="157">
          <cell r="A157" t="str">
            <v>Short Term Interest Expenses</v>
          </cell>
          <cell r="B157">
            <v>428738</v>
          </cell>
          <cell r="C157">
            <v>36363</v>
          </cell>
          <cell r="D157">
            <v>39974</v>
          </cell>
          <cell r="E157">
            <v>39724</v>
          </cell>
          <cell r="F157">
            <v>35524</v>
          </cell>
          <cell r="G157">
            <v>34549</v>
          </cell>
          <cell r="H157">
            <v>34005</v>
          </cell>
          <cell r="I157">
            <v>32956</v>
          </cell>
          <cell r="J157">
            <v>33320</v>
          </cell>
          <cell r="K157">
            <v>32930</v>
          </cell>
          <cell r="L157">
            <v>34554</v>
          </cell>
          <cell r="M157">
            <v>36521</v>
          </cell>
          <cell r="N157">
            <v>38318</v>
          </cell>
          <cell r="P157">
            <v>58037</v>
          </cell>
          <cell r="Q157">
            <v>5695</v>
          </cell>
          <cell r="R157">
            <v>6257</v>
          </cell>
          <cell r="S157">
            <v>6218</v>
          </cell>
          <cell r="T157">
            <v>5564</v>
          </cell>
          <cell r="U157">
            <v>4316</v>
          </cell>
          <cell r="V157">
            <v>4145</v>
          </cell>
          <cell r="W157">
            <v>4068</v>
          </cell>
          <cell r="X157">
            <v>4039</v>
          </cell>
          <cell r="Y157">
            <v>4064</v>
          </cell>
          <cell r="Z157">
            <v>4231</v>
          </cell>
          <cell r="AA157">
            <v>4537</v>
          </cell>
          <cell r="AB157">
            <v>4903</v>
          </cell>
          <cell r="AD157">
            <v>448581</v>
          </cell>
          <cell r="AE157">
            <v>48348</v>
          </cell>
          <cell r="AF157">
            <v>52135</v>
          </cell>
          <cell r="AG157">
            <v>51872</v>
          </cell>
          <cell r="AH157">
            <v>47468</v>
          </cell>
          <cell r="AI157">
            <v>31008</v>
          </cell>
          <cell r="AJ157">
            <v>30412</v>
          </cell>
          <cell r="AK157">
            <v>29338</v>
          </cell>
          <cell r="AL157">
            <v>29693</v>
          </cell>
          <cell r="AM157">
            <v>29310</v>
          </cell>
          <cell r="AN157">
            <v>30987</v>
          </cell>
          <cell r="AO157">
            <v>33050</v>
          </cell>
          <cell r="AP157">
            <v>34960</v>
          </cell>
          <cell r="AR157">
            <v>135508</v>
          </cell>
          <cell r="AS157">
            <v>11273</v>
          </cell>
          <cell r="AT157">
            <v>12698</v>
          </cell>
          <cell r="AU157">
            <v>12599</v>
          </cell>
          <cell r="AV157">
            <v>10941</v>
          </cell>
          <cell r="AW157">
            <v>10753</v>
          </cell>
          <cell r="AX157">
            <v>10957</v>
          </cell>
          <cell r="AY157">
            <v>10124</v>
          </cell>
          <cell r="AZ157">
            <v>10686</v>
          </cell>
          <cell r="BA157">
            <v>10114</v>
          </cell>
          <cell r="BB157">
            <v>11173</v>
          </cell>
          <cell r="BC157">
            <v>11949</v>
          </cell>
          <cell r="BD157">
            <v>12241</v>
          </cell>
          <cell r="BF157">
            <v>102236</v>
          </cell>
          <cell r="BG157">
            <v>9421</v>
          </cell>
          <cell r="BH157">
            <v>10122</v>
          </cell>
          <cell r="BI157">
            <v>10074</v>
          </cell>
          <cell r="BJ157">
            <v>9258</v>
          </cell>
          <cell r="BK157">
            <v>7938</v>
          </cell>
          <cell r="BL157">
            <v>7760</v>
          </cell>
          <cell r="BM157">
            <v>7629</v>
          </cell>
          <cell r="BN157">
            <v>7626</v>
          </cell>
          <cell r="BO157">
            <v>7624</v>
          </cell>
          <cell r="BP157">
            <v>7866</v>
          </cell>
          <cell r="BQ157">
            <v>8248</v>
          </cell>
          <cell r="BR157">
            <v>8670</v>
          </cell>
          <cell r="BT157">
            <v>18973</v>
          </cell>
          <cell r="BU157">
            <v>1537</v>
          </cell>
          <cell r="BV157">
            <v>1611</v>
          </cell>
          <cell r="BW157">
            <v>1606</v>
          </cell>
          <cell r="BX157">
            <v>1520</v>
          </cell>
          <cell r="BY157">
            <v>1567</v>
          </cell>
          <cell r="BZ157">
            <v>1593</v>
          </cell>
          <cell r="CA157">
            <v>1534</v>
          </cell>
          <cell r="CB157">
            <v>1578</v>
          </cell>
          <cell r="CC157">
            <v>1534</v>
          </cell>
          <cell r="CD157">
            <v>1604</v>
          </cell>
          <cell r="CE157">
            <v>1644</v>
          </cell>
          <cell r="CF157">
            <v>1645</v>
          </cell>
          <cell r="CH157">
            <v>206058</v>
          </cell>
          <cell r="CI157">
            <v>20884</v>
          </cell>
          <cell r="CJ157">
            <v>22099</v>
          </cell>
          <cell r="CK157">
            <v>22015</v>
          </cell>
          <cell r="CL157">
            <v>20601</v>
          </cell>
          <cell r="CM157">
            <v>14956</v>
          </cell>
          <cell r="CN157">
            <v>14912</v>
          </cell>
          <cell r="CO157">
            <v>14420</v>
          </cell>
          <cell r="CP157">
            <v>14681</v>
          </cell>
          <cell r="CQ157">
            <v>14411</v>
          </cell>
          <cell r="CR157">
            <v>15096</v>
          </cell>
          <cell r="CS157">
            <v>15758</v>
          </cell>
          <cell r="CT157">
            <v>16225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1398131</v>
          </cell>
          <cell r="DK157">
            <v>133521</v>
          </cell>
          <cell r="DL157">
            <v>144896</v>
          </cell>
          <cell r="DM157">
            <v>144108</v>
          </cell>
          <cell r="DN157">
            <v>130876</v>
          </cell>
          <cell r="DO157">
            <v>105087</v>
          </cell>
          <cell r="DP157">
            <v>103784</v>
          </cell>
          <cell r="DQ157">
            <v>100069</v>
          </cell>
          <cell r="DR157">
            <v>101623</v>
          </cell>
          <cell r="DS157">
            <v>99987</v>
          </cell>
          <cell r="DT157">
            <v>105511</v>
          </cell>
          <cell r="DU157">
            <v>111707</v>
          </cell>
          <cell r="DV157">
            <v>116962</v>
          </cell>
          <cell r="DX157">
            <v>250460.34</v>
          </cell>
          <cell r="DY157">
            <v>25610.05</v>
          </cell>
          <cell r="DZ157">
            <v>27552.99</v>
          </cell>
          <cell r="EA157">
            <v>27418.33</v>
          </cell>
          <cell r="EB157">
            <v>25158.57</v>
          </cell>
          <cell r="EC157">
            <v>17919.61</v>
          </cell>
          <cell r="ED157">
            <v>17865.580000000002</v>
          </cell>
          <cell r="EE157">
            <v>17062.68</v>
          </cell>
          <cell r="EF157">
            <v>17496.66</v>
          </cell>
          <cell r="EG157">
            <v>17048.490000000002</v>
          </cell>
          <cell r="EH157">
            <v>18160.53</v>
          </cell>
          <cell r="EI157">
            <v>19218.990000000002</v>
          </cell>
          <cell r="EJ157">
            <v>19947.86</v>
          </cell>
          <cell r="EL157">
            <v>218356.05</v>
          </cell>
          <cell r="EM157">
            <v>21924.98</v>
          </cell>
          <cell r="EN157">
            <v>24775.85</v>
          </cell>
          <cell r="EO157">
            <v>24578.27</v>
          </cell>
          <cell r="EP157">
            <v>21262.52</v>
          </cell>
          <cell r="EQ157">
            <v>15774.05</v>
          </cell>
          <cell r="ER157">
            <v>15100.11</v>
          </cell>
          <cell r="ES157">
            <v>14516.68</v>
          </cell>
          <cell r="ET157">
            <v>14558.79</v>
          </cell>
          <cell r="EU157">
            <v>14495.86</v>
          </cell>
          <cell r="EV157">
            <v>15532.88</v>
          </cell>
          <cell r="EW157">
            <v>17085.97</v>
          </cell>
          <cell r="EX157">
            <v>18750.09</v>
          </cell>
          <cell r="EZ157">
            <v>18751.060000000001</v>
          </cell>
          <cell r="FA157">
            <v>1859.71</v>
          </cell>
          <cell r="FB157">
            <v>1959.68</v>
          </cell>
          <cell r="FC157">
            <v>1952.75</v>
          </cell>
          <cell r="FD157">
            <v>1836.48</v>
          </cell>
          <cell r="FE157">
            <v>1383.19</v>
          </cell>
          <cell r="FF157">
            <v>1382.11</v>
          </cell>
          <cell r="FG157">
            <v>1339.1</v>
          </cell>
          <cell r="FH157">
            <v>1363.12</v>
          </cell>
          <cell r="FI157">
            <v>1338.36</v>
          </cell>
          <cell r="FJ157">
            <v>1397.28</v>
          </cell>
          <cell r="FK157">
            <v>1451.74</v>
          </cell>
          <cell r="FL157">
            <v>1487.54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487567.45</v>
          </cell>
          <cell r="GC157">
            <v>49394.74</v>
          </cell>
          <cell r="GD157">
            <v>54288.52</v>
          </cell>
          <cell r="GE157">
            <v>53949.35</v>
          </cell>
          <cell r="GF157">
            <v>48257.57</v>
          </cell>
          <cell r="GG157">
            <v>35076.85</v>
          </cell>
          <cell r="GH157">
            <v>34347.800000000003</v>
          </cell>
          <cell r="GI157">
            <v>32918.46</v>
          </cell>
          <cell r="GJ157">
            <v>33418.57</v>
          </cell>
          <cell r="GK157">
            <v>32882.71</v>
          </cell>
          <cell r="GL157">
            <v>35090.69</v>
          </cell>
          <cell r="GM157">
            <v>37756.699999999997</v>
          </cell>
          <cell r="GN157">
            <v>40185.49</v>
          </cell>
        </row>
        <row r="158">
          <cell r="A158" t="str">
            <v>Check ST</v>
          </cell>
          <cell r="B158">
            <v>-309762</v>
          </cell>
          <cell r="C158">
            <v>-26941</v>
          </cell>
          <cell r="D158">
            <v>-30552</v>
          </cell>
          <cell r="E158">
            <v>-30302</v>
          </cell>
          <cell r="F158">
            <v>-26102</v>
          </cell>
          <cell r="G158">
            <v>-24664</v>
          </cell>
          <cell r="H158">
            <v>-23568</v>
          </cell>
          <cell r="I158">
            <v>-23071</v>
          </cell>
          <cell r="J158">
            <v>-22883</v>
          </cell>
          <cell r="K158">
            <v>-23045</v>
          </cell>
          <cell r="L158">
            <v>-24117</v>
          </cell>
          <cell r="M158">
            <v>-26084</v>
          </cell>
          <cell r="N158">
            <v>-28433</v>
          </cell>
          <cell r="P158">
            <v>-36373</v>
          </cell>
          <cell r="Q158">
            <v>-3207</v>
          </cell>
          <cell r="R158">
            <v>-3769</v>
          </cell>
          <cell r="S158">
            <v>-3730</v>
          </cell>
          <cell r="T158">
            <v>-3076</v>
          </cell>
          <cell r="U158">
            <v>-2852</v>
          </cell>
          <cell r="V158">
            <v>-2681</v>
          </cell>
          <cell r="W158">
            <v>-2604</v>
          </cell>
          <cell r="X158">
            <v>-2575</v>
          </cell>
          <cell r="Y158">
            <v>-2600</v>
          </cell>
          <cell r="Z158">
            <v>-2767</v>
          </cell>
          <cell r="AA158">
            <v>-3073</v>
          </cell>
          <cell r="AB158">
            <v>-3439</v>
          </cell>
          <cell r="AD158">
            <v>-323749</v>
          </cell>
          <cell r="AE158">
            <v>-28161</v>
          </cell>
          <cell r="AF158">
            <v>-31948</v>
          </cell>
          <cell r="AG158">
            <v>-31685</v>
          </cell>
          <cell r="AH158">
            <v>-27281</v>
          </cell>
          <cell r="AI158">
            <v>-25774</v>
          </cell>
          <cell r="AJ158">
            <v>-24625</v>
          </cell>
          <cell r="AK158">
            <v>-24104</v>
          </cell>
          <cell r="AL158">
            <v>-23906</v>
          </cell>
          <cell r="AM158">
            <v>-24076</v>
          </cell>
          <cell r="AN158">
            <v>-25200</v>
          </cell>
          <cell r="AO158">
            <v>-27263</v>
          </cell>
          <cell r="AP158">
            <v>-29726</v>
          </cell>
          <cell r="AR158">
            <v>-125264</v>
          </cell>
          <cell r="AS158">
            <v>-10884</v>
          </cell>
          <cell r="AT158">
            <v>-12309</v>
          </cell>
          <cell r="AU158">
            <v>-12210</v>
          </cell>
          <cell r="AV158">
            <v>-10552</v>
          </cell>
          <cell r="AW158">
            <v>-9985</v>
          </cell>
          <cell r="AX158">
            <v>-9553</v>
          </cell>
          <cell r="AY158">
            <v>-9356</v>
          </cell>
          <cell r="AZ158">
            <v>-9282</v>
          </cell>
          <cell r="BA158">
            <v>-9346</v>
          </cell>
          <cell r="BB158">
            <v>-9769</v>
          </cell>
          <cell r="BC158">
            <v>-10545</v>
          </cell>
          <cell r="BD158">
            <v>-11473</v>
          </cell>
          <cell r="BF158">
            <v>-59068</v>
          </cell>
          <cell r="BG158">
            <v>-5141</v>
          </cell>
          <cell r="BH158">
            <v>-5842</v>
          </cell>
          <cell r="BI158">
            <v>-5794</v>
          </cell>
          <cell r="BJ158">
            <v>-4978</v>
          </cell>
          <cell r="BK158">
            <v>-4699</v>
          </cell>
          <cell r="BL158">
            <v>-4487</v>
          </cell>
          <cell r="BM158">
            <v>-4390</v>
          </cell>
          <cell r="BN158">
            <v>-4353</v>
          </cell>
          <cell r="BO158">
            <v>-4385</v>
          </cell>
          <cell r="BP158">
            <v>-4593</v>
          </cell>
          <cell r="BQ158">
            <v>-4975</v>
          </cell>
          <cell r="BR158">
            <v>-5431</v>
          </cell>
          <cell r="BT158">
            <v>-6273</v>
          </cell>
          <cell r="BU158">
            <v>-546</v>
          </cell>
          <cell r="BV158">
            <v>-620</v>
          </cell>
          <cell r="BW158">
            <v>-615</v>
          </cell>
          <cell r="BX158">
            <v>-529</v>
          </cell>
          <cell r="BY158">
            <v>-499</v>
          </cell>
          <cell r="BZ158">
            <v>-477</v>
          </cell>
          <cell r="CA158">
            <v>-466</v>
          </cell>
          <cell r="CB158">
            <v>-462</v>
          </cell>
          <cell r="CC158">
            <v>-466</v>
          </cell>
          <cell r="CD158">
            <v>-488</v>
          </cell>
          <cell r="CE158">
            <v>-528</v>
          </cell>
          <cell r="CF158">
            <v>-577</v>
          </cell>
          <cell r="CH158">
            <v>-103706</v>
          </cell>
          <cell r="CI158">
            <v>-9022</v>
          </cell>
          <cell r="CJ158">
            <v>-10237</v>
          </cell>
          <cell r="CK158">
            <v>-10153</v>
          </cell>
          <cell r="CL158">
            <v>-8739</v>
          </cell>
          <cell r="CM158">
            <v>-8255</v>
          </cell>
          <cell r="CN158">
            <v>-7887</v>
          </cell>
          <cell r="CO158">
            <v>-7719</v>
          </cell>
          <cell r="CP158">
            <v>-7656</v>
          </cell>
          <cell r="CQ158">
            <v>-7710</v>
          </cell>
          <cell r="CR158">
            <v>-8071</v>
          </cell>
          <cell r="CS158">
            <v>-8733</v>
          </cell>
          <cell r="CT158">
            <v>-9524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-964195</v>
          </cell>
          <cell r="DK158">
            <v>-83902</v>
          </cell>
          <cell r="DL158">
            <v>-95277</v>
          </cell>
          <cell r="DM158">
            <v>-94489</v>
          </cell>
          <cell r="DN158">
            <v>-81257</v>
          </cell>
          <cell r="DO158">
            <v>-76728</v>
          </cell>
          <cell r="DP158">
            <v>-73278</v>
          </cell>
          <cell r="DQ158">
            <v>-71710</v>
          </cell>
          <cell r="DR158">
            <v>-71117</v>
          </cell>
          <cell r="DS158">
            <v>-71628</v>
          </cell>
          <cell r="DT158">
            <v>-75005</v>
          </cell>
          <cell r="DU158">
            <v>-81201</v>
          </cell>
          <cell r="DV158">
            <v>-88603</v>
          </cell>
          <cell r="DX158">
            <v>-164934.29999999999</v>
          </cell>
          <cell r="DY158">
            <v>-14351.13</v>
          </cell>
          <cell r="DZ158">
            <v>-16294.070000000002</v>
          </cell>
          <cell r="EA158">
            <v>-16159.410000000002</v>
          </cell>
          <cell r="EB158">
            <v>-13899.65</v>
          </cell>
          <cell r="EC158">
            <v>-13125.95</v>
          </cell>
          <cell r="ED158">
            <v>-12536.650000000001</v>
          </cell>
          <cell r="EE158">
            <v>-12269.02</v>
          </cell>
          <cell r="EF158">
            <v>-12167.73</v>
          </cell>
          <cell r="EG158">
            <v>-12254.830000000002</v>
          </cell>
          <cell r="EH158">
            <v>-12831.599999999999</v>
          </cell>
          <cell r="EI158">
            <v>-13890.060000000001</v>
          </cell>
          <cell r="EJ158">
            <v>-15154.2</v>
          </cell>
          <cell r="EL158">
            <v>-242955.72999999998</v>
          </cell>
          <cell r="EM158">
            <v>-21136.379999999997</v>
          </cell>
          <cell r="EN158">
            <v>-23987.25</v>
          </cell>
          <cell r="EO158">
            <v>-23789.67</v>
          </cell>
          <cell r="EP158">
            <v>-20473.919999999998</v>
          </cell>
          <cell r="EQ158">
            <v>-19338.68</v>
          </cell>
          <cell r="ER158">
            <v>-18474</v>
          </cell>
          <cell r="ES158">
            <v>-18081.310000000001</v>
          </cell>
          <cell r="ET158">
            <v>-17932.68</v>
          </cell>
          <cell r="EU158">
            <v>-18060.490000000002</v>
          </cell>
          <cell r="EV158">
            <v>-18906.77</v>
          </cell>
          <cell r="EW158">
            <v>-20459.86</v>
          </cell>
          <cell r="EX158">
            <v>-22314.720000000001</v>
          </cell>
          <cell r="EZ158">
            <v>-8442.380000000001</v>
          </cell>
          <cell r="FA158">
            <v>-734.74</v>
          </cell>
          <cell r="FB158">
            <v>-834.71</v>
          </cell>
          <cell r="FC158">
            <v>-827.78</v>
          </cell>
          <cell r="FD158">
            <v>-711.51</v>
          </cell>
          <cell r="FE158">
            <v>-671.71</v>
          </cell>
          <cell r="FF158">
            <v>-641.38999999999987</v>
          </cell>
          <cell r="FG158">
            <v>-627.61999999999989</v>
          </cell>
          <cell r="FH158">
            <v>-622.39999999999986</v>
          </cell>
          <cell r="FI158">
            <v>-626.87999999999988</v>
          </cell>
          <cell r="FJ158">
            <v>-656.56</v>
          </cell>
          <cell r="FK158">
            <v>-711.02</v>
          </cell>
          <cell r="FL158">
            <v>-776.06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-416332.41000000003</v>
          </cell>
          <cell r="GC158">
            <v>-36222.25</v>
          </cell>
          <cell r="GD158">
            <v>-41116.03</v>
          </cell>
          <cell r="GE158">
            <v>-40776.86</v>
          </cell>
          <cell r="GF158">
            <v>-35085.08</v>
          </cell>
          <cell r="GG158">
            <v>-33136.339999999997</v>
          </cell>
          <cell r="GH158">
            <v>-31652.04</v>
          </cell>
          <cell r="GI158">
            <v>-30977.949999999997</v>
          </cell>
          <cell r="GJ158">
            <v>-30722.809999999998</v>
          </cell>
          <cell r="GK158">
            <v>-30942.199999999997</v>
          </cell>
          <cell r="GL158">
            <v>-32394.93</v>
          </cell>
          <cell r="GM158">
            <v>-35060.939999999995</v>
          </cell>
          <cell r="GN158">
            <v>-38244.979999999996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</row>
        <row r="160">
          <cell r="A160" t="str">
            <v>ShortTerm Interest - Div. Other</v>
          </cell>
          <cell r="B160">
            <v>428738</v>
          </cell>
          <cell r="C160">
            <v>36363</v>
          </cell>
          <cell r="D160">
            <v>39974</v>
          </cell>
          <cell r="E160">
            <v>39724</v>
          </cell>
          <cell r="F160">
            <v>35524</v>
          </cell>
          <cell r="G160">
            <v>34549</v>
          </cell>
          <cell r="H160">
            <v>34005</v>
          </cell>
          <cell r="I160">
            <v>32956</v>
          </cell>
          <cell r="J160">
            <v>33320</v>
          </cell>
          <cell r="K160">
            <v>32930</v>
          </cell>
          <cell r="L160">
            <v>34554</v>
          </cell>
          <cell r="M160">
            <v>36521</v>
          </cell>
          <cell r="N160">
            <v>38318</v>
          </cell>
          <cell r="P160">
            <v>58037</v>
          </cell>
          <cell r="Q160">
            <v>5695</v>
          </cell>
          <cell r="R160">
            <v>6257</v>
          </cell>
          <cell r="S160">
            <v>6218</v>
          </cell>
          <cell r="T160">
            <v>5564</v>
          </cell>
          <cell r="U160">
            <v>4316</v>
          </cell>
          <cell r="V160">
            <v>4145</v>
          </cell>
          <cell r="W160">
            <v>4068</v>
          </cell>
          <cell r="X160">
            <v>4039</v>
          </cell>
          <cell r="Y160">
            <v>4064</v>
          </cell>
          <cell r="Z160">
            <v>4231</v>
          </cell>
          <cell r="AA160">
            <v>4537</v>
          </cell>
          <cell r="AB160">
            <v>4903</v>
          </cell>
          <cell r="AD160">
            <v>448581</v>
          </cell>
          <cell r="AE160">
            <v>48348</v>
          </cell>
          <cell r="AF160">
            <v>52135</v>
          </cell>
          <cell r="AG160">
            <v>51872</v>
          </cell>
          <cell r="AH160">
            <v>47468</v>
          </cell>
          <cell r="AI160">
            <v>31008</v>
          </cell>
          <cell r="AJ160">
            <v>30412</v>
          </cell>
          <cell r="AK160">
            <v>29338</v>
          </cell>
          <cell r="AL160">
            <v>29693</v>
          </cell>
          <cell r="AM160">
            <v>29310</v>
          </cell>
          <cell r="AN160">
            <v>30987</v>
          </cell>
          <cell r="AO160">
            <v>33050</v>
          </cell>
          <cell r="AP160">
            <v>34960</v>
          </cell>
          <cell r="AR160">
            <v>135508</v>
          </cell>
          <cell r="AS160">
            <v>11273</v>
          </cell>
          <cell r="AT160">
            <v>12698</v>
          </cell>
          <cell r="AU160">
            <v>12599</v>
          </cell>
          <cell r="AV160">
            <v>10941</v>
          </cell>
          <cell r="AW160">
            <v>10753</v>
          </cell>
          <cell r="AX160">
            <v>10957</v>
          </cell>
          <cell r="AY160">
            <v>10124</v>
          </cell>
          <cell r="AZ160">
            <v>10686</v>
          </cell>
          <cell r="BA160">
            <v>10114</v>
          </cell>
          <cell r="BB160">
            <v>11173</v>
          </cell>
          <cell r="BC160">
            <v>11949</v>
          </cell>
          <cell r="BD160">
            <v>12241</v>
          </cell>
          <cell r="BF160">
            <v>102236</v>
          </cell>
          <cell r="BG160">
            <v>9421</v>
          </cell>
          <cell r="BH160">
            <v>10122</v>
          </cell>
          <cell r="BI160">
            <v>10074</v>
          </cell>
          <cell r="BJ160">
            <v>9258</v>
          </cell>
          <cell r="BK160">
            <v>7938</v>
          </cell>
          <cell r="BL160">
            <v>7760</v>
          </cell>
          <cell r="BM160">
            <v>7629</v>
          </cell>
          <cell r="BN160">
            <v>7626</v>
          </cell>
          <cell r="BO160">
            <v>7624</v>
          </cell>
          <cell r="BP160">
            <v>7866</v>
          </cell>
          <cell r="BQ160">
            <v>8248</v>
          </cell>
          <cell r="BR160">
            <v>8670</v>
          </cell>
          <cell r="BT160">
            <v>18973</v>
          </cell>
          <cell r="BU160">
            <v>1537</v>
          </cell>
          <cell r="BV160">
            <v>1611</v>
          </cell>
          <cell r="BW160">
            <v>1606</v>
          </cell>
          <cell r="BX160">
            <v>1520</v>
          </cell>
          <cell r="BY160">
            <v>1567</v>
          </cell>
          <cell r="BZ160">
            <v>1593</v>
          </cell>
          <cell r="CA160">
            <v>1534</v>
          </cell>
          <cell r="CB160">
            <v>1578</v>
          </cell>
          <cell r="CC160">
            <v>1534</v>
          </cell>
          <cell r="CD160">
            <v>1604</v>
          </cell>
          <cell r="CE160">
            <v>1644</v>
          </cell>
          <cell r="CF160">
            <v>1645</v>
          </cell>
          <cell r="CH160">
            <v>206058</v>
          </cell>
          <cell r="CI160">
            <v>20884</v>
          </cell>
          <cell r="CJ160">
            <v>22099</v>
          </cell>
          <cell r="CK160">
            <v>22015</v>
          </cell>
          <cell r="CL160">
            <v>20601</v>
          </cell>
          <cell r="CM160">
            <v>14956</v>
          </cell>
          <cell r="CN160">
            <v>14912</v>
          </cell>
          <cell r="CO160">
            <v>14420</v>
          </cell>
          <cell r="CP160">
            <v>14681</v>
          </cell>
          <cell r="CQ160">
            <v>14411</v>
          </cell>
          <cell r="CR160">
            <v>15096</v>
          </cell>
          <cell r="CS160">
            <v>15758</v>
          </cell>
          <cell r="CT160">
            <v>16225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1398131</v>
          </cell>
          <cell r="DK160">
            <v>133521</v>
          </cell>
          <cell r="DL160">
            <v>144896</v>
          </cell>
          <cell r="DM160">
            <v>144108</v>
          </cell>
          <cell r="DN160">
            <v>130876</v>
          </cell>
          <cell r="DO160">
            <v>105087</v>
          </cell>
          <cell r="DP160">
            <v>103784</v>
          </cell>
          <cell r="DQ160">
            <v>100069</v>
          </cell>
          <cell r="DR160">
            <v>101623</v>
          </cell>
          <cell r="DS160">
            <v>99987</v>
          </cell>
          <cell r="DT160">
            <v>105511</v>
          </cell>
          <cell r="DU160">
            <v>111707</v>
          </cell>
          <cell r="DV160">
            <v>116962</v>
          </cell>
          <cell r="DX160">
            <v>250460.34</v>
          </cell>
          <cell r="DY160">
            <v>25610.05</v>
          </cell>
          <cell r="DZ160">
            <v>27552.99</v>
          </cell>
          <cell r="EA160">
            <v>27418.33</v>
          </cell>
          <cell r="EB160">
            <v>25158.57</v>
          </cell>
          <cell r="EC160">
            <v>17919.61</v>
          </cell>
          <cell r="ED160">
            <v>17865.580000000002</v>
          </cell>
          <cell r="EE160">
            <v>17062.68</v>
          </cell>
          <cell r="EF160">
            <v>17496.66</v>
          </cell>
          <cell r="EG160">
            <v>17048.490000000002</v>
          </cell>
          <cell r="EH160">
            <v>18160.53</v>
          </cell>
          <cell r="EI160">
            <v>19218.990000000002</v>
          </cell>
          <cell r="EJ160">
            <v>19947.86</v>
          </cell>
          <cell r="EL160">
            <v>218356.05</v>
          </cell>
          <cell r="EM160">
            <v>21924.98</v>
          </cell>
          <cell r="EN160">
            <v>24775.85</v>
          </cell>
          <cell r="EO160">
            <v>24578.27</v>
          </cell>
          <cell r="EP160">
            <v>21262.52</v>
          </cell>
          <cell r="EQ160">
            <v>15774.05</v>
          </cell>
          <cell r="ER160">
            <v>15100.11</v>
          </cell>
          <cell r="ES160">
            <v>14516.68</v>
          </cell>
          <cell r="ET160">
            <v>14558.79</v>
          </cell>
          <cell r="EU160">
            <v>14495.86</v>
          </cell>
          <cell r="EV160">
            <v>15532.88</v>
          </cell>
          <cell r="EW160">
            <v>17085.97</v>
          </cell>
          <cell r="EX160">
            <v>18750.09</v>
          </cell>
          <cell r="EZ160">
            <v>18751.060000000001</v>
          </cell>
          <cell r="FA160">
            <v>1859.71</v>
          </cell>
          <cell r="FB160">
            <v>1959.68</v>
          </cell>
          <cell r="FC160">
            <v>1952.75</v>
          </cell>
          <cell r="FD160">
            <v>1836.48</v>
          </cell>
          <cell r="FE160">
            <v>1383.19</v>
          </cell>
          <cell r="FF160">
            <v>1382.11</v>
          </cell>
          <cell r="FG160">
            <v>1339.1</v>
          </cell>
          <cell r="FH160">
            <v>1363.12</v>
          </cell>
          <cell r="FI160">
            <v>1338.36</v>
          </cell>
          <cell r="FJ160">
            <v>1397.28</v>
          </cell>
          <cell r="FK160">
            <v>1451.74</v>
          </cell>
          <cell r="FL160">
            <v>1487.54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487567.45</v>
          </cell>
          <cell r="GC160">
            <v>49394.74</v>
          </cell>
          <cell r="GD160">
            <v>54288.52</v>
          </cell>
          <cell r="GE160">
            <v>53949.35</v>
          </cell>
          <cell r="GF160">
            <v>48257.57</v>
          </cell>
          <cell r="GG160">
            <v>35076.85</v>
          </cell>
          <cell r="GH160">
            <v>34347.800000000003</v>
          </cell>
          <cell r="GI160">
            <v>32918.46</v>
          </cell>
          <cell r="GJ160">
            <v>33418.57</v>
          </cell>
          <cell r="GK160">
            <v>32882.71</v>
          </cell>
          <cell r="GL160">
            <v>35090.69</v>
          </cell>
          <cell r="GM160">
            <v>37756.699999999997</v>
          </cell>
          <cell r="GN160">
            <v>40185.49</v>
          </cell>
        </row>
        <row r="161">
          <cell r="A161" t="str">
            <v>Total Interest Expense</v>
          </cell>
          <cell r="B161">
            <v>6413892.5600000005</v>
          </cell>
          <cell r="C161">
            <v>535125.88</v>
          </cell>
          <cell r="D161">
            <v>538736.88</v>
          </cell>
          <cell r="E161">
            <v>538486.88</v>
          </cell>
          <cell r="F161">
            <v>534286.88</v>
          </cell>
          <cell r="G161">
            <v>533311.88</v>
          </cell>
          <cell r="H161">
            <v>532767.88</v>
          </cell>
          <cell r="I161">
            <v>531718.88</v>
          </cell>
          <cell r="J161">
            <v>532082.88</v>
          </cell>
          <cell r="K161">
            <v>531692.88</v>
          </cell>
          <cell r="L161">
            <v>533316.88</v>
          </cell>
          <cell r="M161">
            <v>535283.88</v>
          </cell>
          <cell r="N161">
            <v>537080.88</v>
          </cell>
          <cell r="P161">
            <v>990126.44</v>
          </cell>
          <cell r="Q161">
            <v>83369.119999999995</v>
          </cell>
          <cell r="R161">
            <v>83931.12</v>
          </cell>
          <cell r="S161">
            <v>83892.12</v>
          </cell>
          <cell r="T161">
            <v>83238.12</v>
          </cell>
          <cell r="U161">
            <v>81990.12</v>
          </cell>
          <cell r="V161">
            <v>81819.12</v>
          </cell>
          <cell r="W161">
            <v>81742.12</v>
          </cell>
          <cell r="X161">
            <v>81713.119999999995</v>
          </cell>
          <cell r="Y161">
            <v>81738.12</v>
          </cell>
          <cell r="Z161">
            <v>81905.119999999995</v>
          </cell>
          <cell r="AA161">
            <v>82211.12</v>
          </cell>
          <cell r="AB161">
            <v>82577.119999999995</v>
          </cell>
          <cell r="AD161">
            <v>6724257.3600000003</v>
          </cell>
          <cell r="AE161">
            <v>571321.03</v>
          </cell>
          <cell r="AF161">
            <v>575108.03</v>
          </cell>
          <cell r="AG161">
            <v>574845.03</v>
          </cell>
          <cell r="AH161">
            <v>570441.03</v>
          </cell>
          <cell r="AI161">
            <v>553981.03</v>
          </cell>
          <cell r="AJ161">
            <v>553385.03</v>
          </cell>
          <cell r="AK161">
            <v>552311.03</v>
          </cell>
          <cell r="AL161">
            <v>552666.03</v>
          </cell>
          <cell r="AM161">
            <v>552283.03</v>
          </cell>
          <cell r="AN161">
            <v>553960.03</v>
          </cell>
          <cell r="AO161">
            <v>556023.03</v>
          </cell>
          <cell r="AP161">
            <v>557933.03</v>
          </cell>
          <cell r="AR161">
            <v>2497491.7599999998</v>
          </cell>
          <cell r="AS161">
            <v>208104.98</v>
          </cell>
          <cell r="AT161">
            <v>209529.98</v>
          </cell>
          <cell r="AU161">
            <v>209430.98</v>
          </cell>
          <cell r="AV161">
            <v>207772.98</v>
          </cell>
          <cell r="AW161">
            <v>207584.98</v>
          </cell>
          <cell r="AX161">
            <v>207788.98</v>
          </cell>
          <cell r="AY161">
            <v>206955.98</v>
          </cell>
          <cell r="AZ161">
            <v>207517.98</v>
          </cell>
          <cell r="BA161">
            <v>206945.98</v>
          </cell>
          <cell r="BB161">
            <v>208004.98</v>
          </cell>
          <cell r="BC161">
            <v>208780.98</v>
          </cell>
          <cell r="BD161">
            <v>209072.98</v>
          </cell>
          <cell r="BF161">
            <v>1264170.8</v>
          </cell>
          <cell r="BG161">
            <v>106248.9</v>
          </cell>
          <cell r="BH161">
            <v>106949.9</v>
          </cell>
          <cell r="BI161">
            <v>106901.9</v>
          </cell>
          <cell r="BJ161">
            <v>106085.9</v>
          </cell>
          <cell r="BK161">
            <v>104765.9</v>
          </cell>
          <cell r="BL161">
            <v>104587.9</v>
          </cell>
          <cell r="BM161">
            <v>104456.9</v>
          </cell>
          <cell r="BN161">
            <v>104453.9</v>
          </cell>
          <cell r="BO161">
            <v>104451.9</v>
          </cell>
          <cell r="BP161">
            <v>104693.9</v>
          </cell>
          <cell r="BQ161">
            <v>105075.9</v>
          </cell>
          <cell r="BR161">
            <v>105497.9</v>
          </cell>
          <cell r="BT161">
            <v>142247.20000000001</v>
          </cell>
          <cell r="BU161">
            <v>11809.85</v>
          </cell>
          <cell r="BV161">
            <v>11883.85</v>
          </cell>
          <cell r="BW161">
            <v>11878.85</v>
          </cell>
          <cell r="BX161">
            <v>11792.85</v>
          </cell>
          <cell r="BY161">
            <v>11839.85</v>
          </cell>
          <cell r="BZ161">
            <v>11865.85</v>
          </cell>
          <cell r="CA161">
            <v>11806.85</v>
          </cell>
          <cell r="CB161">
            <v>11850.85</v>
          </cell>
          <cell r="CC161">
            <v>11806.85</v>
          </cell>
          <cell r="CD161">
            <v>11876.85</v>
          </cell>
          <cell r="CE161">
            <v>11916.85</v>
          </cell>
          <cell r="CF161">
            <v>11917.85</v>
          </cell>
          <cell r="CH161">
            <v>2220399.96</v>
          </cell>
          <cell r="CI161">
            <v>188745.83</v>
          </cell>
          <cell r="CJ161">
            <v>189960.83</v>
          </cell>
          <cell r="CK161">
            <v>189876.83</v>
          </cell>
          <cell r="CL161">
            <v>188462.83</v>
          </cell>
          <cell r="CM161">
            <v>182817.83</v>
          </cell>
          <cell r="CN161">
            <v>182773.83</v>
          </cell>
          <cell r="CO161">
            <v>182281.83</v>
          </cell>
          <cell r="CP161">
            <v>182542.83</v>
          </cell>
          <cell r="CQ161">
            <v>182272.83</v>
          </cell>
          <cell r="CR161">
            <v>182957.83</v>
          </cell>
          <cell r="CS161">
            <v>183619.83</v>
          </cell>
          <cell r="CT161">
            <v>184086.83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20252586.079999998</v>
          </cell>
          <cell r="DK161">
            <v>1704725.59</v>
          </cell>
          <cell r="DL161">
            <v>1716100.59</v>
          </cell>
          <cell r="DM161">
            <v>1715312.59</v>
          </cell>
          <cell r="DN161">
            <v>1702080.59</v>
          </cell>
          <cell r="DO161">
            <v>1676291.59</v>
          </cell>
          <cell r="DP161">
            <v>1674988.59</v>
          </cell>
          <cell r="DQ161">
            <v>1671273.59</v>
          </cell>
          <cell r="DR161">
            <v>1672827.59</v>
          </cell>
          <cell r="DS161">
            <v>1671191.59</v>
          </cell>
          <cell r="DT161">
            <v>1676715.59</v>
          </cell>
          <cell r="DU161">
            <v>1682911.59</v>
          </cell>
          <cell r="DV161">
            <v>1688166.59</v>
          </cell>
          <cell r="DX161">
            <v>3470660.22</v>
          </cell>
          <cell r="DY161">
            <v>293960.03999999998</v>
          </cell>
          <cell r="DZ161">
            <v>295902.98</v>
          </cell>
          <cell r="EA161">
            <v>295768.32000000001</v>
          </cell>
          <cell r="EB161">
            <v>293508.56</v>
          </cell>
          <cell r="EC161">
            <v>286269.59999999998</v>
          </cell>
          <cell r="ED161">
            <v>286215.57</v>
          </cell>
          <cell r="EE161">
            <v>285412.67</v>
          </cell>
          <cell r="EF161">
            <v>285846.65000000002</v>
          </cell>
          <cell r="EG161">
            <v>285398.48</v>
          </cell>
          <cell r="EH161">
            <v>286510.52</v>
          </cell>
          <cell r="EI161">
            <v>287568.98</v>
          </cell>
          <cell r="EJ161">
            <v>288297.84999999998</v>
          </cell>
          <cell r="EL161">
            <v>4943348.7300000004</v>
          </cell>
          <cell r="EM161">
            <v>415674.37</v>
          </cell>
          <cell r="EN161">
            <v>418525.24</v>
          </cell>
          <cell r="EO161">
            <v>418327.66</v>
          </cell>
          <cell r="EP161">
            <v>415011.91</v>
          </cell>
          <cell r="EQ161">
            <v>409523.44</v>
          </cell>
          <cell r="ER161">
            <v>408849.5</v>
          </cell>
          <cell r="ES161">
            <v>408266.07</v>
          </cell>
          <cell r="ET161">
            <v>408308.18</v>
          </cell>
          <cell r="EU161">
            <v>408245.25</v>
          </cell>
          <cell r="EV161">
            <v>409282.27</v>
          </cell>
          <cell r="EW161">
            <v>410835.36</v>
          </cell>
          <cell r="EX161">
            <v>412499.48</v>
          </cell>
          <cell r="EZ161">
            <v>184436.98</v>
          </cell>
          <cell r="FA161">
            <v>15666.87</v>
          </cell>
          <cell r="FB161">
            <v>15766.84</v>
          </cell>
          <cell r="FC161">
            <v>15759.91</v>
          </cell>
          <cell r="FD161">
            <v>15643.64</v>
          </cell>
          <cell r="FE161">
            <v>15190.35</v>
          </cell>
          <cell r="FF161">
            <v>15189.27</v>
          </cell>
          <cell r="FG161">
            <v>15146.26</v>
          </cell>
          <cell r="FH161">
            <v>15170.28</v>
          </cell>
          <cell r="FI161">
            <v>15145.52</v>
          </cell>
          <cell r="FJ161">
            <v>15204.44</v>
          </cell>
          <cell r="FK161">
            <v>15258.9</v>
          </cell>
          <cell r="FL161">
            <v>15294.7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8598445.9299999997</v>
          </cell>
          <cell r="GC161">
            <v>725301.28</v>
          </cell>
          <cell r="GD161">
            <v>730195.06</v>
          </cell>
          <cell r="GE161">
            <v>729855.89</v>
          </cell>
          <cell r="GF161">
            <v>724164.11</v>
          </cell>
          <cell r="GG161">
            <v>710983.39</v>
          </cell>
          <cell r="GH161">
            <v>710254.34</v>
          </cell>
          <cell r="GI161">
            <v>708825</v>
          </cell>
          <cell r="GJ161">
            <v>709325.11</v>
          </cell>
          <cell r="GK161">
            <v>708789.25</v>
          </cell>
          <cell r="GL161">
            <v>710997.23</v>
          </cell>
          <cell r="GM161">
            <v>713663.24</v>
          </cell>
          <cell r="GN161">
            <v>716092.03</v>
          </cell>
        </row>
        <row r="162">
          <cell r="A162" t="str">
            <v>Donations</v>
          </cell>
          <cell r="B162">
            <v>208277.39</v>
          </cell>
          <cell r="C162">
            <v>27993.81</v>
          </cell>
          <cell r="D162">
            <v>10254.209999999999</v>
          </cell>
          <cell r="E162">
            <v>10403.15</v>
          </cell>
          <cell r="F162">
            <v>34774.03</v>
          </cell>
          <cell r="G162">
            <v>10363.11</v>
          </cell>
          <cell r="H162">
            <v>30517.08</v>
          </cell>
          <cell r="I162">
            <v>3540.61</v>
          </cell>
          <cell r="J162">
            <v>3556</v>
          </cell>
          <cell r="K162">
            <v>46027.59</v>
          </cell>
          <cell r="L162">
            <v>3512.14</v>
          </cell>
          <cell r="M162">
            <v>3540.61</v>
          </cell>
          <cell r="N162">
            <v>23795.05</v>
          </cell>
          <cell r="P162">
            <v>15357.89</v>
          </cell>
          <cell r="Q162">
            <v>2075.08</v>
          </cell>
          <cell r="R162">
            <v>1242.6300000000001</v>
          </cell>
          <cell r="S162">
            <v>1254.1500000000001</v>
          </cell>
          <cell r="T162">
            <v>1507.97</v>
          </cell>
          <cell r="U162">
            <v>1311.34</v>
          </cell>
          <cell r="V162">
            <v>906.37</v>
          </cell>
          <cell r="W162">
            <v>1048.3399999999999</v>
          </cell>
          <cell r="X162">
            <v>1470.54</v>
          </cell>
          <cell r="Y162">
            <v>1435.54</v>
          </cell>
          <cell r="Z162">
            <v>1009.3</v>
          </cell>
          <cell r="AA162">
            <v>1048.33</v>
          </cell>
          <cell r="AB162">
            <v>1048.3</v>
          </cell>
          <cell r="AD162">
            <v>112492.61</v>
          </cell>
          <cell r="AE162">
            <v>14934.31</v>
          </cell>
          <cell r="AF162">
            <v>9253.25</v>
          </cell>
          <cell r="AG162">
            <v>7465.72</v>
          </cell>
          <cell r="AH162">
            <v>13180.04</v>
          </cell>
          <cell r="AI162">
            <v>9255.8700000000008</v>
          </cell>
          <cell r="AJ162">
            <v>4495.1099999999997</v>
          </cell>
          <cell r="AK162">
            <v>5152.8999999999996</v>
          </cell>
          <cell r="AL162">
            <v>4979.6000000000004</v>
          </cell>
          <cell r="AM162">
            <v>14658.98</v>
          </cell>
          <cell r="AN162">
            <v>3318.61</v>
          </cell>
          <cell r="AO162">
            <v>20751.669999999998</v>
          </cell>
          <cell r="AP162">
            <v>5046.55</v>
          </cell>
          <cell r="AR162">
            <v>66050.52</v>
          </cell>
          <cell r="AS162">
            <v>10484.14</v>
          </cell>
          <cell r="AT162">
            <v>3502.88</v>
          </cell>
          <cell r="AU162">
            <v>3344.95</v>
          </cell>
          <cell r="AV162">
            <v>13421.15</v>
          </cell>
          <cell r="AW162">
            <v>3414.71</v>
          </cell>
          <cell r="AX162">
            <v>650.01</v>
          </cell>
          <cell r="AY162">
            <v>11577.29</v>
          </cell>
          <cell r="AZ162">
            <v>650.01</v>
          </cell>
          <cell r="BA162">
            <v>7152.11</v>
          </cell>
          <cell r="BB162">
            <v>10553.32</v>
          </cell>
          <cell r="BC162">
            <v>650.01</v>
          </cell>
          <cell r="BD162">
            <v>649.94000000000005</v>
          </cell>
          <cell r="BF162">
            <v>15126.89</v>
          </cell>
          <cell r="BG162">
            <v>416.34</v>
          </cell>
          <cell r="BH162">
            <v>1367.3</v>
          </cell>
          <cell r="BI162">
            <v>801.33</v>
          </cell>
          <cell r="BJ162">
            <v>3348.94</v>
          </cell>
          <cell r="BK162">
            <v>818.15</v>
          </cell>
          <cell r="BL162">
            <v>1416.34</v>
          </cell>
          <cell r="BM162">
            <v>994.54</v>
          </cell>
          <cell r="BN162">
            <v>416.34</v>
          </cell>
          <cell r="BO162">
            <v>2092.48</v>
          </cell>
          <cell r="BP162">
            <v>416.34</v>
          </cell>
          <cell r="BQ162">
            <v>416.34</v>
          </cell>
          <cell r="BR162">
            <v>2622.45</v>
          </cell>
          <cell r="BT162">
            <v>3774.09</v>
          </cell>
          <cell r="BU162">
            <v>45.83</v>
          </cell>
          <cell r="BV162">
            <v>521.30999999999995</v>
          </cell>
          <cell r="BW162">
            <v>238.33</v>
          </cell>
          <cell r="BX162">
            <v>45.83</v>
          </cell>
          <cell r="BY162">
            <v>228.47</v>
          </cell>
          <cell r="BZ162">
            <v>45.83</v>
          </cell>
          <cell r="CA162">
            <v>721.09</v>
          </cell>
          <cell r="CB162">
            <v>460.36</v>
          </cell>
          <cell r="CC162">
            <v>597.92999999999995</v>
          </cell>
          <cell r="CD162">
            <v>45.83</v>
          </cell>
          <cell r="CE162">
            <v>141.85</v>
          </cell>
          <cell r="CF162">
            <v>681.43</v>
          </cell>
          <cell r="CH162">
            <v>22315.31</v>
          </cell>
          <cell r="CI162">
            <v>1079.21</v>
          </cell>
          <cell r="CJ162">
            <v>3440.37</v>
          </cell>
          <cell r="CK162">
            <v>1549.98</v>
          </cell>
          <cell r="CL162">
            <v>1195.6500000000001</v>
          </cell>
          <cell r="CM162">
            <v>2278.25</v>
          </cell>
          <cell r="CN162">
            <v>587.5</v>
          </cell>
          <cell r="CO162">
            <v>1938.02</v>
          </cell>
          <cell r="CP162">
            <v>1755.81</v>
          </cell>
          <cell r="CQ162">
            <v>3310.45</v>
          </cell>
          <cell r="CR162">
            <v>1305.1300000000001</v>
          </cell>
          <cell r="CS162">
            <v>780.58</v>
          </cell>
          <cell r="CT162">
            <v>3094.36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443394.7</v>
          </cell>
          <cell r="DK162">
            <v>57028.72</v>
          </cell>
          <cell r="DL162">
            <v>29581.95</v>
          </cell>
          <cell r="DM162">
            <v>25057.61</v>
          </cell>
          <cell r="DN162">
            <v>67473.61</v>
          </cell>
          <cell r="DO162">
            <v>27669.9</v>
          </cell>
          <cell r="DP162">
            <v>38618.239999999998</v>
          </cell>
          <cell r="DQ162">
            <v>24972.79</v>
          </cell>
          <cell r="DR162">
            <v>13288.66</v>
          </cell>
          <cell r="DS162">
            <v>75275.08</v>
          </cell>
          <cell r="DT162">
            <v>20160.669999999998</v>
          </cell>
          <cell r="DU162">
            <v>27329.39</v>
          </cell>
          <cell r="DV162">
            <v>36938.080000000002</v>
          </cell>
          <cell r="DX162">
            <v>167080.59</v>
          </cell>
          <cell r="DY162">
            <v>13923.39</v>
          </cell>
          <cell r="DZ162">
            <v>13923.39</v>
          </cell>
          <cell r="EA162">
            <v>13923.39</v>
          </cell>
          <cell r="EB162">
            <v>13923.39</v>
          </cell>
          <cell r="EC162">
            <v>13923.39</v>
          </cell>
          <cell r="ED162">
            <v>13923.39</v>
          </cell>
          <cell r="EE162">
            <v>13923.39</v>
          </cell>
          <cell r="EF162">
            <v>13923.39</v>
          </cell>
          <cell r="EG162">
            <v>13923.39</v>
          </cell>
          <cell r="EH162">
            <v>13923.39</v>
          </cell>
          <cell r="EI162">
            <v>13923.39</v>
          </cell>
          <cell r="EJ162">
            <v>13923.3</v>
          </cell>
          <cell r="EL162">
            <v>75765.98</v>
          </cell>
          <cell r="EM162">
            <v>24682.01</v>
          </cell>
          <cell r="EN162">
            <v>4644.01</v>
          </cell>
          <cell r="EO162">
            <v>4644.01</v>
          </cell>
          <cell r="EP162">
            <v>4644.01</v>
          </cell>
          <cell r="EQ162">
            <v>4644.01</v>
          </cell>
          <cell r="ER162">
            <v>4644.01</v>
          </cell>
          <cell r="ES162">
            <v>4644.01</v>
          </cell>
          <cell r="ET162">
            <v>4644.01</v>
          </cell>
          <cell r="EU162">
            <v>4644.01</v>
          </cell>
          <cell r="EV162">
            <v>4644.01</v>
          </cell>
          <cell r="EW162">
            <v>4644.01</v>
          </cell>
          <cell r="EX162">
            <v>4643.87</v>
          </cell>
          <cell r="EZ162">
            <v>2283.96</v>
          </cell>
          <cell r="FA162">
            <v>1779.83</v>
          </cell>
          <cell r="FB162">
            <v>45.83</v>
          </cell>
          <cell r="FC162">
            <v>45.83</v>
          </cell>
          <cell r="FD162">
            <v>45.83</v>
          </cell>
          <cell r="FE162">
            <v>45.83</v>
          </cell>
          <cell r="FF162">
            <v>45.83</v>
          </cell>
          <cell r="FG162">
            <v>45.83</v>
          </cell>
          <cell r="FH162">
            <v>45.83</v>
          </cell>
          <cell r="FI162">
            <v>45.83</v>
          </cell>
          <cell r="FJ162">
            <v>45.83</v>
          </cell>
          <cell r="FK162">
            <v>45.83</v>
          </cell>
          <cell r="FL162">
            <v>45.83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245130.53</v>
          </cell>
          <cell r="GC162">
            <v>40385.230000000003</v>
          </cell>
          <cell r="GD162">
            <v>18613.23</v>
          </cell>
          <cell r="GE162">
            <v>18613.23</v>
          </cell>
          <cell r="GF162">
            <v>18613.23</v>
          </cell>
          <cell r="GG162">
            <v>18613.23</v>
          </cell>
          <cell r="GH162">
            <v>18613.23</v>
          </cell>
          <cell r="GI162">
            <v>18613.23</v>
          </cell>
          <cell r="GJ162">
            <v>18613.23</v>
          </cell>
          <cell r="GK162">
            <v>18613.23</v>
          </cell>
          <cell r="GL162">
            <v>18613.23</v>
          </cell>
          <cell r="GM162">
            <v>18613.23</v>
          </cell>
          <cell r="GN162">
            <v>18613</v>
          </cell>
        </row>
        <row r="163">
          <cell r="A163" t="str">
            <v>Other Non-Operating Expense</v>
          </cell>
          <cell r="B163">
            <v>243373.12</v>
          </cell>
          <cell r="C163">
            <v>76042.009999999995</v>
          </cell>
          <cell r="D163">
            <v>34053.01</v>
          </cell>
          <cell r="E163">
            <v>21053.01</v>
          </cell>
          <cell r="F163">
            <v>10953.01</v>
          </cell>
          <cell r="G163">
            <v>10553.01</v>
          </cell>
          <cell r="H163">
            <v>11053.01</v>
          </cell>
          <cell r="I163">
            <v>11653.01</v>
          </cell>
          <cell r="J163">
            <v>17153.009999999998</v>
          </cell>
          <cell r="K163">
            <v>12453.01</v>
          </cell>
          <cell r="L163">
            <v>11553.01</v>
          </cell>
          <cell r="M163">
            <v>11553.01</v>
          </cell>
          <cell r="N163">
            <v>15301.01</v>
          </cell>
          <cell r="P163">
            <v>7450.2</v>
          </cell>
          <cell r="Q163">
            <v>620.85</v>
          </cell>
          <cell r="R163">
            <v>620.85</v>
          </cell>
          <cell r="S163">
            <v>620.85</v>
          </cell>
          <cell r="T163">
            <v>620.85</v>
          </cell>
          <cell r="U163">
            <v>620.85</v>
          </cell>
          <cell r="V163">
            <v>620.85</v>
          </cell>
          <cell r="W163">
            <v>620.85</v>
          </cell>
          <cell r="X163">
            <v>620.85</v>
          </cell>
          <cell r="Y163">
            <v>620.85</v>
          </cell>
          <cell r="Z163">
            <v>620.85</v>
          </cell>
          <cell r="AA163">
            <v>620.85</v>
          </cell>
          <cell r="AB163">
            <v>620.85</v>
          </cell>
          <cell r="AD163">
            <v>191713.16</v>
          </cell>
          <cell r="AE163">
            <v>20661.93</v>
          </cell>
          <cell r="AF163">
            <v>28041.93</v>
          </cell>
          <cell r="AG163">
            <v>20241.93</v>
          </cell>
          <cell r="AH163">
            <v>8161.93</v>
          </cell>
          <cell r="AI163">
            <v>7241.93</v>
          </cell>
          <cell r="AJ163">
            <v>7741.93</v>
          </cell>
          <cell r="AK163">
            <v>21976.93</v>
          </cell>
          <cell r="AL163">
            <v>40761.93</v>
          </cell>
          <cell r="AM163">
            <v>8241.93</v>
          </cell>
          <cell r="AN163">
            <v>9361.93</v>
          </cell>
          <cell r="AO163">
            <v>10041.93</v>
          </cell>
          <cell r="AP163">
            <v>9236.93</v>
          </cell>
          <cell r="AR163">
            <v>100171.76</v>
          </cell>
          <cell r="AS163">
            <v>8247.98</v>
          </cell>
          <cell r="AT163">
            <v>7847.98</v>
          </cell>
          <cell r="AU163">
            <v>9347.98</v>
          </cell>
          <cell r="AV163">
            <v>7847.98</v>
          </cell>
          <cell r="AW163">
            <v>7847.98</v>
          </cell>
          <cell r="AX163">
            <v>7847.98</v>
          </cell>
          <cell r="AY163">
            <v>7847.98</v>
          </cell>
          <cell r="AZ163">
            <v>8247.98</v>
          </cell>
          <cell r="BA163">
            <v>11322.98</v>
          </cell>
          <cell r="BB163">
            <v>7722.98</v>
          </cell>
          <cell r="BC163">
            <v>8322.98</v>
          </cell>
          <cell r="BD163">
            <v>7718.98</v>
          </cell>
          <cell r="BF163">
            <v>28316.799999999999</v>
          </cell>
          <cell r="BG163">
            <v>1676.4</v>
          </cell>
          <cell r="BH163">
            <v>1676.4</v>
          </cell>
          <cell r="BI163">
            <v>1676.4</v>
          </cell>
          <cell r="BJ163">
            <v>1676.4</v>
          </cell>
          <cell r="BK163">
            <v>1676.4</v>
          </cell>
          <cell r="BL163">
            <v>1676.4</v>
          </cell>
          <cell r="BM163">
            <v>1676.4</v>
          </cell>
          <cell r="BN163">
            <v>1676.4</v>
          </cell>
          <cell r="BO163">
            <v>5676.4</v>
          </cell>
          <cell r="BP163">
            <v>4376.3999999999996</v>
          </cell>
          <cell r="BQ163">
            <v>3176.4</v>
          </cell>
          <cell r="BR163">
            <v>1676.4</v>
          </cell>
          <cell r="BT163">
            <v>1812.12</v>
          </cell>
          <cell r="BU163">
            <v>151.01</v>
          </cell>
          <cell r="BV163">
            <v>151.01</v>
          </cell>
          <cell r="BW163">
            <v>151.01</v>
          </cell>
          <cell r="BX163">
            <v>151.01</v>
          </cell>
          <cell r="BY163">
            <v>151.01</v>
          </cell>
          <cell r="BZ163">
            <v>151.01</v>
          </cell>
          <cell r="CA163">
            <v>151.01</v>
          </cell>
          <cell r="CB163">
            <v>151.01</v>
          </cell>
          <cell r="CC163">
            <v>151.01</v>
          </cell>
          <cell r="CD163">
            <v>151.01</v>
          </cell>
          <cell r="CE163">
            <v>151.01</v>
          </cell>
          <cell r="CF163">
            <v>151.01</v>
          </cell>
          <cell r="CH163">
            <v>29562.92</v>
          </cell>
          <cell r="CI163">
            <v>2301.16</v>
          </cell>
          <cell r="CJ163">
            <v>2301.16</v>
          </cell>
          <cell r="CK163">
            <v>2301.16</v>
          </cell>
          <cell r="CL163">
            <v>2301.16</v>
          </cell>
          <cell r="CM163">
            <v>2301.16</v>
          </cell>
          <cell r="CN163">
            <v>2301.16</v>
          </cell>
          <cell r="CO163">
            <v>2301.16</v>
          </cell>
          <cell r="CP163">
            <v>2951.16</v>
          </cell>
          <cell r="CQ163">
            <v>2301.16</v>
          </cell>
          <cell r="CR163">
            <v>2301.16</v>
          </cell>
          <cell r="CS163">
            <v>2951.16</v>
          </cell>
          <cell r="CT163">
            <v>2950.16</v>
          </cell>
          <cell r="CV163">
            <v>251437</v>
          </cell>
          <cell r="CW163">
            <v>20963</v>
          </cell>
          <cell r="CX163">
            <v>20650</v>
          </cell>
          <cell r="CY163">
            <v>23021</v>
          </cell>
          <cell r="CZ163">
            <v>20130</v>
          </cell>
          <cell r="DA163">
            <v>19295</v>
          </cell>
          <cell r="DB163">
            <v>21801</v>
          </cell>
          <cell r="DC163">
            <v>20966</v>
          </cell>
          <cell r="DD163">
            <v>20130</v>
          </cell>
          <cell r="DE163">
            <v>20966</v>
          </cell>
          <cell r="DF163">
            <v>20966</v>
          </cell>
          <cell r="DG163">
            <v>21583</v>
          </cell>
          <cell r="DH163">
            <v>20966</v>
          </cell>
          <cell r="DJ163">
            <v>853837.08</v>
          </cell>
          <cell r="DK163">
            <v>130664.34</v>
          </cell>
          <cell r="DL163">
            <v>95342.34</v>
          </cell>
          <cell r="DM163">
            <v>78413.34</v>
          </cell>
          <cell r="DN163">
            <v>51842.34</v>
          </cell>
          <cell r="DO163">
            <v>49687.34</v>
          </cell>
          <cell r="DP163">
            <v>53193.34</v>
          </cell>
          <cell r="DQ163">
            <v>67193.34</v>
          </cell>
          <cell r="DR163">
            <v>91692.34</v>
          </cell>
          <cell r="DS163">
            <v>61733.34</v>
          </cell>
          <cell r="DT163">
            <v>57053.34</v>
          </cell>
          <cell r="DU163">
            <v>58400.34</v>
          </cell>
          <cell r="DV163">
            <v>58621.34</v>
          </cell>
          <cell r="DX163">
            <v>74590.929999999993</v>
          </cell>
          <cell r="DY163">
            <v>6215.91</v>
          </cell>
          <cell r="DZ163">
            <v>6215.91</v>
          </cell>
          <cell r="EA163">
            <v>6215.91</v>
          </cell>
          <cell r="EB163">
            <v>6215.91</v>
          </cell>
          <cell r="EC163">
            <v>6215.91</v>
          </cell>
          <cell r="ED163">
            <v>6215.91</v>
          </cell>
          <cell r="EE163">
            <v>6215.91</v>
          </cell>
          <cell r="EF163">
            <v>6215.91</v>
          </cell>
          <cell r="EG163">
            <v>6215.91</v>
          </cell>
          <cell r="EH163">
            <v>6215.91</v>
          </cell>
          <cell r="EI163">
            <v>6215.91</v>
          </cell>
          <cell r="EJ163">
            <v>6215.92</v>
          </cell>
          <cell r="EL163">
            <v>87568.08</v>
          </cell>
          <cell r="EM163">
            <v>7297.34</v>
          </cell>
          <cell r="EN163">
            <v>7297.34</v>
          </cell>
          <cell r="EO163">
            <v>7297.34</v>
          </cell>
          <cell r="EP163">
            <v>7297.34</v>
          </cell>
          <cell r="EQ163">
            <v>7297.34</v>
          </cell>
          <cell r="ER163">
            <v>7297.34</v>
          </cell>
          <cell r="ES163">
            <v>7297.34</v>
          </cell>
          <cell r="ET163">
            <v>7297.34</v>
          </cell>
          <cell r="EU163">
            <v>7297.34</v>
          </cell>
          <cell r="EV163">
            <v>7297.34</v>
          </cell>
          <cell r="EW163">
            <v>7297.34</v>
          </cell>
          <cell r="EX163">
            <v>7297.34</v>
          </cell>
          <cell r="EZ163">
            <v>14176.11</v>
          </cell>
          <cell r="FA163">
            <v>1801.01</v>
          </cell>
          <cell r="FB163">
            <v>1125.01</v>
          </cell>
          <cell r="FC163">
            <v>1125.01</v>
          </cell>
          <cell r="FD163">
            <v>1125.01</v>
          </cell>
          <cell r="FE163">
            <v>1125.01</v>
          </cell>
          <cell r="FF163">
            <v>1125.01</v>
          </cell>
          <cell r="FG163">
            <v>1125.01</v>
          </cell>
          <cell r="FH163">
            <v>1125.01</v>
          </cell>
          <cell r="FI163">
            <v>1125.01</v>
          </cell>
          <cell r="FJ163">
            <v>1125.01</v>
          </cell>
          <cell r="FK163">
            <v>1125.01</v>
          </cell>
          <cell r="FL163">
            <v>1125</v>
          </cell>
          <cell r="FN163" t="str">
            <v>0</v>
          </cell>
          <cell r="FO163" t="str">
            <v>0</v>
          </cell>
          <cell r="FP163" t="str">
            <v>0</v>
          </cell>
          <cell r="FQ163" t="str">
            <v>0</v>
          </cell>
          <cell r="FR163" t="str">
            <v>0</v>
          </cell>
          <cell r="FS163" t="str">
            <v>0</v>
          </cell>
          <cell r="FT163" t="str">
            <v>0</v>
          </cell>
          <cell r="FU163" t="str">
            <v>0</v>
          </cell>
          <cell r="FV163" t="str">
            <v>0</v>
          </cell>
          <cell r="FW163" t="str">
            <v>0</v>
          </cell>
          <cell r="FX163" t="str">
            <v>0</v>
          </cell>
          <cell r="FY163" t="str">
            <v>0</v>
          </cell>
          <cell r="FZ163" t="str">
            <v>0</v>
          </cell>
          <cell r="GB163">
            <v>176335.12</v>
          </cell>
          <cell r="GC163">
            <v>15314.26</v>
          </cell>
          <cell r="GD163">
            <v>14638.26</v>
          </cell>
          <cell r="GE163">
            <v>14638.26</v>
          </cell>
          <cell r="GF163">
            <v>14638.26</v>
          </cell>
          <cell r="GG163">
            <v>14638.26</v>
          </cell>
          <cell r="GH163">
            <v>14638.26</v>
          </cell>
          <cell r="GI163">
            <v>14638.26</v>
          </cell>
          <cell r="GJ163">
            <v>14638.26</v>
          </cell>
          <cell r="GK163">
            <v>14638.26</v>
          </cell>
          <cell r="GL163">
            <v>14638.26</v>
          </cell>
          <cell r="GM163">
            <v>14638.26</v>
          </cell>
          <cell r="GN163">
            <v>14638.26</v>
          </cell>
        </row>
        <row r="164">
          <cell r="A164" t="str">
            <v>Total Non-Operating Expense</v>
          </cell>
          <cell r="B164">
            <v>6865543.0700000003</v>
          </cell>
          <cell r="C164">
            <v>639161.69999999995</v>
          </cell>
          <cell r="D164">
            <v>583044.1</v>
          </cell>
          <cell r="E164">
            <v>569943.04000000004</v>
          </cell>
          <cell r="F164">
            <v>580013.92000000004</v>
          </cell>
          <cell r="G164">
            <v>554228</v>
          </cell>
          <cell r="H164">
            <v>574337.97</v>
          </cell>
          <cell r="I164">
            <v>546912.5</v>
          </cell>
          <cell r="J164">
            <v>552791.89</v>
          </cell>
          <cell r="K164">
            <v>590173.48</v>
          </cell>
          <cell r="L164">
            <v>548382.03</v>
          </cell>
          <cell r="M164">
            <v>550377.5</v>
          </cell>
          <cell r="N164">
            <v>576176.93999999994</v>
          </cell>
          <cell r="P164">
            <v>1012934.53</v>
          </cell>
          <cell r="Q164">
            <v>86065.05</v>
          </cell>
          <cell r="R164">
            <v>85794.6</v>
          </cell>
          <cell r="S164">
            <v>85767.12</v>
          </cell>
          <cell r="T164">
            <v>85366.94</v>
          </cell>
          <cell r="U164">
            <v>83922.31</v>
          </cell>
          <cell r="V164">
            <v>83346.34</v>
          </cell>
          <cell r="W164">
            <v>83411.31</v>
          </cell>
          <cell r="X164">
            <v>83804.509999999995</v>
          </cell>
          <cell r="Y164">
            <v>83794.509999999995</v>
          </cell>
          <cell r="Z164">
            <v>83535.27</v>
          </cell>
          <cell r="AA164">
            <v>83880.3</v>
          </cell>
          <cell r="AB164">
            <v>84246.27</v>
          </cell>
          <cell r="AD164">
            <v>7028463.1300000008</v>
          </cell>
          <cell r="AE164">
            <v>606917.27</v>
          </cell>
          <cell r="AF164">
            <v>612403.21</v>
          </cell>
          <cell r="AG164">
            <v>602552.68000000005</v>
          </cell>
          <cell r="AH164">
            <v>591783</v>
          </cell>
          <cell r="AI164">
            <v>570478.82999999996</v>
          </cell>
          <cell r="AJ164">
            <v>565622.06999999995</v>
          </cell>
          <cell r="AK164">
            <v>579440.86</v>
          </cell>
          <cell r="AL164">
            <v>598407.56000000006</v>
          </cell>
          <cell r="AM164">
            <v>575183.93999999994</v>
          </cell>
          <cell r="AN164">
            <v>566640.56999999995</v>
          </cell>
          <cell r="AO164">
            <v>586816.63</v>
          </cell>
          <cell r="AP164">
            <v>572216.51</v>
          </cell>
          <cell r="AR164">
            <v>2663714.04</v>
          </cell>
          <cell r="AS164">
            <v>226837.1</v>
          </cell>
          <cell r="AT164">
            <v>220880.84</v>
          </cell>
          <cell r="AU164">
            <v>222123.91</v>
          </cell>
          <cell r="AV164">
            <v>229042.11</v>
          </cell>
          <cell r="AW164">
            <v>218847.67</v>
          </cell>
          <cell r="AX164">
            <v>216286.97</v>
          </cell>
          <cell r="AY164">
            <v>226381.25</v>
          </cell>
          <cell r="AZ164">
            <v>216415.97</v>
          </cell>
          <cell r="BA164">
            <v>225421.07</v>
          </cell>
          <cell r="BB164">
            <v>226281.28</v>
          </cell>
          <cell r="BC164">
            <v>217753.97</v>
          </cell>
          <cell r="BD164">
            <v>217441.9</v>
          </cell>
          <cell r="BF164">
            <v>1307614.49</v>
          </cell>
          <cell r="BG164">
            <v>108341.64</v>
          </cell>
          <cell r="BH164">
            <v>109993.60000000001</v>
          </cell>
          <cell r="BI164">
            <v>109379.63</v>
          </cell>
          <cell r="BJ164">
            <v>111111.24</v>
          </cell>
          <cell r="BK164">
            <v>107260.45</v>
          </cell>
          <cell r="BL164">
            <v>107680.64</v>
          </cell>
          <cell r="BM164">
            <v>107127.84</v>
          </cell>
          <cell r="BN164">
            <v>106546.64</v>
          </cell>
          <cell r="BO164">
            <v>112220.78</v>
          </cell>
          <cell r="BP164">
            <v>109486.64</v>
          </cell>
          <cell r="BQ164">
            <v>108668.64</v>
          </cell>
          <cell r="BR164">
            <v>109796.75</v>
          </cell>
          <cell r="BT164">
            <v>147833.41</v>
          </cell>
          <cell r="BU164">
            <v>12006.69</v>
          </cell>
          <cell r="BV164">
            <v>12556.17</v>
          </cell>
          <cell r="BW164">
            <v>12268.19</v>
          </cell>
          <cell r="BX164">
            <v>11989.69</v>
          </cell>
          <cell r="BY164">
            <v>12219.33</v>
          </cell>
          <cell r="BZ164">
            <v>12062.69</v>
          </cell>
          <cell r="CA164">
            <v>12678.95</v>
          </cell>
          <cell r="CB164">
            <v>12462.22</v>
          </cell>
          <cell r="CC164">
            <v>12555.79</v>
          </cell>
          <cell r="CD164">
            <v>12073.69</v>
          </cell>
          <cell r="CE164">
            <v>12209.71</v>
          </cell>
          <cell r="CF164">
            <v>12750.29</v>
          </cell>
          <cell r="CH164">
            <v>2272278.19</v>
          </cell>
          <cell r="CI164">
            <v>192126.2</v>
          </cell>
          <cell r="CJ164">
            <v>195702.36</v>
          </cell>
          <cell r="CK164">
            <v>193727.97</v>
          </cell>
          <cell r="CL164">
            <v>191959.64</v>
          </cell>
          <cell r="CM164">
            <v>187397.24</v>
          </cell>
          <cell r="CN164">
            <v>185662.49</v>
          </cell>
          <cell r="CO164">
            <v>186521.01</v>
          </cell>
          <cell r="CP164">
            <v>187249.8</v>
          </cell>
          <cell r="CQ164">
            <v>187884.44</v>
          </cell>
          <cell r="CR164">
            <v>186564.12</v>
          </cell>
          <cell r="CS164">
            <v>187351.57</v>
          </cell>
          <cell r="CT164">
            <v>190131.35</v>
          </cell>
          <cell r="CV164">
            <v>251437</v>
          </cell>
          <cell r="CW164">
            <v>20963</v>
          </cell>
          <cell r="CX164">
            <v>20650</v>
          </cell>
          <cell r="CY164">
            <v>23021</v>
          </cell>
          <cell r="CZ164">
            <v>20130</v>
          </cell>
          <cell r="DA164">
            <v>19295</v>
          </cell>
          <cell r="DB164">
            <v>21801</v>
          </cell>
          <cell r="DC164">
            <v>20966</v>
          </cell>
          <cell r="DD164">
            <v>20130</v>
          </cell>
          <cell r="DE164">
            <v>20966</v>
          </cell>
          <cell r="DF164">
            <v>20966</v>
          </cell>
          <cell r="DG164">
            <v>21583</v>
          </cell>
          <cell r="DH164">
            <v>20966</v>
          </cell>
          <cell r="DJ164">
            <v>21549817.859999999</v>
          </cell>
          <cell r="DK164">
            <v>1892418.65</v>
          </cell>
          <cell r="DL164">
            <v>1841024.88</v>
          </cell>
          <cell r="DM164">
            <v>1818783.54</v>
          </cell>
          <cell r="DN164">
            <v>1821396.54</v>
          </cell>
          <cell r="DO164">
            <v>1753648.83</v>
          </cell>
          <cell r="DP164">
            <v>1766800.17</v>
          </cell>
          <cell r="DQ164">
            <v>1763439.72</v>
          </cell>
          <cell r="DR164">
            <v>1777808.59</v>
          </cell>
          <cell r="DS164">
            <v>1808200.01</v>
          </cell>
          <cell r="DT164">
            <v>1753929.6</v>
          </cell>
          <cell r="DU164">
            <v>1768641.32</v>
          </cell>
          <cell r="DV164">
            <v>1783726.01</v>
          </cell>
          <cell r="DX164">
            <v>3712331.74</v>
          </cell>
          <cell r="DY164">
            <v>314099.34000000003</v>
          </cell>
          <cell r="DZ164">
            <v>316042.28000000003</v>
          </cell>
          <cell r="EA164">
            <v>315907.62</v>
          </cell>
          <cell r="EB164">
            <v>313647.86</v>
          </cell>
          <cell r="EC164">
            <v>306408.90000000002</v>
          </cell>
          <cell r="ED164">
            <v>306354.87</v>
          </cell>
          <cell r="EE164">
            <v>305551.96999999997</v>
          </cell>
          <cell r="EF164">
            <v>305985.95</v>
          </cell>
          <cell r="EG164">
            <v>305537.78000000003</v>
          </cell>
          <cell r="EH164">
            <v>306649.82</v>
          </cell>
          <cell r="EI164">
            <v>307708.28000000003</v>
          </cell>
          <cell r="EJ164">
            <v>308437.07</v>
          </cell>
          <cell r="EL164">
            <v>5106682.79</v>
          </cell>
          <cell r="EM164">
            <v>447653.72</v>
          </cell>
          <cell r="EN164">
            <v>430466.59</v>
          </cell>
          <cell r="EO164">
            <v>430269.01</v>
          </cell>
          <cell r="EP164">
            <v>426953.26</v>
          </cell>
          <cell r="EQ164">
            <v>421464.79</v>
          </cell>
          <cell r="ER164">
            <v>420790.85</v>
          </cell>
          <cell r="ES164">
            <v>420207.42</v>
          </cell>
          <cell r="ET164">
            <v>420249.53</v>
          </cell>
          <cell r="EU164">
            <v>420186.6</v>
          </cell>
          <cell r="EV164">
            <v>421223.62</v>
          </cell>
          <cell r="EW164">
            <v>422776.71</v>
          </cell>
          <cell r="EX164">
            <v>424440.69</v>
          </cell>
          <cell r="EZ164">
            <v>200897.05</v>
          </cell>
          <cell r="FA164">
            <v>19247.71</v>
          </cell>
          <cell r="FB164">
            <v>16937.68</v>
          </cell>
          <cell r="FC164">
            <v>16930.75</v>
          </cell>
          <cell r="FD164">
            <v>16814.48</v>
          </cell>
          <cell r="FE164">
            <v>16361.19</v>
          </cell>
          <cell r="FF164">
            <v>16360.11</v>
          </cell>
          <cell r="FG164">
            <v>16317.1</v>
          </cell>
          <cell r="FH164">
            <v>16341.12</v>
          </cell>
          <cell r="FI164">
            <v>16316.36</v>
          </cell>
          <cell r="FJ164">
            <v>16375.28</v>
          </cell>
          <cell r="FK164">
            <v>16429.740000000002</v>
          </cell>
          <cell r="FL164">
            <v>16465.53</v>
          </cell>
          <cell r="FN164" t="str">
            <v>0</v>
          </cell>
          <cell r="FO164" t="str">
            <v>0</v>
          </cell>
          <cell r="FP164" t="str">
            <v>0</v>
          </cell>
          <cell r="FQ164" t="str">
            <v>0</v>
          </cell>
          <cell r="FR164" t="str">
            <v>0</v>
          </cell>
          <cell r="FS164" t="str">
            <v>0</v>
          </cell>
          <cell r="FT164" t="str">
            <v>0</v>
          </cell>
          <cell r="FU164" t="str">
            <v>0</v>
          </cell>
          <cell r="FV164" t="str">
            <v>0</v>
          </cell>
          <cell r="FW164" t="str">
            <v>0</v>
          </cell>
          <cell r="FX164" t="str">
            <v>0</v>
          </cell>
          <cell r="FY164" t="str">
            <v>0</v>
          </cell>
          <cell r="FZ164" t="str">
            <v>0</v>
          </cell>
          <cell r="GB164">
            <v>9019911.5800000001</v>
          </cell>
          <cell r="GC164">
            <v>781000.77</v>
          </cell>
          <cell r="GD164">
            <v>763446.55</v>
          </cell>
          <cell r="GE164">
            <v>763107.38</v>
          </cell>
          <cell r="GF164">
            <v>757415.6</v>
          </cell>
          <cell r="GG164">
            <v>744234.88</v>
          </cell>
          <cell r="GH164">
            <v>743505.83</v>
          </cell>
          <cell r="GI164">
            <v>742076.49</v>
          </cell>
          <cell r="GJ164">
            <v>742576.6</v>
          </cell>
          <cell r="GK164">
            <v>742040.74</v>
          </cell>
          <cell r="GL164">
            <v>744248.72</v>
          </cell>
          <cell r="GM164">
            <v>746914.73</v>
          </cell>
          <cell r="GN164">
            <v>749343.29</v>
          </cell>
        </row>
        <row r="165">
          <cell r="A165" t="str">
            <v>Total Other Non-Operating Income/Expense</v>
          </cell>
          <cell r="B165">
            <v>4610888.8</v>
          </cell>
          <cell r="C165">
            <v>449414.49</v>
          </cell>
          <cell r="D165">
            <v>394744.74</v>
          </cell>
          <cell r="E165">
            <v>382717.22</v>
          </cell>
          <cell r="F165">
            <v>392141.87</v>
          </cell>
          <cell r="G165">
            <v>364571.78</v>
          </cell>
          <cell r="H165">
            <v>385534.2</v>
          </cell>
          <cell r="I165">
            <v>358800.75</v>
          </cell>
          <cell r="J165">
            <v>365677.23</v>
          </cell>
          <cell r="K165">
            <v>403941.38</v>
          </cell>
          <cell r="L165">
            <v>362071.86</v>
          </cell>
          <cell r="M165">
            <v>363719.64</v>
          </cell>
          <cell r="N165">
            <v>387553.64</v>
          </cell>
          <cell r="P165">
            <v>960804.52</v>
          </cell>
          <cell r="Q165">
            <v>81431.320000000007</v>
          </cell>
          <cell r="R165">
            <v>81386.350000000006</v>
          </cell>
          <cell r="S165">
            <v>81526.05</v>
          </cell>
          <cell r="T165">
            <v>81025.23</v>
          </cell>
          <cell r="U165">
            <v>79302.75</v>
          </cell>
          <cell r="V165">
            <v>78859.53</v>
          </cell>
          <cell r="W165">
            <v>79032.28</v>
          </cell>
          <cell r="X165">
            <v>79580.759999999995</v>
          </cell>
          <cell r="Y165">
            <v>79708.2</v>
          </cell>
          <cell r="Z165">
            <v>79436.800000000003</v>
          </cell>
          <cell r="AA165">
            <v>79727.679999999993</v>
          </cell>
          <cell r="AB165">
            <v>79787.570000000007</v>
          </cell>
          <cell r="AD165">
            <v>6716063.370000001</v>
          </cell>
          <cell r="AE165">
            <v>578934.35</v>
          </cell>
          <cell r="AF165">
            <v>585938.42000000004</v>
          </cell>
          <cell r="AG165">
            <v>577213.53</v>
          </cell>
          <cell r="AH165">
            <v>565766.26</v>
          </cell>
          <cell r="AI165">
            <v>542591.31999999995</v>
          </cell>
          <cell r="AJ165">
            <v>538628.38</v>
          </cell>
          <cell r="AK165">
            <v>553172.79</v>
          </cell>
          <cell r="AL165">
            <v>573184.98</v>
          </cell>
          <cell r="AM165">
            <v>550886.75</v>
          </cell>
          <cell r="AN165">
            <v>542261.52</v>
          </cell>
          <cell r="AO165">
            <v>562073.02</v>
          </cell>
          <cell r="AP165">
            <v>545412.05000000005</v>
          </cell>
          <cell r="AR165">
            <v>2071025.56</v>
          </cell>
          <cell r="AS165">
            <v>176712.62</v>
          </cell>
          <cell r="AT165">
            <v>171327.74</v>
          </cell>
          <cell r="AU165">
            <v>172994.47</v>
          </cell>
          <cell r="AV165">
            <v>179657.64</v>
          </cell>
          <cell r="AW165">
            <v>168759.1</v>
          </cell>
          <cell r="AX165">
            <v>166534.79999999999</v>
          </cell>
          <cell r="AY165">
            <v>176902.19</v>
          </cell>
          <cell r="AZ165">
            <v>167330.4</v>
          </cell>
          <cell r="BA165">
            <v>176683.79</v>
          </cell>
          <cell r="BB165">
            <v>177513.19</v>
          </cell>
          <cell r="BC165">
            <v>168848.67</v>
          </cell>
          <cell r="BD165">
            <v>167760.95000000001</v>
          </cell>
          <cell r="BF165">
            <v>1243879.18</v>
          </cell>
          <cell r="BG165">
            <v>102669.4</v>
          </cell>
          <cell r="BH165">
            <v>104602.44</v>
          </cell>
          <cell r="BI165">
            <v>104196.88</v>
          </cell>
          <cell r="BJ165">
            <v>105803.03</v>
          </cell>
          <cell r="BK165">
            <v>101605.87</v>
          </cell>
          <cell r="BL165">
            <v>102191.55</v>
          </cell>
          <cell r="BM165">
            <v>101773.1</v>
          </cell>
          <cell r="BN165">
            <v>101385.47</v>
          </cell>
          <cell r="BO165">
            <v>107230.94</v>
          </cell>
          <cell r="BP165">
            <v>104481.65</v>
          </cell>
          <cell r="BQ165">
            <v>103596.15</v>
          </cell>
          <cell r="BR165">
            <v>104342.7</v>
          </cell>
          <cell r="BT165">
            <v>140650.14000000001</v>
          </cell>
          <cell r="BU165">
            <v>11369.79</v>
          </cell>
          <cell r="BV165">
            <v>11949.09</v>
          </cell>
          <cell r="BW165">
            <v>11683.22</v>
          </cell>
          <cell r="BX165">
            <v>11391.41</v>
          </cell>
          <cell r="BY165">
            <v>11584.3</v>
          </cell>
          <cell r="BZ165">
            <v>11445.22</v>
          </cell>
          <cell r="CA165">
            <v>12075.73</v>
          </cell>
          <cell r="CB165">
            <v>11879.54</v>
          </cell>
          <cell r="CC165">
            <v>11991.29</v>
          </cell>
          <cell r="CD165">
            <v>11507.58</v>
          </cell>
          <cell r="CE165">
            <v>11636.44</v>
          </cell>
          <cell r="CF165">
            <v>12136.53</v>
          </cell>
          <cell r="CH165">
            <v>2320689.75</v>
          </cell>
          <cell r="CI165">
            <v>195534.72</v>
          </cell>
          <cell r="CJ165">
            <v>199598.16</v>
          </cell>
          <cell r="CK165">
            <v>197985.08</v>
          </cell>
          <cell r="CL165">
            <v>195999.26</v>
          </cell>
          <cell r="CM165">
            <v>190836.38</v>
          </cell>
          <cell r="CN165">
            <v>189388.53</v>
          </cell>
          <cell r="CO165">
            <v>190479.95</v>
          </cell>
          <cell r="CP165">
            <v>191544.32000000001</v>
          </cell>
          <cell r="CQ165">
            <v>192475.99</v>
          </cell>
          <cell r="CR165">
            <v>191129.4</v>
          </cell>
          <cell r="CS165">
            <v>191799.83</v>
          </cell>
          <cell r="CT165">
            <v>193918.13</v>
          </cell>
          <cell r="CV165">
            <v>251437</v>
          </cell>
          <cell r="CW165">
            <v>20963</v>
          </cell>
          <cell r="CX165">
            <v>20650</v>
          </cell>
          <cell r="CY165">
            <v>23021</v>
          </cell>
          <cell r="CZ165">
            <v>20130</v>
          </cell>
          <cell r="DA165">
            <v>19295</v>
          </cell>
          <cell r="DB165">
            <v>21801</v>
          </cell>
          <cell r="DC165">
            <v>20966</v>
          </cell>
          <cell r="DD165">
            <v>20130</v>
          </cell>
          <cell r="DE165">
            <v>20966</v>
          </cell>
          <cell r="DF165">
            <v>20966</v>
          </cell>
          <cell r="DG165">
            <v>21583</v>
          </cell>
          <cell r="DH165">
            <v>20966</v>
          </cell>
          <cell r="DJ165">
            <v>18315438.32</v>
          </cell>
          <cell r="DK165">
            <v>1617029.69</v>
          </cell>
          <cell r="DL165">
            <v>1570196.94</v>
          </cell>
          <cell r="DM165">
            <v>1551337.45</v>
          </cell>
          <cell r="DN165">
            <v>1551914.7</v>
          </cell>
          <cell r="DO165">
            <v>1478546.5</v>
          </cell>
          <cell r="DP165">
            <v>1494383.21</v>
          </cell>
          <cell r="DQ165">
            <v>1493202.79</v>
          </cell>
          <cell r="DR165">
            <v>1510712.7</v>
          </cell>
          <cell r="DS165">
            <v>1543884.34</v>
          </cell>
          <cell r="DT165">
            <v>1489368</v>
          </cell>
          <cell r="DU165">
            <v>1502984.43</v>
          </cell>
          <cell r="DV165">
            <v>1511877.57</v>
          </cell>
          <cell r="DX165">
            <v>3572949.12</v>
          </cell>
          <cell r="DY165">
            <v>301510.90999999997</v>
          </cell>
          <cell r="DZ165">
            <v>304232.84000000003</v>
          </cell>
          <cell r="EA165">
            <v>304675.78000000003</v>
          </cell>
          <cell r="EB165">
            <v>301999.5</v>
          </cell>
          <cell r="EC165">
            <v>293869.43</v>
          </cell>
          <cell r="ED165">
            <v>294240.01</v>
          </cell>
          <cell r="EE165">
            <v>293809.44</v>
          </cell>
          <cell r="EF165">
            <v>294813.92</v>
          </cell>
          <cell r="EG165">
            <v>294800.51</v>
          </cell>
          <cell r="EH165">
            <v>295836.02</v>
          </cell>
          <cell r="EI165">
            <v>296782.02</v>
          </cell>
          <cell r="EJ165">
            <v>296378.74</v>
          </cell>
          <cell r="EL165">
            <v>4902645.51</v>
          </cell>
          <cell r="EM165">
            <v>429182.74</v>
          </cell>
          <cell r="EN165">
            <v>413138.62</v>
          </cell>
          <cell r="EO165">
            <v>413788.55</v>
          </cell>
          <cell r="EP165">
            <v>409962.63</v>
          </cell>
          <cell r="EQ165">
            <v>403065.65</v>
          </cell>
          <cell r="ER165">
            <v>403064.67</v>
          </cell>
          <cell r="ES165">
            <v>403027.56</v>
          </cell>
          <cell r="ET165">
            <v>403856.83</v>
          </cell>
          <cell r="EU165">
            <v>404490.63</v>
          </cell>
          <cell r="EV165">
            <v>405466.02</v>
          </cell>
          <cell r="EW165">
            <v>406744.63</v>
          </cell>
          <cell r="EX165">
            <v>406856.98</v>
          </cell>
          <cell r="EZ165">
            <v>193742.32</v>
          </cell>
          <cell r="FA165">
            <v>18600.009999999998</v>
          </cell>
          <cell r="FB165">
            <v>16330.06</v>
          </cell>
          <cell r="FC165">
            <v>16352.85</v>
          </cell>
          <cell r="FD165">
            <v>16218.69</v>
          </cell>
          <cell r="FE165">
            <v>15716.01</v>
          </cell>
          <cell r="FF165">
            <v>15738.53</v>
          </cell>
          <cell r="FG165">
            <v>15714.67</v>
          </cell>
          <cell r="FH165">
            <v>15766.3</v>
          </cell>
          <cell r="FI165">
            <v>15765.97</v>
          </cell>
          <cell r="FJ165">
            <v>15822.73</v>
          </cell>
          <cell r="FK165">
            <v>15867.56</v>
          </cell>
          <cell r="FL165">
            <v>15848.94</v>
          </cell>
          <cell r="FN165" t="str">
            <v>0</v>
          </cell>
          <cell r="FO165" t="str">
            <v>0</v>
          </cell>
          <cell r="FP165" t="str">
            <v>0</v>
          </cell>
          <cell r="FQ165" t="str">
            <v>0</v>
          </cell>
          <cell r="FR165" t="str">
            <v>0</v>
          </cell>
          <cell r="FS165" t="str">
            <v>0</v>
          </cell>
          <cell r="FT165" t="str">
            <v>0</v>
          </cell>
          <cell r="FU165" t="str">
            <v>0</v>
          </cell>
          <cell r="FV165" t="str">
            <v>0</v>
          </cell>
          <cell r="FW165" t="str">
            <v>0</v>
          </cell>
          <cell r="FX165" t="str">
            <v>0</v>
          </cell>
          <cell r="FY165" t="str">
            <v>0</v>
          </cell>
          <cell r="FZ165" t="str">
            <v>0</v>
          </cell>
          <cell r="GB165">
            <v>8669336.9500000011</v>
          </cell>
          <cell r="GC165">
            <v>749293.66</v>
          </cell>
          <cell r="GD165">
            <v>733701.52</v>
          </cell>
          <cell r="GE165">
            <v>734817.18</v>
          </cell>
          <cell r="GF165">
            <v>728180.82</v>
          </cell>
          <cell r="GG165">
            <v>712651.09</v>
          </cell>
          <cell r="GH165">
            <v>713043.21</v>
          </cell>
          <cell r="GI165">
            <v>712551.67</v>
          </cell>
          <cell r="GJ165">
            <v>714437.05</v>
          </cell>
          <cell r="GK165">
            <v>715057.11</v>
          </cell>
          <cell r="GL165">
            <v>717124.77</v>
          </cell>
          <cell r="GM165">
            <v>719394.21</v>
          </cell>
          <cell r="GN165">
            <v>719084.66</v>
          </cell>
        </row>
        <row r="166">
          <cell r="A166" t="str">
            <v>Other Non-Operating Income/(Expense)</v>
          </cell>
          <cell r="B166">
            <v>1544549.4899999998</v>
          </cell>
          <cell r="C166">
            <v>62314.180000000015</v>
          </cell>
          <cell r="D166">
            <v>122042.78000000001</v>
          </cell>
          <cell r="E166">
            <v>134893.83999999997</v>
          </cell>
          <cell r="F166">
            <v>120622.95999999995</v>
          </cell>
          <cell r="G166">
            <v>145433.87999999998</v>
          </cell>
          <cell r="H166">
            <v>124779.91000000005</v>
          </cell>
          <cell r="I166">
            <v>151156.38</v>
          </cell>
          <cell r="J166">
            <v>145640.99000000002</v>
          </cell>
          <cell r="K166">
            <v>107869.4</v>
          </cell>
          <cell r="L166">
            <v>151284.85000000003</v>
          </cell>
          <cell r="M166">
            <v>151256.38</v>
          </cell>
          <cell r="N166">
            <v>127253.94000000005</v>
          </cell>
          <cell r="P166">
            <v>-10928.090000000077</v>
          </cell>
          <cell r="Q166">
            <v>-1705.9300000000117</v>
          </cell>
          <cell r="R166">
            <v>-873.48000000001048</v>
          </cell>
          <cell r="S166">
            <v>-884.99999999999318</v>
          </cell>
          <cell r="T166">
            <v>-1138.8200000000006</v>
          </cell>
          <cell r="U166">
            <v>-942.1900000000046</v>
          </cell>
          <cell r="V166">
            <v>-537.22000000000344</v>
          </cell>
          <cell r="W166">
            <v>-679.19000000000369</v>
          </cell>
          <cell r="X166">
            <v>-1101.3899999999994</v>
          </cell>
          <cell r="Y166">
            <v>-1066.3900000000017</v>
          </cell>
          <cell r="Z166">
            <v>-640.15000000000737</v>
          </cell>
          <cell r="AA166">
            <v>-679.18000000001211</v>
          </cell>
          <cell r="AB166">
            <v>-679.15000000001146</v>
          </cell>
          <cell r="AD166">
            <v>-262805.77000000072</v>
          </cell>
          <cell r="AE166">
            <v>-32146.239999999947</v>
          </cell>
          <cell r="AF166">
            <v>-33845.179999999898</v>
          </cell>
          <cell r="AG166">
            <v>-24257.65</v>
          </cell>
          <cell r="AH166">
            <v>-17891.969999999983</v>
          </cell>
          <cell r="AI166">
            <v>-13047.799999999919</v>
          </cell>
          <cell r="AJ166">
            <v>-8787.0399999999754</v>
          </cell>
          <cell r="AK166">
            <v>-23679.830000000009</v>
          </cell>
          <cell r="AL166">
            <v>-42291.530000000072</v>
          </cell>
          <cell r="AM166">
            <v>-19450.909999999971</v>
          </cell>
          <cell r="AN166">
            <v>-9230.5399999998735</v>
          </cell>
          <cell r="AO166">
            <v>-27343.599999999991</v>
          </cell>
          <cell r="AP166">
            <v>-10833.480000000018</v>
          </cell>
          <cell r="AR166">
            <v>324469.71999999974</v>
          </cell>
          <cell r="AS166">
            <v>22158.880000000016</v>
          </cell>
          <cell r="AT166">
            <v>29540.140000000021</v>
          </cell>
          <cell r="AU166">
            <v>28198.070000000007</v>
          </cell>
          <cell r="AV166">
            <v>19621.870000000024</v>
          </cell>
          <cell r="AW166">
            <v>29628.310000000005</v>
          </cell>
          <cell r="AX166">
            <v>32393.010000000024</v>
          </cell>
          <cell r="AY166">
            <v>21465.73000000001</v>
          </cell>
          <cell r="AZ166">
            <v>31993.010000000017</v>
          </cell>
          <cell r="BA166">
            <v>22415.910000000003</v>
          </cell>
          <cell r="BB166">
            <v>22614.700000000008</v>
          </cell>
          <cell r="BC166">
            <v>31918.010000000028</v>
          </cell>
          <cell r="BD166">
            <v>32522.079999999998</v>
          </cell>
          <cell r="BF166">
            <v>-29883.689999999886</v>
          </cell>
          <cell r="BG166">
            <v>-962.73999999999978</v>
          </cell>
          <cell r="BH166">
            <v>-1913.700000000008</v>
          </cell>
          <cell r="BI166">
            <v>-1347.7300000000105</v>
          </cell>
          <cell r="BJ166">
            <v>-3895.3400000000047</v>
          </cell>
          <cell r="BK166">
            <v>-1364.5500000000011</v>
          </cell>
          <cell r="BL166">
            <v>-1962.7400000000089</v>
          </cell>
          <cell r="BM166">
            <v>-1540.9399999999969</v>
          </cell>
          <cell r="BN166">
            <v>-962.74000000000706</v>
          </cell>
          <cell r="BO166">
            <v>-6638.8800000000083</v>
          </cell>
          <cell r="BP166">
            <v>-3662.74</v>
          </cell>
          <cell r="BQ166">
            <v>-2462.7399999999998</v>
          </cell>
          <cell r="BR166">
            <v>-3168.8500000000031</v>
          </cell>
          <cell r="BT166">
            <v>-3726.2100000000028</v>
          </cell>
          <cell r="BU166">
            <v>-41.840000000000487</v>
          </cell>
          <cell r="BV166">
            <v>-517.31999999999971</v>
          </cell>
          <cell r="BW166">
            <v>-234.34000000000083</v>
          </cell>
          <cell r="BX166">
            <v>-41.839999999999463</v>
          </cell>
          <cell r="BY166">
            <v>-224.47999999999888</v>
          </cell>
          <cell r="BZ166">
            <v>-41.840000000000828</v>
          </cell>
          <cell r="CA166">
            <v>-717.10000000000105</v>
          </cell>
          <cell r="CB166">
            <v>-456.3699999999987</v>
          </cell>
          <cell r="CC166">
            <v>-593.94000000000051</v>
          </cell>
          <cell r="CD166">
            <v>-41.839999999999577</v>
          </cell>
          <cell r="CE166">
            <v>-137.85999999999831</v>
          </cell>
          <cell r="CF166">
            <v>-677.44000000000028</v>
          </cell>
          <cell r="CH166">
            <v>-187274.23000000004</v>
          </cell>
          <cell r="CI166">
            <v>-14663.370000000014</v>
          </cell>
          <cell r="CJ166">
            <v>-17024.529999999988</v>
          </cell>
          <cell r="CK166">
            <v>-15134.14</v>
          </cell>
          <cell r="CL166">
            <v>-14779.810000000023</v>
          </cell>
          <cell r="CM166">
            <v>-15862.410000000018</v>
          </cell>
          <cell r="CN166">
            <v>-14171.660000000011</v>
          </cell>
          <cell r="CO166">
            <v>-15522.180000000026</v>
          </cell>
          <cell r="CP166">
            <v>-15989.96999999999</v>
          </cell>
          <cell r="CQ166">
            <v>-16894.610000000004</v>
          </cell>
          <cell r="CR166">
            <v>-14889.290000000008</v>
          </cell>
          <cell r="CS166">
            <v>-15014.740000000029</v>
          </cell>
          <cell r="CT166">
            <v>-17327.520000000019</v>
          </cell>
          <cell r="CV166">
            <v>-251437</v>
          </cell>
          <cell r="CW166">
            <v>-20963</v>
          </cell>
          <cell r="CX166">
            <v>-20650</v>
          </cell>
          <cell r="CY166">
            <v>-23021</v>
          </cell>
          <cell r="CZ166">
            <v>-20130</v>
          </cell>
          <cell r="DA166">
            <v>-19295</v>
          </cell>
          <cell r="DB166">
            <v>-21801</v>
          </cell>
          <cell r="DC166">
            <v>-20966</v>
          </cell>
          <cell r="DD166">
            <v>-20130</v>
          </cell>
          <cell r="DE166">
            <v>-20966</v>
          </cell>
          <cell r="DF166">
            <v>-20966</v>
          </cell>
          <cell r="DG166">
            <v>-21583</v>
          </cell>
          <cell r="DH166">
            <v>-20966</v>
          </cell>
          <cell r="DJ166">
            <v>1122964.2199999979</v>
          </cell>
          <cell r="DK166">
            <v>13989.940000000133</v>
          </cell>
          <cell r="DL166">
            <v>76758.710000000137</v>
          </cell>
          <cell r="DM166">
            <v>98212.050000000134</v>
          </cell>
          <cell r="DN166">
            <v>82367.050000000134</v>
          </cell>
          <cell r="DO166">
            <v>124325.76000000008</v>
          </cell>
          <cell r="DP166">
            <v>109871.42000000011</v>
          </cell>
          <cell r="DQ166">
            <v>109516.87000000005</v>
          </cell>
          <cell r="DR166">
            <v>96701.999999999898</v>
          </cell>
          <cell r="DS166">
            <v>64674.58</v>
          </cell>
          <cell r="DT166">
            <v>124468.99000000008</v>
          </cell>
          <cell r="DU166">
            <v>115953.26999999992</v>
          </cell>
          <cell r="DV166">
            <v>106123.58000000002</v>
          </cell>
          <cell r="DX166">
            <v>-241671.5199999999</v>
          </cell>
          <cell r="DY166">
            <v>-20139.300000000054</v>
          </cell>
          <cell r="DZ166">
            <v>-20139.300000000047</v>
          </cell>
          <cell r="EA166">
            <v>-20139.299999999963</v>
          </cell>
          <cell r="EB166">
            <v>-20139.300000000003</v>
          </cell>
          <cell r="EC166">
            <v>-20139.300000000076</v>
          </cell>
          <cell r="ED166">
            <v>-20139.300000000003</v>
          </cell>
          <cell r="EE166">
            <v>-20139.299999999959</v>
          </cell>
          <cell r="EF166">
            <v>-20139.299999999959</v>
          </cell>
          <cell r="EG166">
            <v>-20139.300000000028</v>
          </cell>
          <cell r="EH166">
            <v>-20139.3</v>
          </cell>
          <cell r="EI166">
            <v>-20139.300000000039</v>
          </cell>
          <cell r="EJ166">
            <v>-20139.220000000016</v>
          </cell>
          <cell r="EL166">
            <v>-163334.05999999933</v>
          </cell>
          <cell r="EM166">
            <v>-31979.349999999995</v>
          </cell>
          <cell r="EN166">
            <v>-11941.350000000006</v>
          </cell>
          <cell r="EO166">
            <v>-11941.350000000013</v>
          </cell>
          <cell r="EP166">
            <v>-11941.350000000031</v>
          </cell>
          <cell r="EQ166">
            <v>-11941.349999999962</v>
          </cell>
          <cell r="ER166">
            <v>-11941.349999999984</v>
          </cell>
          <cell r="ES166">
            <v>-11941.349999999991</v>
          </cell>
          <cell r="ET166">
            <v>-11941.350000000024</v>
          </cell>
          <cell r="EU166">
            <v>-11941.350000000004</v>
          </cell>
          <cell r="EV166">
            <v>-11941.35</v>
          </cell>
          <cell r="EW166">
            <v>-11941.350000000019</v>
          </cell>
          <cell r="EX166">
            <v>-11941.21</v>
          </cell>
          <cell r="EZ166">
            <v>-16460.069999999967</v>
          </cell>
          <cell r="FA166">
            <v>-3580.8399999999974</v>
          </cell>
          <cell r="FB166">
            <v>-1170.8399999999992</v>
          </cell>
          <cell r="FC166">
            <v>-1170.8400000000006</v>
          </cell>
          <cell r="FD166">
            <v>-1170.8399999999992</v>
          </cell>
          <cell r="FE166">
            <v>-1170.8399999999997</v>
          </cell>
          <cell r="FF166">
            <v>-1170.8400000000001</v>
          </cell>
          <cell r="FG166">
            <v>-1170.8399999999997</v>
          </cell>
          <cell r="FH166">
            <v>-1170.8400000000006</v>
          </cell>
          <cell r="FI166">
            <v>-1170.8400000000006</v>
          </cell>
          <cell r="FJ166">
            <v>-1170.8400000000008</v>
          </cell>
          <cell r="FK166">
            <v>-1170.8400000000015</v>
          </cell>
          <cell r="FL166">
            <v>-1170.8299999999981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B166">
            <v>-421465.64999999956</v>
          </cell>
          <cell r="GC166">
            <v>-55699.490000000005</v>
          </cell>
          <cell r="GD166">
            <v>-33251.489999999962</v>
          </cell>
          <cell r="GE166">
            <v>-33251.490000000034</v>
          </cell>
          <cell r="GF166">
            <v>-33251.489999999962</v>
          </cell>
          <cell r="GG166">
            <v>-33251.489999999954</v>
          </cell>
          <cell r="GH166">
            <v>-33251.489999999991</v>
          </cell>
          <cell r="GI166">
            <v>-33251.490000000042</v>
          </cell>
          <cell r="GJ166">
            <v>-33251.489999999947</v>
          </cell>
          <cell r="GK166">
            <v>-33251.489999999991</v>
          </cell>
          <cell r="GL166">
            <v>-33251.490000000034</v>
          </cell>
          <cell r="GM166">
            <v>-33251.489999999976</v>
          </cell>
          <cell r="GN166">
            <v>-33251.260000000009</v>
          </cell>
        </row>
        <row r="167">
          <cell r="A167" t="str">
            <v>Income (Loss), Before Income Taxes</v>
          </cell>
          <cell r="B167">
            <v>12566642.450000005</v>
          </cell>
          <cell r="C167">
            <v>-3169.9100000008475</v>
          </cell>
          <cell r="D167">
            <v>861767.7799999977</v>
          </cell>
          <cell r="E167">
            <v>2703597.4500000081</v>
          </cell>
          <cell r="F167">
            <v>3826812.32</v>
          </cell>
          <cell r="G167">
            <v>2541230.27</v>
          </cell>
          <cell r="H167">
            <v>1517414.17</v>
          </cell>
          <cell r="I167">
            <v>830675.45999999717</v>
          </cell>
          <cell r="J167">
            <v>389397.93</v>
          </cell>
          <cell r="K167">
            <v>-62646.46000000101</v>
          </cell>
          <cell r="L167">
            <v>16571.820000000123</v>
          </cell>
          <cell r="M167">
            <v>-9714.0000000008149</v>
          </cell>
          <cell r="N167">
            <v>-45294.380000000296</v>
          </cell>
          <cell r="P167">
            <v>1075972.21</v>
          </cell>
          <cell r="Q167">
            <v>85568.180000000109</v>
          </cell>
          <cell r="R167">
            <v>-17211</v>
          </cell>
          <cell r="S167">
            <v>547160.04</v>
          </cell>
          <cell r="T167">
            <v>706577.55000000086</v>
          </cell>
          <cell r="U167">
            <v>398363.95</v>
          </cell>
          <cell r="V167">
            <v>216182.74</v>
          </cell>
          <cell r="W167">
            <v>41980.009999999806</v>
          </cell>
          <cell r="X167">
            <v>-140064.04</v>
          </cell>
          <cell r="Y167">
            <v>-192819.32</v>
          </cell>
          <cell r="Z167">
            <v>-177679.59</v>
          </cell>
          <cell r="AA167">
            <v>-185383.57</v>
          </cell>
          <cell r="AB167">
            <v>-206702.74</v>
          </cell>
          <cell r="AD167">
            <v>11001700.140000004</v>
          </cell>
          <cell r="AE167">
            <v>169542.11999999918</v>
          </cell>
          <cell r="AF167">
            <v>1235315.8500000001</v>
          </cell>
          <cell r="AG167">
            <v>2854372.17</v>
          </cell>
          <cell r="AH167">
            <v>3553063.9900000058</v>
          </cell>
          <cell r="AI167">
            <v>2683140.2400000002</v>
          </cell>
          <cell r="AJ167">
            <v>1989753.26</v>
          </cell>
          <cell r="AK167">
            <v>589851.56999999878</v>
          </cell>
          <cell r="AL167">
            <v>-207585.81</v>
          </cell>
          <cell r="AM167">
            <v>-449794.34999999928</v>
          </cell>
          <cell r="AN167">
            <v>-433346.29999999888</v>
          </cell>
          <cell r="AO167">
            <v>-498040.98000000056</v>
          </cell>
          <cell r="AP167">
            <v>-484571.62</v>
          </cell>
          <cell r="AR167">
            <v>5739027.2899999954</v>
          </cell>
          <cell r="AS167">
            <v>21254.780000000377</v>
          </cell>
          <cell r="AT167">
            <v>538977.74</v>
          </cell>
          <cell r="AU167">
            <v>1051293.0900000001</v>
          </cell>
          <cell r="AV167">
            <v>1300008.29</v>
          </cell>
          <cell r="AW167">
            <v>1079853.3999999999</v>
          </cell>
          <cell r="AX167">
            <v>593446.15999999922</v>
          </cell>
          <cell r="AY167">
            <v>444339.03000000061</v>
          </cell>
          <cell r="AZ167">
            <v>187271.03999999922</v>
          </cell>
          <cell r="BA167">
            <v>149919.56</v>
          </cell>
          <cell r="BB167">
            <v>118867.71999999919</v>
          </cell>
          <cell r="BC167">
            <v>139136.88</v>
          </cell>
          <cell r="BD167">
            <v>114659.6</v>
          </cell>
          <cell r="BF167">
            <v>3075951.91</v>
          </cell>
          <cell r="BG167">
            <v>70594.500000000276</v>
          </cell>
          <cell r="BH167">
            <v>407267.25</v>
          </cell>
          <cell r="BI167">
            <v>704514.67</v>
          </cell>
          <cell r="BJ167">
            <v>839124.43000000133</v>
          </cell>
          <cell r="BK167">
            <v>683775.19</v>
          </cell>
          <cell r="BL167">
            <v>487132.88000000111</v>
          </cell>
          <cell r="BM167">
            <v>136259.86000000098</v>
          </cell>
          <cell r="BN167">
            <v>54863.929999999513</v>
          </cell>
          <cell r="BO167">
            <v>-82651.530000000479</v>
          </cell>
          <cell r="BP167">
            <v>-74418.089999999807</v>
          </cell>
          <cell r="BQ167">
            <v>-75041.570000000196</v>
          </cell>
          <cell r="BR167">
            <v>-75469.61000000019</v>
          </cell>
          <cell r="BT167">
            <v>80173.919999999693</v>
          </cell>
          <cell r="BU167">
            <v>-24193.210000000101</v>
          </cell>
          <cell r="BV167">
            <v>32459.909999999942</v>
          </cell>
          <cell r="BW167">
            <v>114761.56</v>
          </cell>
          <cell r="BX167">
            <v>119224.1</v>
          </cell>
          <cell r="BY167">
            <v>53798.660000000105</v>
          </cell>
          <cell r="BZ167">
            <v>49246.760000000068</v>
          </cell>
          <cell r="CA167">
            <v>36963.279999999999</v>
          </cell>
          <cell r="CB167">
            <v>-63924.38</v>
          </cell>
          <cell r="CC167">
            <v>-66556.44</v>
          </cell>
          <cell r="CD167">
            <v>-52561.11</v>
          </cell>
          <cell r="CE167">
            <v>-50425.83</v>
          </cell>
          <cell r="CF167">
            <v>-68619.38</v>
          </cell>
          <cell r="CH167">
            <v>-257835.61000000132</v>
          </cell>
          <cell r="CI167">
            <v>-165762.79000000074</v>
          </cell>
          <cell r="CJ167">
            <v>-12215.769999999378</v>
          </cell>
          <cell r="CK167">
            <v>87388.35000000018</v>
          </cell>
          <cell r="CL167">
            <v>83936.669999996462</v>
          </cell>
          <cell r="CM167">
            <v>89172.760000000359</v>
          </cell>
          <cell r="CN167">
            <v>-68307.579999999347</v>
          </cell>
          <cell r="CO167">
            <v>-63774.989999999787</v>
          </cell>
          <cell r="CP167">
            <v>-36415.68000000008</v>
          </cell>
          <cell r="CQ167">
            <v>-91124.509999999776</v>
          </cell>
          <cell r="CR167">
            <v>-164358.44</v>
          </cell>
          <cell r="CS167">
            <v>-105378.56</v>
          </cell>
          <cell r="CT167">
            <v>189004.93</v>
          </cell>
          <cell r="CV167">
            <v>-251437</v>
          </cell>
          <cell r="CW167">
            <v>-20963</v>
          </cell>
          <cell r="CX167">
            <v>-20650</v>
          </cell>
          <cell r="CY167">
            <v>-23021</v>
          </cell>
          <cell r="CZ167">
            <v>-20130</v>
          </cell>
          <cell r="DA167">
            <v>-19295</v>
          </cell>
          <cell r="DB167">
            <v>-21801</v>
          </cell>
          <cell r="DC167">
            <v>-20966</v>
          </cell>
          <cell r="DD167">
            <v>-20130</v>
          </cell>
          <cell r="DE167">
            <v>-20966</v>
          </cell>
          <cell r="DF167">
            <v>-20966</v>
          </cell>
          <cell r="DG167">
            <v>-21583</v>
          </cell>
          <cell r="DH167">
            <v>-20966</v>
          </cell>
          <cell r="DJ167">
            <v>33030195.31000001</v>
          </cell>
          <cell r="DK167">
            <v>132870.66999999201</v>
          </cell>
          <cell r="DL167">
            <v>3025711.7599999937</v>
          </cell>
          <cell r="DM167">
            <v>8040066.3300000029</v>
          </cell>
          <cell r="DN167">
            <v>10408617.350000016</v>
          </cell>
          <cell r="DO167">
            <v>7510039.4700000137</v>
          </cell>
          <cell r="DP167">
            <v>4763067.3899999848</v>
          </cell>
          <cell r="DQ167">
            <v>1995328.22</v>
          </cell>
          <cell r="DR167">
            <v>163412.99000000162</v>
          </cell>
          <cell r="DS167">
            <v>-816639.05000000284</v>
          </cell>
          <cell r="DT167">
            <v>-787889.9899999965</v>
          </cell>
          <cell r="DU167">
            <v>-806430.62999999709</v>
          </cell>
          <cell r="DV167">
            <v>-597959.19999999902</v>
          </cell>
          <cell r="DX167">
            <v>6477985.2800000021</v>
          </cell>
          <cell r="DY167">
            <v>-34054.440000001632</v>
          </cell>
          <cell r="DZ167">
            <v>672009.79</v>
          </cell>
          <cell r="EA167">
            <v>1626956.98</v>
          </cell>
          <cell r="EB167">
            <v>2185758.2200000002</v>
          </cell>
          <cell r="EC167">
            <v>1158677.1100000001</v>
          </cell>
          <cell r="ED167">
            <v>1191937.93</v>
          </cell>
          <cell r="EE167">
            <v>506189.68999999948</v>
          </cell>
          <cell r="EF167">
            <v>60828.589999998454</v>
          </cell>
          <cell r="EG167">
            <v>-186721.97999999922</v>
          </cell>
          <cell r="EH167">
            <v>-267556.65999999997</v>
          </cell>
          <cell r="EI167">
            <v>-233739.03</v>
          </cell>
          <cell r="EJ167">
            <v>-202300.92</v>
          </cell>
          <cell r="EL167">
            <v>6722013.2200000118</v>
          </cell>
          <cell r="EM167">
            <v>-351710.84</v>
          </cell>
          <cell r="EN167">
            <v>427521.9600000038</v>
          </cell>
          <cell r="EO167">
            <v>2266035.06</v>
          </cell>
          <cell r="EP167">
            <v>3715056.87</v>
          </cell>
          <cell r="EQ167">
            <v>1623706.93</v>
          </cell>
          <cell r="ER167">
            <v>1355186.93</v>
          </cell>
          <cell r="ES167">
            <v>223068.25000000326</v>
          </cell>
          <cell r="ET167">
            <v>-269810.84999999864</v>
          </cell>
          <cell r="EU167">
            <v>-488061.01999999786</v>
          </cell>
          <cell r="EV167">
            <v>-566562.5000000014</v>
          </cell>
          <cell r="EW167">
            <v>-536366.19999999995</v>
          </cell>
          <cell r="EX167">
            <v>-676051.36999999918</v>
          </cell>
          <cell r="EZ167">
            <v>172080.8</v>
          </cell>
          <cell r="FA167">
            <v>7189.9500000000698</v>
          </cell>
          <cell r="FB167">
            <v>13954.22</v>
          </cell>
          <cell r="FC167">
            <v>26179.46000000013</v>
          </cell>
          <cell r="FD167">
            <v>35699.749999999884</v>
          </cell>
          <cell r="FE167">
            <v>25158.479999999887</v>
          </cell>
          <cell r="FF167">
            <v>22135.45</v>
          </cell>
          <cell r="FG167">
            <v>13417.300000000074</v>
          </cell>
          <cell r="FH167">
            <v>11349.68</v>
          </cell>
          <cell r="FI167">
            <v>10941.02</v>
          </cell>
          <cell r="FJ167">
            <v>4589.8599999999997</v>
          </cell>
          <cell r="FK167">
            <v>-1305.2000000000116</v>
          </cell>
          <cell r="FL167">
            <v>2770.8300000000199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B167">
            <v>13372079.299999982</v>
          </cell>
          <cell r="GC167">
            <v>-378575.33000000182</v>
          </cell>
          <cell r="GD167">
            <v>1113485.97</v>
          </cell>
          <cell r="GE167">
            <v>3919171.5</v>
          </cell>
          <cell r="GF167">
            <v>5936514.8399999971</v>
          </cell>
          <cell r="GG167">
            <v>2807542.52</v>
          </cell>
          <cell r="GH167">
            <v>2569260.3099999912</v>
          </cell>
          <cell r="GI167">
            <v>742675.23999999638</v>
          </cell>
          <cell r="GJ167">
            <v>-197632.58000000112</v>
          </cell>
          <cell r="GK167">
            <v>-663841.98</v>
          </cell>
          <cell r="GL167">
            <v>-829529.3</v>
          </cell>
          <cell r="GM167">
            <v>-771410.42999999877</v>
          </cell>
          <cell r="GN167">
            <v>-875581.45999999798</v>
          </cell>
        </row>
        <row r="168">
          <cell r="A168" t="str">
            <v>Total Provision (Benefit) for Inc Tax</v>
          </cell>
          <cell r="B168">
            <v>5044246.63</v>
          </cell>
          <cell r="C168">
            <v>-1272.82</v>
          </cell>
          <cell r="D168">
            <v>345913.02</v>
          </cell>
          <cell r="E168">
            <v>1085223.69</v>
          </cell>
          <cell r="F168">
            <v>1536082.11</v>
          </cell>
          <cell r="G168">
            <v>1020049.86</v>
          </cell>
          <cell r="H168">
            <v>609089.43000000005</v>
          </cell>
          <cell r="I168">
            <v>333432.83</v>
          </cell>
          <cell r="J168">
            <v>156304.07999999999</v>
          </cell>
          <cell r="K168">
            <v>-25146.28</v>
          </cell>
          <cell r="L168">
            <v>6651.68</v>
          </cell>
          <cell r="M168">
            <v>-3899.42</v>
          </cell>
          <cell r="N168">
            <v>-18181.55</v>
          </cell>
          <cell r="P168">
            <v>431896.21</v>
          </cell>
          <cell r="Q168">
            <v>34347.54</v>
          </cell>
          <cell r="R168">
            <v>-6908.37</v>
          </cell>
          <cell r="S168">
            <v>219630.15</v>
          </cell>
          <cell r="T168">
            <v>283620.09999999998</v>
          </cell>
          <cell r="U168">
            <v>159903.67000000001</v>
          </cell>
          <cell r="V168">
            <v>86775.26</v>
          </cell>
          <cell r="W168">
            <v>16850.59</v>
          </cell>
          <cell r="X168">
            <v>-56221.66</v>
          </cell>
          <cell r="Y168">
            <v>-77397.289999999994</v>
          </cell>
          <cell r="Z168">
            <v>-71320.27</v>
          </cell>
          <cell r="AA168">
            <v>-74413.070000000007</v>
          </cell>
          <cell r="AB168">
            <v>-82970.44</v>
          </cell>
          <cell r="AD168">
            <v>4416085.29</v>
          </cell>
          <cell r="AE168">
            <v>68054.06</v>
          </cell>
          <cell r="AF168">
            <v>495856.17</v>
          </cell>
          <cell r="AG168">
            <v>1145744.8</v>
          </cell>
          <cell r="AH168">
            <v>1426199.89</v>
          </cell>
          <cell r="AI168">
            <v>1077012.99</v>
          </cell>
          <cell r="AJ168">
            <v>798687.37</v>
          </cell>
          <cell r="AK168">
            <v>236766.95</v>
          </cell>
          <cell r="AL168">
            <v>-83325.16</v>
          </cell>
          <cell r="AM168">
            <v>-180547.1</v>
          </cell>
          <cell r="AN168">
            <v>-173944.58</v>
          </cell>
          <cell r="AO168">
            <v>-199913.23</v>
          </cell>
          <cell r="AP168">
            <v>-194506.87</v>
          </cell>
          <cell r="AR168">
            <v>2303641.86</v>
          </cell>
          <cell r="AS168">
            <v>8531.7000000000007</v>
          </cell>
          <cell r="AT168">
            <v>216345.42</v>
          </cell>
          <cell r="AU168">
            <v>421989.01</v>
          </cell>
          <cell r="AV168">
            <v>521822.77</v>
          </cell>
          <cell r="AW168">
            <v>433453.09</v>
          </cell>
          <cell r="AX168">
            <v>238209.21</v>
          </cell>
          <cell r="AY168">
            <v>178357.09</v>
          </cell>
          <cell r="AZ168">
            <v>75169.81</v>
          </cell>
          <cell r="BA168">
            <v>60177.59</v>
          </cell>
          <cell r="BB168">
            <v>47713.07</v>
          </cell>
          <cell r="BC168">
            <v>55848.83</v>
          </cell>
          <cell r="BD168">
            <v>46024.27</v>
          </cell>
          <cell r="BF168">
            <v>1234688.8</v>
          </cell>
          <cell r="BG168">
            <v>28336.49</v>
          </cell>
          <cell r="BH168">
            <v>163476.94</v>
          </cell>
          <cell r="BI168">
            <v>282792.33</v>
          </cell>
          <cell r="BJ168">
            <v>336824.33</v>
          </cell>
          <cell r="BK168">
            <v>274467.53999999998</v>
          </cell>
          <cell r="BL168">
            <v>195535.78</v>
          </cell>
          <cell r="BM168">
            <v>54694.91</v>
          </cell>
          <cell r="BN168">
            <v>22022.55</v>
          </cell>
          <cell r="BO168">
            <v>-33176.1</v>
          </cell>
          <cell r="BP168">
            <v>-29871.23</v>
          </cell>
          <cell r="BQ168">
            <v>-30121.45</v>
          </cell>
          <cell r="BR168">
            <v>-30293.29</v>
          </cell>
          <cell r="BT168">
            <v>32180.27</v>
          </cell>
          <cell r="BU168">
            <v>-9711.4</v>
          </cell>
          <cell r="BV168">
            <v>13029.01</v>
          </cell>
          <cell r="BW168">
            <v>46064.98</v>
          </cell>
          <cell r="BX168">
            <v>47856.45</v>
          </cell>
          <cell r="BY168">
            <v>21594.45</v>
          </cell>
          <cell r="BZ168">
            <v>19767.7</v>
          </cell>
          <cell r="CA168">
            <v>14836.84</v>
          </cell>
          <cell r="CB168">
            <v>-25659.33</v>
          </cell>
          <cell r="CC168">
            <v>-26715.72</v>
          </cell>
          <cell r="CD168">
            <v>-21098.03</v>
          </cell>
          <cell r="CE168">
            <v>-20240.990000000002</v>
          </cell>
          <cell r="CF168">
            <v>-27543.69</v>
          </cell>
          <cell r="CH168">
            <v>-103493.87</v>
          </cell>
          <cell r="CI168">
            <v>-66537</v>
          </cell>
          <cell r="CJ168">
            <v>-4903.33</v>
          </cell>
          <cell r="CK168">
            <v>35078.04</v>
          </cell>
          <cell r="CL168">
            <v>33692.39</v>
          </cell>
          <cell r="CM168">
            <v>35793.82</v>
          </cell>
          <cell r="CN168">
            <v>-27418.46</v>
          </cell>
          <cell r="CO168">
            <v>-25599.4</v>
          </cell>
          <cell r="CP168">
            <v>-14616.93</v>
          </cell>
          <cell r="CQ168">
            <v>-36577.33</v>
          </cell>
          <cell r="CR168">
            <v>-65973.399999999994</v>
          </cell>
          <cell r="CS168">
            <v>-42298.82</v>
          </cell>
          <cell r="CT168">
            <v>75866.55</v>
          </cell>
          <cell r="CV168">
            <v>-100926.8</v>
          </cell>
          <cell r="CW168">
            <v>-8414.5499999999993</v>
          </cell>
          <cell r="CX168">
            <v>-8288.91</v>
          </cell>
          <cell r="CY168">
            <v>-9240.6299999999992</v>
          </cell>
          <cell r="CZ168">
            <v>-8080.18</v>
          </cell>
          <cell r="DA168">
            <v>-7745.01</v>
          </cell>
          <cell r="DB168">
            <v>-8750.92</v>
          </cell>
          <cell r="DC168">
            <v>-8415.75</v>
          </cell>
          <cell r="DD168">
            <v>-8080.18</v>
          </cell>
          <cell r="DE168">
            <v>-8415.75</v>
          </cell>
          <cell r="DF168">
            <v>-8415.75</v>
          </cell>
          <cell r="DG168">
            <v>-8663.42</v>
          </cell>
          <cell r="DH168">
            <v>-8415.75</v>
          </cell>
          <cell r="DJ168">
            <v>13258318.390000001</v>
          </cell>
          <cell r="DK168">
            <v>53334.02</v>
          </cell>
          <cell r="DL168">
            <v>1214519.95</v>
          </cell>
          <cell r="DM168">
            <v>3227282.37</v>
          </cell>
          <cell r="DN168">
            <v>4178017.86</v>
          </cell>
          <cell r="DO168">
            <v>3014530.41</v>
          </cell>
          <cell r="DP168">
            <v>1911895.37</v>
          </cell>
          <cell r="DQ168">
            <v>800924.06</v>
          </cell>
          <cell r="DR168">
            <v>65593.179999999993</v>
          </cell>
          <cell r="DS168">
            <v>-327797.98</v>
          </cell>
          <cell r="DT168">
            <v>-316258.51</v>
          </cell>
          <cell r="DU168">
            <v>-323701.57</v>
          </cell>
          <cell r="DV168">
            <v>-240020.77</v>
          </cell>
          <cell r="DX168">
            <v>2610628.25</v>
          </cell>
          <cell r="DY168">
            <v>-13723.91</v>
          </cell>
          <cell r="DZ168">
            <v>270819.96000000002</v>
          </cell>
          <cell r="EA168">
            <v>655663.68999999994</v>
          </cell>
          <cell r="EB168">
            <v>880860.55</v>
          </cell>
          <cell r="EC168">
            <v>466946.88</v>
          </cell>
          <cell r="ED168">
            <v>480351</v>
          </cell>
          <cell r="EE168">
            <v>203994.48</v>
          </cell>
          <cell r="EF168">
            <v>24513.96</v>
          </cell>
          <cell r="EG168">
            <v>-75248.960000000006</v>
          </cell>
          <cell r="EH168">
            <v>-107825.31</v>
          </cell>
          <cell r="EI168">
            <v>-94196.83</v>
          </cell>
          <cell r="EJ168">
            <v>-81527.260000000068</v>
          </cell>
          <cell r="EL168">
            <v>2708971.19</v>
          </cell>
          <cell r="EM168">
            <v>-141739.49</v>
          </cell>
          <cell r="EN168">
            <v>172291.34</v>
          </cell>
          <cell r="EO168">
            <v>913212.12</v>
          </cell>
          <cell r="EP168">
            <v>1497167.9</v>
          </cell>
          <cell r="EQ168">
            <v>654353.89</v>
          </cell>
          <cell r="ER168">
            <v>546140.32999999996</v>
          </cell>
          <cell r="ES168">
            <v>89896.490000000049</v>
          </cell>
          <cell r="ET168">
            <v>-108733.78</v>
          </cell>
          <cell r="EU168">
            <v>-196688.6</v>
          </cell>
          <cell r="EV168">
            <v>-228324.71</v>
          </cell>
          <cell r="EW168">
            <v>-216155.57</v>
          </cell>
          <cell r="EX168">
            <v>-272448.73</v>
          </cell>
          <cell r="EZ168">
            <v>69348.600000000006</v>
          </cell>
          <cell r="FA168">
            <v>2897.55</v>
          </cell>
          <cell r="FB168">
            <v>5623.55</v>
          </cell>
          <cell r="FC168">
            <v>10550.32</v>
          </cell>
          <cell r="FD168">
            <v>14387.01</v>
          </cell>
          <cell r="FE168">
            <v>10138.870000000001</v>
          </cell>
          <cell r="FF168">
            <v>8920.59</v>
          </cell>
          <cell r="FG168">
            <v>5407.18</v>
          </cell>
          <cell r="FH168">
            <v>4573.92</v>
          </cell>
          <cell r="FI168">
            <v>4409.24</v>
          </cell>
          <cell r="FJ168">
            <v>1849.72</v>
          </cell>
          <cell r="FK168">
            <v>-526</v>
          </cell>
          <cell r="FL168">
            <v>1116.6500000000001</v>
          </cell>
          <cell r="FN168" t="str">
            <v>0</v>
          </cell>
          <cell r="FO168" t="str">
            <v>0</v>
          </cell>
          <cell r="FP168" t="str">
            <v>0</v>
          </cell>
          <cell r="FQ168" t="str">
            <v>0</v>
          </cell>
          <cell r="FR168" t="str">
            <v>0</v>
          </cell>
          <cell r="FS168" t="str">
            <v>0</v>
          </cell>
          <cell r="FT168" t="str">
            <v>0</v>
          </cell>
          <cell r="FU168" t="str">
            <v>0</v>
          </cell>
          <cell r="FV168" t="str">
            <v>0</v>
          </cell>
          <cell r="FW168" t="str">
            <v>0</v>
          </cell>
          <cell r="FX168" t="str">
            <v>0</v>
          </cell>
          <cell r="FY168" t="str">
            <v>0</v>
          </cell>
          <cell r="FZ168" t="str">
            <v>0</v>
          </cell>
          <cell r="GB168">
            <v>5388948.0399999991</v>
          </cell>
          <cell r="GC168">
            <v>-152565.85</v>
          </cell>
          <cell r="GD168">
            <v>448734.85</v>
          </cell>
          <cell r="GE168">
            <v>1579426.13</v>
          </cell>
          <cell r="GF168">
            <v>2392415.46</v>
          </cell>
          <cell r="GG168">
            <v>1131439.6399999999</v>
          </cell>
          <cell r="GH168">
            <v>1035411.92</v>
          </cell>
          <cell r="GI168">
            <v>299298.15000000002</v>
          </cell>
          <cell r="GJ168">
            <v>-79645.899999999994</v>
          </cell>
          <cell r="GK168">
            <v>-267528.32000000001</v>
          </cell>
          <cell r="GL168">
            <v>-334300.3</v>
          </cell>
          <cell r="GM168">
            <v>-310878.40000000002</v>
          </cell>
          <cell r="GN168">
            <v>-352859.34</v>
          </cell>
        </row>
        <row r="169">
          <cell r="A169" t="str">
            <v>Income (Loss), Before Cumulative Effect</v>
          </cell>
          <cell r="B169">
            <v>7522395.8200000031</v>
          </cell>
          <cell r="C169">
            <v>-1897.0900000008476</v>
          </cell>
          <cell r="D169">
            <v>515854.75999999768</v>
          </cell>
          <cell r="E169">
            <v>1618373.7600000082</v>
          </cell>
          <cell r="F169">
            <v>2290730.21</v>
          </cell>
          <cell r="G169">
            <v>1521180.41</v>
          </cell>
          <cell r="H169">
            <v>908324.73999999918</v>
          </cell>
          <cell r="I169">
            <v>497242.62999999715</v>
          </cell>
          <cell r="J169">
            <v>233093.85</v>
          </cell>
          <cell r="K169">
            <v>-37500.180000001012</v>
          </cell>
          <cell r="L169">
            <v>9920.1400000001231</v>
          </cell>
          <cell r="M169">
            <v>-5814.5800000008148</v>
          </cell>
          <cell r="N169">
            <v>-27112.830000000296</v>
          </cell>
          <cell r="P169">
            <v>644076.00000000058</v>
          </cell>
          <cell r="Q169">
            <v>51220.640000000109</v>
          </cell>
          <cell r="R169">
            <v>-10302.629999999999</v>
          </cell>
          <cell r="S169">
            <v>327529.89</v>
          </cell>
          <cell r="T169">
            <v>422957.45000000088</v>
          </cell>
          <cell r="U169">
            <v>238460.28</v>
          </cell>
          <cell r="V169">
            <v>129407.48</v>
          </cell>
          <cell r="W169">
            <v>25129.419999999805</v>
          </cell>
          <cell r="X169">
            <v>-83842.380000000092</v>
          </cell>
          <cell r="Y169">
            <v>-115422.03</v>
          </cell>
          <cell r="Z169">
            <v>-106359.32</v>
          </cell>
          <cell r="AA169">
            <v>-110970.5</v>
          </cell>
          <cell r="AB169">
            <v>-123732.3</v>
          </cell>
          <cell r="AD169">
            <v>6585614.8500000043</v>
          </cell>
          <cell r="AE169">
            <v>101488.05999999918</v>
          </cell>
          <cell r="AF169">
            <v>739459.68000000156</v>
          </cell>
          <cell r="AG169">
            <v>1708627.37</v>
          </cell>
          <cell r="AH169">
            <v>2126864.1000000061</v>
          </cell>
          <cell r="AI169">
            <v>1606127.25</v>
          </cell>
          <cell r="AJ169">
            <v>1191065.8899999999</v>
          </cell>
          <cell r="AK169">
            <v>353084.61999999877</v>
          </cell>
          <cell r="AL169">
            <v>-124260.65</v>
          </cell>
          <cell r="AM169">
            <v>-269247.2499999993</v>
          </cell>
          <cell r="AN169">
            <v>-259401.7199999989</v>
          </cell>
          <cell r="AO169">
            <v>-298127.75000000058</v>
          </cell>
          <cell r="AP169">
            <v>-290064.75</v>
          </cell>
          <cell r="AR169">
            <v>3435385.43</v>
          </cell>
          <cell r="AS169">
            <v>12723.080000000376</v>
          </cell>
          <cell r="AT169">
            <v>322632.32000000001</v>
          </cell>
          <cell r="AU169">
            <v>629304.08000000054</v>
          </cell>
          <cell r="AV169">
            <v>778185.51999999862</v>
          </cell>
          <cell r="AW169">
            <v>646400.30999999889</v>
          </cell>
          <cell r="AX169">
            <v>355236.9499999992</v>
          </cell>
          <cell r="AY169">
            <v>265981.94000000064</v>
          </cell>
          <cell r="AZ169">
            <v>112101.22999999922</v>
          </cell>
          <cell r="BA169">
            <v>89741.970000000059</v>
          </cell>
          <cell r="BB169">
            <v>71154.649999999179</v>
          </cell>
          <cell r="BC169">
            <v>83288.05</v>
          </cell>
          <cell r="BD169">
            <v>68635.329999999565</v>
          </cell>
          <cell r="BF169">
            <v>1841263.11</v>
          </cell>
          <cell r="BG169">
            <v>42258.010000000271</v>
          </cell>
          <cell r="BH169">
            <v>243790.31</v>
          </cell>
          <cell r="BI169">
            <v>421722.34000000049</v>
          </cell>
          <cell r="BJ169">
            <v>502300.10000000132</v>
          </cell>
          <cell r="BK169">
            <v>409307.65</v>
          </cell>
          <cell r="BL169">
            <v>291597.10000000114</v>
          </cell>
          <cell r="BM169">
            <v>81564.950000000972</v>
          </cell>
          <cell r="BN169">
            <v>32841.37999999951</v>
          </cell>
          <cell r="BO169">
            <v>-49475.430000000481</v>
          </cell>
          <cell r="BP169">
            <v>-44546.859999999811</v>
          </cell>
          <cell r="BQ169">
            <v>-44920.120000000199</v>
          </cell>
          <cell r="BR169">
            <v>-45176.320000000189</v>
          </cell>
          <cell r="BT169">
            <v>47993.649999999689</v>
          </cell>
          <cell r="BU169">
            <v>-14481.810000000101</v>
          </cell>
          <cell r="BV169">
            <v>19430.899999999943</v>
          </cell>
          <cell r="BW169">
            <v>68696.579999999871</v>
          </cell>
          <cell r="BX169">
            <v>71367.649999999863</v>
          </cell>
          <cell r="BY169">
            <v>32204.210000000105</v>
          </cell>
          <cell r="BZ169">
            <v>29479.060000000067</v>
          </cell>
          <cell r="CA169">
            <v>22126.44</v>
          </cell>
          <cell r="CB169">
            <v>-38265.050000000003</v>
          </cell>
          <cell r="CC169">
            <v>-39840.720000000001</v>
          </cell>
          <cell r="CD169">
            <v>-31463.08</v>
          </cell>
          <cell r="CE169">
            <v>-30184.84</v>
          </cell>
          <cell r="CF169">
            <v>-41075.69</v>
          </cell>
          <cell r="CH169">
            <v>-154341.74000000133</v>
          </cell>
          <cell r="CI169">
            <v>-99225.790000000736</v>
          </cell>
          <cell r="CJ169">
            <v>-7312.4399999993766</v>
          </cell>
          <cell r="CK169">
            <v>52310.310000000187</v>
          </cell>
          <cell r="CL169">
            <v>50244.279999996448</v>
          </cell>
          <cell r="CM169">
            <v>53378.940000000352</v>
          </cell>
          <cell r="CN169">
            <v>-40889.119999999341</v>
          </cell>
          <cell r="CO169">
            <v>-38175.589999999778</v>
          </cell>
          <cell r="CP169">
            <v>-21798.750000000073</v>
          </cell>
          <cell r="CQ169">
            <v>-54547.179999999775</v>
          </cell>
          <cell r="CR169">
            <v>-98385.03999999979</v>
          </cell>
          <cell r="CS169">
            <v>-63079.739999999743</v>
          </cell>
          <cell r="CT169">
            <v>113138.38</v>
          </cell>
          <cell r="CV169">
            <v>-150510.20000000001</v>
          </cell>
          <cell r="CW169">
            <v>-12548.45</v>
          </cell>
          <cell r="CX169">
            <v>-12361.09</v>
          </cell>
          <cell r="CY169">
            <v>-13780.37</v>
          </cell>
          <cell r="CZ169">
            <v>-12049.82</v>
          </cell>
          <cell r="DA169">
            <v>-11549.99</v>
          </cell>
          <cell r="DB169">
            <v>-13050.08</v>
          </cell>
          <cell r="DC169">
            <v>-12550.25</v>
          </cell>
          <cell r="DD169">
            <v>-12049.82</v>
          </cell>
          <cell r="DE169">
            <v>-12550.25</v>
          </cell>
          <cell r="DF169">
            <v>-12550.25</v>
          </cell>
          <cell r="DG169">
            <v>-12919.58</v>
          </cell>
          <cell r="DH169">
            <v>-12550.25</v>
          </cell>
          <cell r="DJ169">
            <v>19771876.920000009</v>
          </cell>
          <cell r="DK169">
            <v>79536.649999992005</v>
          </cell>
          <cell r="DL169">
            <v>1811191.8099999938</v>
          </cell>
          <cell r="DM169">
            <v>4812783.96</v>
          </cell>
          <cell r="DN169">
            <v>6230599.490000017</v>
          </cell>
          <cell r="DO169">
            <v>4495509.0600000136</v>
          </cell>
          <cell r="DP169">
            <v>2851172.0199999847</v>
          </cell>
          <cell r="DQ169">
            <v>1194404.1599999999</v>
          </cell>
          <cell r="DR169">
            <v>97819.810000001657</v>
          </cell>
          <cell r="DS169">
            <v>-488841.07000000286</v>
          </cell>
          <cell r="DT169">
            <v>-471631.47999999649</v>
          </cell>
          <cell r="DU169">
            <v>-482729.05999999703</v>
          </cell>
          <cell r="DV169">
            <v>-357938.42999999906</v>
          </cell>
          <cell r="DX169">
            <v>3867357.03</v>
          </cell>
          <cell r="DY169">
            <v>-20330.530000001625</v>
          </cell>
          <cell r="DZ169">
            <v>401189.83</v>
          </cell>
          <cell r="EA169">
            <v>971293.29</v>
          </cell>
          <cell r="EB169">
            <v>1304897.67</v>
          </cell>
          <cell r="EC169">
            <v>691730.23000000161</v>
          </cell>
          <cell r="ED169">
            <v>711586.92999999947</v>
          </cell>
          <cell r="EE169">
            <v>302195.2099999995</v>
          </cell>
          <cell r="EF169">
            <v>36314.629999998433</v>
          </cell>
          <cell r="EG169">
            <v>-111473.01999999919</v>
          </cell>
          <cell r="EH169">
            <v>-159731.35</v>
          </cell>
          <cell r="EI169">
            <v>-139542.20000000001</v>
          </cell>
          <cell r="EJ169">
            <v>-120773.66</v>
          </cell>
          <cell r="EL169">
            <v>4013042.030000011</v>
          </cell>
          <cell r="EM169">
            <v>-209971.35</v>
          </cell>
          <cell r="EN169">
            <v>255230.62000000381</v>
          </cell>
          <cell r="EO169">
            <v>1352822.94</v>
          </cell>
          <cell r="EP169">
            <v>2217888.9700000002</v>
          </cell>
          <cell r="EQ169">
            <v>969353.03999999783</v>
          </cell>
          <cell r="ER169">
            <v>809046.60000000056</v>
          </cell>
          <cell r="ES169">
            <v>133171.76000000321</v>
          </cell>
          <cell r="ET169">
            <v>-161077.06999999852</v>
          </cell>
          <cell r="EU169">
            <v>-291372.41999999795</v>
          </cell>
          <cell r="EV169">
            <v>-338237.79000000138</v>
          </cell>
          <cell r="EW169">
            <v>-320210.63</v>
          </cell>
          <cell r="EX169">
            <v>-403602.6399999992</v>
          </cell>
          <cell r="EZ169">
            <v>102732.2</v>
          </cell>
          <cell r="FA169">
            <v>4292.4000000000697</v>
          </cell>
          <cell r="FB169">
            <v>8330.6700000000128</v>
          </cell>
          <cell r="FC169">
            <v>15629.14000000013</v>
          </cell>
          <cell r="FD169">
            <v>21312.739999999882</v>
          </cell>
          <cell r="FE169">
            <v>15019.609999999886</v>
          </cell>
          <cell r="FF169">
            <v>13214.86</v>
          </cell>
          <cell r="FG169">
            <v>8010.1200000000736</v>
          </cell>
          <cell r="FH169">
            <v>6775.7600000000384</v>
          </cell>
          <cell r="FI169">
            <v>6531.7800000000479</v>
          </cell>
          <cell r="FJ169">
            <v>2740.1399999999949</v>
          </cell>
          <cell r="FK169">
            <v>-779.20000000001164</v>
          </cell>
          <cell r="FL169">
            <v>1654.1800000000198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B169">
            <v>7983131.2599999793</v>
          </cell>
          <cell r="GC169">
            <v>-226009.48000000184</v>
          </cell>
          <cell r="GD169">
            <v>664751.11999999918</v>
          </cell>
          <cell r="GE169">
            <v>2339745.37</v>
          </cell>
          <cell r="GF169">
            <v>3544099.38</v>
          </cell>
          <cell r="GG169">
            <v>1676102.88</v>
          </cell>
          <cell r="GH169">
            <v>1533848.3899999913</v>
          </cell>
          <cell r="GI169">
            <v>443377.08999999636</v>
          </cell>
          <cell r="GJ169">
            <v>-117986.68000000108</v>
          </cell>
          <cell r="GK169">
            <v>-396313.66</v>
          </cell>
          <cell r="GL169">
            <v>-495229</v>
          </cell>
          <cell r="GM169">
            <v>-460532.02999999886</v>
          </cell>
          <cell r="GN169">
            <v>-522722.1199999979</v>
          </cell>
        </row>
        <row r="170">
          <cell r="A170" t="str">
            <v>Income Statement - Net Income (Loss)</v>
          </cell>
          <cell r="B170">
            <v>7522395.8200000031</v>
          </cell>
          <cell r="C170">
            <v>-1897.0900000008476</v>
          </cell>
          <cell r="D170">
            <v>515854.75999999768</v>
          </cell>
          <cell r="E170">
            <v>1618373.7600000082</v>
          </cell>
          <cell r="F170">
            <v>2290730.21</v>
          </cell>
          <cell r="G170">
            <v>1521180.41</v>
          </cell>
          <cell r="H170">
            <v>908324.73999999918</v>
          </cell>
          <cell r="I170">
            <v>497242.62999999715</v>
          </cell>
          <cell r="J170">
            <v>233093.85</v>
          </cell>
          <cell r="K170">
            <v>-37500.180000001012</v>
          </cell>
          <cell r="L170">
            <v>9920.1400000001231</v>
          </cell>
          <cell r="M170">
            <v>-5814.5800000008148</v>
          </cell>
          <cell r="N170">
            <v>-27112.830000000296</v>
          </cell>
          <cell r="P170">
            <v>644076.00000000058</v>
          </cell>
          <cell r="Q170">
            <v>51220.640000000109</v>
          </cell>
          <cell r="R170">
            <v>-10302.629999999999</v>
          </cell>
          <cell r="S170">
            <v>327529.89</v>
          </cell>
          <cell r="T170">
            <v>422957.45000000088</v>
          </cell>
          <cell r="U170">
            <v>238460.28</v>
          </cell>
          <cell r="V170">
            <v>129407.48</v>
          </cell>
          <cell r="W170">
            <v>25129.419999999805</v>
          </cell>
          <cell r="X170">
            <v>-83842.380000000092</v>
          </cell>
          <cell r="Y170">
            <v>-115422.03</v>
          </cell>
          <cell r="Z170">
            <v>-106359.32</v>
          </cell>
          <cell r="AA170">
            <v>-110970.5</v>
          </cell>
          <cell r="AB170">
            <v>-123732.3</v>
          </cell>
          <cell r="AD170">
            <v>6585614.8500000043</v>
          </cell>
          <cell r="AE170">
            <v>101488.05999999918</v>
          </cell>
          <cell r="AF170">
            <v>739459.68000000156</v>
          </cell>
          <cell r="AG170">
            <v>1708627.37</v>
          </cell>
          <cell r="AH170">
            <v>2126864.1000000061</v>
          </cell>
          <cell r="AI170">
            <v>1606127.25</v>
          </cell>
          <cell r="AJ170">
            <v>1191065.8899999999</v>
          </cell>
          <cell r="AK170">
            <v>353084.61999999877</v>
          </cell>
          <cell r="AL170">
            <v>-124260.65</v>
          </cell>
          <cell r="AM170">
            <v>-269247.2499999993</v>
          </cell>
          <cell r="AN170">
            <v>-259401.7199999989</v>
          </cell>
          <cell r="AO170">
            <v>-298127.75000000058</v>
          </cell>
          <cell r="AP170">
            <v>-290064.75</v>
          </cell>
          <cell r="AR170">
            <v>3435385.43</v>
          </cell>
          <cell r="AS170">
            <v>12723.080000000376</v>
          </cell>
          <cell r="AT170">
            <v>322632.32000000001</v>
          </cell>
          <cell r="AU170">
            <v>629304.08000000054</v>
          </cell>
          <cell r="AV170">
            <v>778185.51999999862</v>
          </cell>
          <cell r="AW170">
            <v>646400.30999999889</v>
          </cell>
          <cell r="AX170">
            <v>355236.9499999992</v>
          </cell>
          <cell r="AY170">
            <v>265981.94000000064</v>
          </cell>
          <cell r="AZ170">
            <v>112101.22999999922</v>
          </cell>
          <cell r="BA170">
            <v>89741.970000000059</v>
          </cell>
          <cell r="BB170">
            <v>71154.649999999179</v>
          </cell>
          <cell r="BC170">
            <v>83288.05</v>
          </cell>
          <cell r="BD170">
            <v>68635.329999999565</v>
          </cell>
          <cell r="BF170">
            <v>1841263.11</v>
          </cell>
          <cell r="BG170">
            <v>42258.010000000271</v>
          </cell>
          <cell r="BH170">
            <v>243790.31</v>
          </cell>
          <cell r="BI170">
            <v>421722.34000000049</v>
          </cell>
          <cell r="BJ170">
            <v>502300.10000000132</v>
          </cell>
          <cell r="BK170">
            <v>409307.65</v>
          </cell>
          <cell r="BL170">
            <v>291597.10000000114</v>
          </cell>
          <cell r="BM170">
            <v>81564.950000000972</v>
          </cell>
          <cell r="BN170">
            <v>32841.37999999951</v>
          </cell>
          <cell r="BO170">
            <v>-49475.430000000481</v>
          </cell>
          <cell r="BP170">
            <v>-44546.859999999811</v>
          </cell>
          <cell r="BQ170">
            <v>-44920.120000000199</v>
          </cell>
          <cell r="BR170">
            <v>-45176.320000000189</v>
          </cell>
          <cell r="BT170">
            <v>47993.649999999689</v>
          </cell>
          <cell r="BU170">
            <v>-14481.810000000101</v>
          </cell>
          <cell r="BV170">
            <v>19430.899999999943</v>
          </cell>
          <cell r="BW170">
            <v>68696.579999999871</v>
          </cell>
          <cell r="BX170">
            <v>71367.649999999863</v>
          </cell>
          <cell r="BY170">
            <v>32204.210000000105</v>
          </cell>
          <cell r="BZ170">
            <v>29479.060000000067</v>
          </cell>
          <cell r="CA170">
            <v>22126.44</v>
          </cell>
          <cell r="CB170">
            <v>-38265.050000000003</v>
          </cell>
          <cell r="CC170">
            <v>-39840.720000000001</v>
          </cell>
          <cell r="CD170">
            <v>-31463.08</v>
          </cell>
          <cell r="CE170">
            <v>-30184.84</v>
          </cell>
          <cell r="CF170">
            <v>-41075.69</v>
          </cell>
          <cell r="CH170">
            <v>-154341.74000000133</v>
          </cell>
          <cell r="CI170">
            <v>-99225.790000000736</v>
          </cell>
          <cell r="CJ170">
            <v>-7312.4399999993766</v>
          </cell>
          <cell r="CK170">
            <v>52310.310000000187</v>
          </cell>
          <cell r="CL170">
            <v>50244.279999996448</v>
          </cell>
          <cell r="CM170">
            <v>53378.940000000352</v>
          </cell>
          <cell r="CN170">
            <v>-40889.119999999341</v>
          </cell>
          <cell r="CO170">
            <v>-38175.589999999778</v>
          </cell>
          <cell r="CP170">
            <v>-21798.750000000073</v>
          </cell>
          <cell r="CQ170">
            <v>-54547.179999999775</v>
          </cell>
          <cell r="CR170">
            <v>-98385.03999999979</v>
          </cell>
          <cell r="CS170">
            <v>-63079.739999999743</v>
          </cell>
          <cell r="CT170">
            <v>113138.38</v>
          </cell>
          <cell r="CV170">
            <v>-150510.20000000001</v>
          </cell>
          <cell r="CW170">
            <v>-12548.45</v>
          </cell>
          <cell r="CX170">
            <v>-12361.09</v>
          </cell>
          <cell r="CY170">
            <v>-13780.37</v>
          </cell>
          <cell r="CZ170">
            <v>-12049.82</v>
          </cell>
          <cell r="DA170">
            <v>-11549.99</v>
          </cell>
          <cell r="DB170">
            <v>-13050.08</v>
          </cell>
          <cell r="DC170">
            <v>-12550.25</v>
          </cell>
          <cell r="DD170">
            <v>-12049.82</v>
          </cell>
          <cell r="DE170">
            <v>-12550.25</v>
          </cell>
          <cell r="DF170">
            <v>-12550.25</v>
          </cell>
          <cell r="DG170">
            <v>-12919.58</v>
          </cell>
          <cell r="DH170">
            <v>-12550.25</v>
          </cell>
          <cell r="DJ170">
            <v>19771876.920000009</v>
          </cell>
          <cell r="DK170">
            <v>79536.649999992005</v>
          </cell>
          <cell r="DL170">
            <v>1811191.8099999938</v>
          </cell>
          <cell r="DM170">
            <v>4812783.96</v>
          </cell>
          <cell r="DN170">
            <v>6230599.490000017</v>
          </cell>
          <cell r="DO170">
            <v>4495509.0600000136</v>
          </cell>
          <cell r="DP170">
            <v>2851172.0199999847</v>
          </cell>
          <cell r="DQ170">
            <v>1194404.1599999999</v>
          </cell>
          <cell r="DR170">
            <v>97819.810000001657</v>
          </cell>
          <cell r="DS170">
            <v>-488841.07000000286</v>
          </cell>
          <cell r="DT170">
            <v>-471631.47999999649</v>
          </cell>
          <cell r="DU170">
            <v>-482729.05999999703</v>
          </cell>
          <cell r="DV170">
            <v>-357938.42999999906</v>
          </cell>
          <cell r="DX170">
            <v>3867357.03</v>
          </cell>
          <cell r="DY170">
            <v>-20330.530000001625</v>
          </cell>
          <cell r="DZ170">
            <v>401189.83</v>
          </cell>
          <cell r="EA170">
            <v>971293.29</v>
          </cell>
          <cell r="EB170">
            <v>1304897.67</v>
          </cell>
          <cell r="EC170">
            <v>691730.23000000161</v>
          </cell>
          <cell r="ED170">
            <v>711586.92999999947</v>
          </cell>
          <cell r="EE170">
            <v>302195.2099999995</v>
          </cell>
          <cell r="EF170">
            <v>36314.629999998433</v>
          </cell>
          <cell r="EG170">
            <v>-111473.01999999919</v>
          </cell>
          <cell r="EH170">
            <v>-159731.35</v>
          </cell>
          <cell r="EI170">
            <v>-139542.20000000001</v>
          </cell>
          <cell r="EJ170">
            <v>-120773.66</v>
          </cell>
          <cell r="EL170">
            <v>4013042.030000011</v>
          </cell>
          <cell r="EM170">
            <v>-209971.35</v>
          </cell>
          <cell r="EN170">
            <v>255230.62000000381</v>
          </cell>
          <cell r="EO170">
            <v>1352822.94</v>
          </cell>
          <cell r="EP170">
            <v>2217888.9700000002</v>
          </cell>
          <cell r="EQ170">
            <v>969353.03999999783</v>
          </cell>
          <cell r="ER170">
            <v>809046.60000000056</v>
          </cell>
          <cell r="ES170">
            <v>133171.76000000321</v>
          </cell>
          <cell r="ET170">
            <v>-161077.06999999852</v>
          </cell>
          <cell r="EU170">
            <v>-291372.41999999795</v>
          </cell>
          <cell r="EV170">
            <v>-338237.79000000138</v>
          </cell>
          <cell r="EW170">
            <v>-320210.63</v>
          </cell>
          <cell r="EX170">
            <v>-403602.6399999992</v>
          </cell>
          <cell r="EZ170">
            <v>102732.2</v>
          </cell>
          <cell r="FA170">
            <v>4292.4000000000697</v>
          </cell>
          <cell r="FB170">
            <v>8330.6700000000128</v>
          </cell>
          <cell r="FC170">
            <v>15629.14000000013</v>
          </cell>
          <cell r="FD170">
            <v>21312.739999999882</v>
          </cell>
          <cell r="FE170">
            <v>15019.609999999886</v>
          </cell>
          <cell r="FF170">
            <v>13214.86</v>
          </cell>
          <cell r="FG170">
            <v>8010.1200000000736</v>
          </cell>
          <cell r="FH170">
            <v>6775.7600000000384</v>
          </cell>
          <cell r="FI170">
            <v>6531.7800000000479</v>
          </cell>
          <cell r="FJ170">
            <v>2740.1399999999949</v>
          </cell>
          <cell r="FK170">
            <v>-779.20000000001164</v>
          </cell>
          <cell r="FL170">
            <v>1654.1800000000198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B170">
            <v>7983131.2599999793</v>
          </cell>
          <cell r="GC170">
            <v>-226009.48000000184</v>
          </cell>
          <cell r="GD170">
            <v>664751.11999999918</v>
          </cell>
          <cell r="GE170">
            <v>2339745.37</v>
          </cell>
          <cell r="GF170">
            <v>3544099.38</v>
          </cell>
          <cell r="GG170">
            <v>1676102.88</v>
          </cell>
          <cell r="GH170">
            <v>1533848.3899999913</v>
          </cell>
          <cell r="GI170">
            <v>443377.08999999636</v>
          </cell>
          <cell r="GJ170">
            <v>-117986.68000000108</v>
          </cell>
          <cell r="GK170">
            <v>-396313.66</v>
          </cell>
          <cell r="GL170">
            <v>-495229</v>
          </cell>
          <cell r="GM170">
            <v>-460532.02999999886</v>
          </cell>
          <cell r="GN170">
            <v>-522722.1199999979</v>
          </cell>
        </row>
        <row r="172">
          <cell r="A172" t="str">
            <v>Labor</v>
          </cell>
          <cell r="B172">
            <v>4916677.87</v>
          </cell>
          <cell r="C172">
            <v>417693.96</v>
          </cell>
          <cell r="D172">
            <v>412291.18</v>
          </cell>
          <cell r="E172">
            <v>443728.06</v>
          </cell>
          <cell r="F172">
            <v>412332.45</v>
          </cell>
          <cell r="G172">
            <v>394998.04</v>
          </cell>
          <cell r="H172">
            <v>441106.6</v>
          </cell>
          <cell r="I172">
            <v>407912.85</v>
          </cell>
          <cell r="J172">
            <v>394045.65</v>
          </cell>
          <cell r="K172">
            <v>405790.27</v>
          </cell>
          <cell r="L172">
            <v>391947.75</v>
          </cell>
          <cell r="M172">
            <v>401409.63</v>
          </cell>
          <cell r="N172">
            <v>393421.43</v>
          </cell>
          <cell r="P172">
            <v>881924.61</v>
          </cell>
          <cell r="Q172">
            <v>77697.509999999995</v>
          </cell>
          <cell r="R172">
            <v>75543.81</v>
          </cell>
          <cell r="S172">
            <v>82024.83</v>
          </cell>
          <cell r="T172">
            <v>79210.44</v>
          </cell>
          <cell r="U172">
            <v>75795.33</v>
          </cell>
          <cell r="V172">
            <v>81098.06</v>
          </cell>
          <cell r="W172">
            <v>70324.460000000006</v>
          </cell>
          <cell r="X172">
            <v>64242.55</v>
          </cell>
          <cell r="Y172">
            <v>70189.039999999994</v>
          </cell>
          <cell r="Z172">
            <v>66945</v>
          </cell>
          <cell r="AA172">
            <v>70189.039999999994</v>
          </cell>
          <cell r="AB172">
            <v>68664.539999999994</v>
          </cell>
          <cell r="AD172">
            <v>3535348.04</v>
          </cell>
          <cell r="AE172">
            <v>299905.44</v>
          </cell>
          <cell r="AF172">
            <v>287822.32</v>
          </cell>
          <cell r="AG172">
            <v>311988.53999999998</v>
          </cell>
          <cell r="AH172">
            <v>287822.32</v>
          </cell>
          <cell r="AI172">
            <v>275739.21000000002</v>
          </cell>
          <cell r="AJ172">
            <v>311988.53999999998</v>
          </cell>
          <cell r="AK172">
            <v>296138.03000000003</v>
          </cell>
          <cell r="AL172">
            <v>283857.96999999997</v>
          </cell>
          <cell r="AM172">
            <v>294828.55</v>
          </cell>
          <cell r="AN172">
            <v>294828.55</v>
          </cell>
          <cell r="AO172">
            <v>294828.55</v>
          </cell>
          <cell r="AP172">
            <v>295600.02</v>
          </cell>
          <cell r="AR172">
            <v>2249952.2599999998</v>
          </cell>
          <cell r="AS172">
            <v>192746.99</v>
          </cell>
          <cell r="AT172">
            <v>184271.95</v>
          </cell>
          <cell r="AU172">
            <v>201222.03</v>
          </cell>
          <cell r="AV172">
            <v>184271.95</v>
          </cell>
          <cell r="AW172">
            <v>175796.9</v>
          </cell>
          <cell r="AX172">
            <v>201222.03</v>
          </cell>
          <cell r="AY172">
            <v>189965.61</v>
          </cell>
          <cell r="AZ172">
            <v>177500.04</v>
          </cell>
          <cell r="BA172">
            <v>185738.69</v>
          </cell>
          <cell r="BB172">
            <v>185738.69</v>
          </cell>
          <cell r="BC172">
            <v>185738.69</v>
          </cell>
          <cell r="BD172">
            <v>185738.69</v>
          </cell>
          <cell r="BF172">
            <v>849099.19</v>
          </cell>
          <cell r="BG172">
            <v>72471.14</v>
          </cell>
          <cell r="BH172">
            <v>69669.52</v>
          </cell>
          <cell r="BI172">
            <v>75272.75</v>
          </cell>
          <cell r="BJ172">
            <v>69669.52</v>
          </cell>
          <cell r="BK172">
            <v>67000.66</v>
          </cell>
          <cell r="BL172">
            <v>74928.41</v>
          </cell>
          <cell r="BM172">
            <v>71218.17</v>
          </cell>
          <cell r="BN172">
            <v>67544.39</v>
          </cell>
          <cell r="BO172">
            <v>70244.81</v>
          </cell>
          <cell r="BP172">
            <v>70359.94</v>
          </cell>
          <cell r="BQ172">
            <v>70359.94</v>
          </cell>
          <cell r="BR172">
            <v>70359.94</v>
          </cell>
          <cell r="BT172">
            <v>251220.03</v>
          </cell>
          <cell r="BU172">
            <v>22113.599999999999</v>
          </cell>
          <cell r="BV172">
            <v>21214.97</v>
          </cell>
          <cell r="BW172">
            <v>23012.21</v>
          </cell>
          <cell r="BX172">
            <v>21214.97</v>
          </cell>
          <cell r="BY172">
            <v>20316.349999999999</v>
          </cell>
          <cell r="BZ172">
            <v>23012.21</v>
          </cell>
          <cell r="CA172">
            <v>20191.16</v>
          </cell>
          <cell r="CB172">
            <v>19379.919999999998</v>
          </cell>
          <cell r="CC172">
            <v>20191.16</v>
          </cell>
          <cell r="CD172">
            <v>20191.16</v>
          </cell>
          <cell r="CE172">
            <v>20191.16</v>
          </cell>
          <cell r="CF172">
            <v>20191.16</v>
          </cell>
          <cell r="CH172">
            <v>1921262.57</v>
          </cell>
          <cell r="CI172">
            <v>168503.75</v>
          </cell>
          <cell r="CJ172">
            <v>161997.31</v>
          </cell>
          <cell r="CK172">
            <v>176007.88</v>
          </cell>
          <cell r="CL172">
            <v>162137.06</v>
          </cell>
          <cell r="CM172">
            <v>155201.63</v>
          </cell>
          <cell r="CN172">
            <v>174683.34</v>
          </cell>
          <cell r="CO172">
            <v>154695.54</v>
          </cell>
          <cell r="CP172">
            <v>148413.62</v>
          </cell>
          <cell r="CQ172">
            <v>150192.54</v>
          </cell>
          <cell r="CR172">
            <v>159471.32</v>
          </cell>
          <cell r="CS172">
            <v>150192.54</v>
          </cell>
          <cell r="CT172">
            <v>159766.04</v>
          </cell>
          <cell r="CV172">
            <v>2440518.2799999998</v>
          </cell>
          <cell r="CW172">
            <v>210522</v>
          </cell>
          <cell r="CX172">
            <v>200952.79</v>
          </cell>
          <cell r="CY172">
            <v>220091.19</v>
          </cell>
          <cell r="CZ172">
            <v>200952.79</v>
          </cell>
          <cell r="DA172">
            <v>191383.63</v>
          </cell>
          <cell r="DB172">
            <v>220091.19</v>
          </cell>
          <cell r="DC172">
            <v>200943.08</v>
          </cell>
          <cell r="DD172">
            <v>191809.29</v>
          </cell>
          <cell r="DE172">
            <v>200943.08</v>
          </cell>
          <cell r="DF172">
            <v>200943.08</v>
          </cell>
          <cell r="DG172">
            <v>200943.08</v>
          </cell>
          <cell r="DH172">
            <v>200943.08</v>
          </cell>
          <cell r="DJ172">
            <v>17046002.850000001</v>
          </cell>
          <cell r="DK172">
            <v>1461654.39</v>
          </cell>
          <cell r="DL172">
            <v>1413763.85</v>
          </cell>
          <cell r="DM172">
            <v>1533347.49</v>
          </cell>
          <cell r="DN172">
            <v>1417611.5</v>
          </cell>
          <cell r="DO172">
            <v>1356231.75</v>
          </cell>
          <cell r="DP172">
            <v>1528130.38</v>
          </cell>
          <cell r="DQ172">
            <v>1411388.9</v>
          </cell>
          <cell r="DR172">
            <v>1346793.43</v>
          </cell>
          <cell r="DS172">
            <v>1398118.14</v>
          </cell>
          <cell r="DT172">
            <v>1390425.49</v>
          </cell>
          <cell r="DU172">
            <v>1393852.63</v>
          </cell>
          <cell r="DV172">
            <v>1394684.9</v>
          </cell>
          <cell r="DX172">
            <v>3402476.35</v>
          </cell>
          <cell r="DY172">
            <v>290012.19</v>
          </cell>
          <cell r="DZ172">
            <v>260824.73</v>
          </cell>
          <cell r="EA172">
            <v>282788.44</v>
          </cell>
          <cell r="EB172">
            <v>269076.63</v>
          </cell>
          <cell r="EC172">
            <v>262699.77</v>
          </cell>
          <cell r="ED172">
            <v>303337.56</v>
          </cell>
          <cell r="EE172">
            <v>291085.3</v>
          </cell>
          <cell r="EF172">
            <v>276818.65999999997</v>
          </cell>
          <cell r="EG172">
            <v>292009.76</v>
          </cell>
          <cell r="EH172">
            <v>290741.82</v>
          </cell>
          <cell r="EI172">
            <v>293155.64</v>
          </cell>
          <cell r="EJ172">
            <v>289925.84999999998</v>
          </cell>
          <cell r="EL172">
            <v>3647943.49</v>
          </cell>
          <cell r="EM172">
            <v>313849.98</v>
          </cell>
          <cell r="EN172">
            <v>312600.55</v>
          </cell>
          <cell r="EO172">
            <v>346609.54</v>
          </cell>
          <cell r="EP172">
            <v>316762.53000000003</v>
          </cell>
          <cell r="EQ172">
            <v>297369.09999999998</v>
          </cell>
          <cell r="ER172">
            <v>316967.90999999997</v>
          </cell>
          <cell r="ES172">
            <v>294086.36</v>
          </cell>
          <cell r="ET172">
            <v>282617.74</v>
          </cell>
          <cell r="EU172">
            <v>294326.21999999997</v>
          </cell>
          <cell r="EV172">
            <v>290352.76</v>
          </cell>
          <cell r="EW172">
            <v>292583.34999999998</v>
          </cell>
          <cell r="EX172">
            <v>289817.45</v>
          </cell>
          <cell r="EZ172">
            <v>126877.57</v>
          </cell>
          <cell r="FA172">
            <v>10325.84</v>
          </cell>
          <cell r="FB172">
            <v>10194.56</v>
          </cell>
          <cell r="FC172">
            <v>12265.07</v>
          </cell>
          <cell r="FD172">
            <v>11126.08</v>
          </cell>
          <cell r="FE172">
            <v>10702.68</v>
          </cell>
          <cell r="FF172">
            <v>11356.59</v>
          </cell>
          <cell r="FG172">
            <v>10538.03</v>
          </cell>
          <cell r="FH172">
            <v>10179.56</v>
          </cell>
          <cell r="FI172">
            <v>10103</v>
          </cell>
          <cell r="FJ172">
            <v>9880.16</v>
          </cell>
          <cell r="FK172">
            <v>10103</v>
          </cell>
          <cell r="FL172">
            <v>10103</v>
          </cell>
          <cell r="FN172">
            <v>1614954.08</v>
          </cell>
          <cell r="FO172">
            <v>128449.93</v>
          </cell>
          <cell r="FP172">
            <v>122614.68</v>
          </cell>
          <cell r="FQ172">
            <v>137526.46</v>
          </cell>
          <cell r="FR172">
            <v>130230.17</v>
          </cell>
          <cell r="FS172">
            <v>124255.81</v>
          </cell>
          <cell r="FT172">
            <v>144782.17000000001</v>
          </cell>
          <cell r="FU172">
            <v>142388.39000000001</v>
          </cell>
          <cell r="FV172">
            <v>130039.56</v>
          </cell>
          <cell r="FW172">
            <v>137430.73000000001</v>
          </cell>
          <cell r="FX172">
            <v>138865.26</v>
          </cell>
          <cell r="FY172">
            <v>139317.60999999999</v>
          </cell>
          <cell r="FZ172">
            <v>139053.31</v>
          </cell>
          <cell r="GB172">
            <v>8792251.4899999984</v>
          </cell>
          <cell r="GC172">
            <v>742637.94</v>
          </cell>
          <cell r="GD172">
            <v>706234.52</v>
          </cell>
          <cell r="GE172">
            <v>779189.51</v>
          </cell>
          <cell r="GF172">
            <v>727195.41</v>
          </cell>
          <cell r="GG172">
            <v>695027.36</v>
          </cell>
          <cell r="GH172">
            <v>776444.23</v>
          </cell>
          <cell r="GI172">
            <v>738098.08</v>
          </cell>
          <cell r="GJ172">
            <v>699655.52</v>
          </cell>
          <cell r="GK172">
            <v>733869.71</v>
          </cell>
          <cell r="GL172">
            <v>729840</v>
          </cell>
          <cell r="GM172">
            <v>735159.6</v>
          </cell>
          <cell r="GN172">
            <v>728899.61</v>
          </cell>
        </row>
        <row r="173">
          <cell r="A173" t="str">
            <v>Benefits</v>
          </cell>
          <cell r="B173">
            <v>2040421.29</v>
          </cell>
          <cell r="C173">
            <v>173342.99</v>
          </cell>
          <cell r="D173">
            <v>171100.85</v>
          </cell>
          <cell r="E173">
            <v>184147.15</v>
          </cell>
          <cell r="F173">
            <v>171117.97</v>
          </cell>
          <cell r="G173">
            <v>163924.17000000001</v>
          </cell>
          <cell r="H173">
            <v>183059.24</v>
          </cell>
          <cell r="I173">
            <v>169283.83</v>
          </cell>
          <cell r="J173">
            <v>163528.95999999999</v>
          </cell>
          <cell r="K173">
            <v>168402.96</v>
          </cell>
          <cell r="L173">
            <v>162658.31</v>
          </cell>
          <cell r="M173">
            <v>166584.99</v>
          </cell>
          <cell r="N173">
            <v>163269.87</v>
          </cell>
          <cell r="P173">
            <v>365998.71</v>
          </cell>
          <cell r="Q173">
            <v>32244.47</v>
          </cell>
          <cell r="R173">
            <v>31350.67</v>
          </cell>
          <cell r="S173">
            <v>34040.300000000003</v>
          </cell>
          <cell r="T173">
            <v>32872.33</v>
          </cell>
          <cell r="U173">
            <v>31455.07</v>
          </cell>
          <cell r="V173">
            <v>33655.69</v>
          </cell>
          <cell r="W173">
            <v>29184.65</v>
          </cell>
          <cell r="X173">
            <v>26660.66</v>
          </cell>
          <cell r="Y173">
            <v>29128.45</v>
          </cell>
          <cell r="Z173">
            <v>27782.18</v>
          </cell>
          <cell r="AA173">
            <v>29128.45</v>
          </cell>
          <cell r="AB173">
            <v>28495.79</v>
          </cell>
          <cell r="AD173">
            <v>1467169.59</v>
          </cell>
          <cell r="AE173">
            <v>124460.78</v>
          </cell>
          <cell r="AF173">
            <v>119446.26</v>
          </cell>
          <cell r="AG173">
            <v>129475.25</v>
          </cell>
          <cell r="AH173">
            <v>119446.26</v>
          </cell>
          <cell r="AI173">
            <v>114431.79</v>
          </cell>
          <cell r="AJ173">
            <v>129475.25</v>
          </cell>
          <cell r="AK173">
            <v>122897.31</v>
          </cell>
          <cell r="AL173">
            <v>117801.05</v>
          </cell>
          <cell r="AM173">
            <v>122353.87</v>
          </cell>
          <cell r="AN173">
            <v>122353.87</v>
          </cell>
          <cell r="AO173">
            <v>122353.87</v>
          </cell>
          <cell r="AP173">
            <v>122674.03</v>
          </cell>
          <cell r="AR173">
            <v>933730.13</v>
          </cell>
          <cell r="AS173">
            <v>79989.990000000005</v>
          </cell>
          <cell r="AT173">
            <v>76472.86</v>
          </cell>
          <cell r="AU173">
            <v>83507.13</v>
          </cell>
          <cell r="AV173">
            <v>76472.86</v>
          </cell>
          <cell r="AW173">
            <v>72955.72</v>
          </cell>
          <cell r="AX173">
            <v>83507.13</v>
          </cell>
          <cell r="AY173">
            <v>78835.72</v>
          </cell>
          <cell r="AZ173">
            <v>73662.52</v>
          </cell>
          <cell r="BA173">
            <v>77081.55</v>
          </cell>
          <cell r="BB173">
            <v>77081.55</v>
          </cell>
          <cell r="BC173">
            <v>77081.55</v>
          </cell>
          <cell r="BD173">
            <v>77081.55</v>
          </cell>
          <cell r="BF173">
            <v>352376.16</v>
          </cell>
          <cell r="BG173">
            <v>30075.52</v>
          </cell>
          <cell r="BH173">
            <v>28912.86</v>
          </cell>
          <cell r="BI173">
            <v>31238.19</v>
          </cell>
          <cell r="BJ173">
            <v>28912.86</v>
          </cell>
          <cell r="BK173">
            <v>27805.27</v>
          </cell>
          <cell r="BL173">
            <v>31095.29</v>
          </cell>
          <cell r="BM173">
            <v>29555.54</v>
          </cell>
          <cell r="BN173">
            <v>28030.93</v>
          </cell>
          <cell r="BO173">
            <v>29151.59</v>
          </cell>
          <cell r="BP173">
            <v>29199.37</v>
          </cell>
          <cell r="BQ173">
            <v>29199.37</v>
          </cell>
          <cell r="BR173">
            <v>29199.37</v>
          </cell>
          <cell r="BT173">
            <v>94661.14</v>
          </cell>
          <cell r="BU173">
            <v>8282.1200000000008</v>
          </cell>
          <cell r="BV173">
            <v>7943.02</v>
          </cell>
          <cell r="BW173">
            <v>8621.23</v>
          </cell>
          <cell r="BX173">
            <v>7943.02</v>
          </cell>
          <cell r="BY173">
            <v>7603.91</v>
          </cell>
          <cell r="BZ173">
            <v>8621.23</v>
          </cell>
          <cell r="CA173">
            <v>7659.57</v>
          </cell>
          <cell r="CB173">
            <v>7348.76</v>
          </cell>
          <cell r="CC173">
            <v>7659.57</v>
          </cell>
          <cell r="CD173">
            <v>7659.57</v>
          </cell>
          <cell r="CE173">
            <v>7659.57</v>
          </cell>
          <cell r="CF173">
            <v>7659.57</v>
          </cell>
          <cell r="CH173">
            <v>806919.06</v>
          </cell>
          <cell r="CI173">
            <v>70824.070000000007</v>
          </cell>
          <cell r="CJ173">
            <v>68090.070000000007</v>
          </cell>
          <cell r="CK173">
            <v>73972.11</v>
          </cell>
          <cell r="CL173">
            <v>68148.070000000007</v>
          </cell>
          <cell r="CM173">
            <v>65236.06</v>
          </cell>
          <cell r="CN173">
            <v>73422.42</v>
          </cell>
          <cell r="CO173">
            <v>64918.400000000001</v>
          </cell>
          <cell r="CP173">
            <v>62285.55</v>
          </cell>
          <cell r="CQ173">
            <v>63049.66</v>
          </cell>
          <cell r="CR173">
            <v>66900.34</v>
          </cell>
          <cell r="CS173">
            <v>63049.66</v>
          </cell>
          <cell r="CT173">
            <v>67022.649999999994</v>
          </cell>
          <cell r="CV173">
            <v>1417197.09</v>
          </cell>
          <cell r="CW173">
            <v>121768.63</v>
          </cell>
          <cell r="CX173">
            <v>117866.41</v>
          </cell>
          <cell r="CY173">
            <v>125746.84</v>
          </cell>
          <cell r="CZ173">
            <v>118030.41</v>
          </cell>
          <cell r="DA173">
            <v>114101.21</v>
          </cell>
          <cell r="DB173">
            <v>125760.84</v>
          </cell>
          <cell r="DC173">
            <v>116619.38</v>
          </cell>
          <cell r="DD173">
            <v>112656.85</v>
          </cell>
          <cell r="DE173">
            <v>116276.38</v>
          </cell>
          <cell r="DF173">
            <v>116063.38</v>
          </cell>
          <cell r="DG173">
            <v>116173.38</v>
          </cell>
          <cell r="DH173">
            <v>116133.38</v>
          </cell>
          <cell r="DJ173">
            <v>7478473.1699999999</v>
          </cell>
          <cell r="DK173">
            <v>640988.56999999995</v>
          </cell>
          <cell r="DL173">
            <v>621183</v>
          </cell>
          <cell r="DM173">
            <v>670748.19999999995</v>
          </cell>
          <cell r="DN173">
            <v>622943.78</v>
          </cell>
          <cell r="DO173">
            <v>597513.19999999995</v>
          </cell>
          <cell r="DP173">
            <v>668597.09</v>
          </cell>
          <cell r="DQ173">
            <v>618954.4</v>
          </cell>
          <cell r="DR173">
            <v>591975.28</v>
          </cell>
          <cell r="DS173">
            <v>613104.03</v>
          </cell>
          <cell r="DT173">
            <v>609698.56999999995</v>
          </cell>
          <cell r="DU173">
            <v>611230.84</v>
          </cell>
          <cell r="DV173">
            <v>611536.21</v>
          </cell>
          <cell r="DX173">
            <v>1136427.03</v>
          </cell>
          <cell r="DY173">
            <v>96864.06</v>
          </cell>
          <cell r="DZ173">
            <v>87115.47</v>
          </cell>
          <cell r="EA173">
            <v>94451.36</v>
          </cell>
          <cell r="EB173">
            <v>89871.58</v>
          </cell>
          <cell r="EC173">
            <v>87741.7</v>
          </cell>
          <cell r="ED173">
            <v>101314.76</v>
          </cell>
          <cell r="EE173">
            <v>97222.48</v>
          </cell>
          <cell r="EF173">
            <v>92457.43</v>
          </cell>
          <cell r="EG173">
            <v>97531.25</v>
          </cell>
          <cell r="EH173">
            <v>97107.75</v>
          </cell>
          <cell r="EI173">
            <v>97913.97</v>
          </cell>
          <cell r="EJ173">
            <v>96835.22</v>
          </cell>
          <cell r="EL173">
            <v>1218413.1499999999</v>
          </cell>
          <cell r="EM173">
            <v>104825.91</v>
          </cell>
          <cell r="EN173">
            <v>104408.58</v>
          </cell>
          <cell r="EO173">
            <v>115767.59</v>
          </cell>
          <cell r="EP173">
            <v>105798.69</v>
          </cell>
          <cell r="EQ173">
            <v>99321.279999999999</v>
          </cell>
          <cell r="ER173">
            <v>105867.27</v>
          </cell>
          <cell r="ES173">
            <v>98224.85</v>
          </cell>
          <cell r="ET173">
            <v>94394.32</v>
          </cell>
          <cell r="EU173">
            <v>98304.960000000006</v>
          </cell>
          <cell r="EV173">
            <v>96977.83</v>
          </cell>
          <cell r="EW173">
            <v>97722.84</v>
          </cell>
          <cell r="EX173">
            <v>96799.03</v>
          </cell>
          <cell r="EZ173">
            <v>42377.09</v>
          </cell>
          <cell r="FA173">
            <v>3448.83</v>
          </cell>
          <cell r="FB173">
            <v>3404.98</v>
          </cell>
          <cell r="FC173">
            <v>4096.53</v>
          </cell>
          <cell r="FD173">
            <v>3716.11</v>
          </cell>
          <cell r="FE173">
            <v>3574.7</v>
          </cell>
          <cell r="FF173">
            <v>3793.1</v>
          </cell>
          <cell r="FG173">
            <v>3519.7</v>
          </cell>
          <cell r="FH173">
            <v>3399.97</v>
          </cell>
          <cell r="FI173">
            <v>3374.4</v>
          </cell>
          <cell r="FJ173">
            <v>3299.97</v>
          </cell>
          <cell r="FK173">
            <v>3374.4</v>
          </cell>
          <cell r="FL173">
            <v>3374.4</v>
          </cell>
          <cell r="FN173">
            <v>699020.71</v>
          </cell>
          <cell r="FO173">
            <v>56278.27</v>
          </cell>
          <cell r="FP173">
            <v>54230.31</v>
          </cell>
          <cell r="FQ173">
            <v>59404.84</v>
          </cell>
          <cell r="FR173">
            <v>57120.88</v>
          </cell>
          <cell r="FS173">
            <v>55114.45</v>
          </cell>
          <cell r="FT173">
            <v>61730.25</v>
          </cell>
          <cell r="FU173">
            <v>60802.73</v>
          </cell>
          <cell r="FV173">
            <v>56539.22</v>
          </cell>
          <cell r="FW173">
            <v>59072.87</v>
          </cell>
          <cell r="FX173">
            <v>59478</v>
          </cell>
          <cell r="FY173">
            <v>59725.08</v>
          </cell>
          <cell r="FZ173">
            <v>59523.81</v>
          </cell>
          <cell r="GB173">
            <v>3096237.98</v>
          </cell>
          <cell r="GC173">
            <v>261417.07</v>
          </cell>
          <cell r="GD173">
            <v>249159.34</v>
          </cell>
          <cell r="GE173">
            <v>273720.32000000001</v>
          </cell>
          <cell r="GF173">
            <v>256507.26</v>
          </cell>
          <cell r="GG173">
            <v>245752.13</v>
          </cell>
          <cell r="GH173">
            <v>272705.38</v>
          </cell>
          <cell r="GI173">
            <v>259769.76</v>
          </cell>
          <cell r="GJ173">
            <v>246790.94</v>
          </cell>
          <cell r="GK173">
            <v>258283.48</v>
          </cell>
          <cell r="GL173">
            <v>256863.55</v>
          </cell>
          <cell r="GM173">
            <v>258736.29</v>
          </cell>
          <cell r="GN173">
            <v>256532.46</v>
          </cell>
        </row>
        <row r="174">
          <cell r="A174" t="str">
            <v>Materials &amp; Supplies</v>
          </cell>
          <cell r="B174">
            <v>504789.12</v>
          </cell>
          <cell r="C174">
            <v>41589.4</v>
          </cell>
          <cell r="D174">
            <v>40687.199999999997</v>
          </cell>
          <cell r="E174">
            <v>43951.199999999997</v>
          </cell>
          <cell r="F174">
            <v>43701.3</v>
          </cell>
          <cell r="G174">
            <v>41815.199999999997</v>
          </cell>
          <cell r="H174">
            <v>42434.2</v>
          </cell>
          <cell r="I174">
            <v>41839.199999999997</v>
          </cell>
          <cell r="J174">
            <v>41752</v>
          </cell>
          <cell r="K174">
            <v>41752</v>
          </cell>
          <cell r="L174">
            <v>41752</v>
          </cell>
          <cell r="M174">
            <v>41752</v>
          </cell>
          <cell r="N174">
            <v>41763.42</v>
          </cell>
          <cell r="P174">
            <v>45993.82</v>
          </cell>
          <cell r="Q174">
            <v>4444.2</v>
          </cell>
          <cell r="R174">
            <v>4402.62</v>
          </cell>
          <cell r="S174">
            <v>3718.58</v>
          </cell>
          <cell r="T174">
            <v>3716.62</v>
          </cell>
          <cell r="U174">
            <v>3718.58</v>
          </cell>
          <cell r="V174">
            <v>3702.62</v>
          </cell>
          <cell r="W174">
            <v>3732.58</v>
          </cell>
          <cell r="X174">
            <v>3702.62</v>
          </cell>
          <cell r="Y174">
            <v>3718.58</v>
          </cell>
          <cell r="Z174">
            <v>3716.62</v>
          </cell>
          <cell r="AA174">
            <v>3718.58</v>
          </cell>
          <cell r="AB174">
            <v>3701.62</v>
          </cell>
          <cell r="AD174">
            <v>256513.28</v>
          </cell>
          <cell r="AE174">
            <v>21375.439999999999</v>
          </cell>
          <cell r="AF174">
            <v>21375.439999999999</v>
          </cell>
          <cell r="AG174">
            <v>21375.439999999999</v>
          </cell>
          <cell r="AH174">
            <v>21375.439999999999</v>
          </cell>
          <cell r="AI174">
            <v>21375.439999999999</v>
          </cell>
          <cell r="AJ174">
            <v>21375.439999999999</v>
          </cell>
          <cell r="AK174">
            <v>21375.439999999999</v>
          </cell>
          <cell r="AL174">
            <v>21375.439999999999</v>
          </cell>
          <cell r="AM174">
            <v>21375.439999999999</v>
          </cell>
          <cell r="AN174">
            <v>21375.439999999999</v>
          </cell>
          <cell r="AO174">
            <v>21375.439999999999</v>
          </cell>
          <cell r="AP174">
            <v>21383.439999999999</v>
          </cell>
          <cell r="AR174">
            <v>97182.399999999994</v>
          </cell>
          <cell r="AS174">
            <v>8097.82</v>
          </cell>
          <cell r="AT174">
            <v>8097.82</v>
          </cell>
          <cell r="AU174">
            <v>8097.82</v>
          </cell>
          <cell r="AV174">
            <v>8097.82</v>
          </cell>
          <cell r="AW174">
            <v>8097.82</v>
          </cell>
          <cell r="AX174">
            <v>8097.82</v>
          </cell>
          <cell r="AY174">
            <v>8097.82</v>
          </cell>
          <cell r="AZ174">
            <v>8097.82</v>
          </cell>
          <cell r="BA174">
            <v>8097.82</v>
          </cell>
          <cell r="BB174">
            <v>8097.82</v>
          </cell>
          <cell r="BC174">
            <v>8097.82</v>
          </cell>
          <cell r="BD174">
            <v>8106.38</v>
          </cell>
          <cell r="BF174">
            <v>33324.959999999999</v>
          </cell>
          <cell r="BG174">
            <v>2777.46</v>
          </cell>
          <cell r="BH174">
            <v>2777.46</v>
          </cell>
          <cell r="BI174">
            <v>2777.46</v>
          </cell>
          <cell r="BJ174">
            <v>2777.46</v>
          </cell>
          <cell r="BK174">
            <v>2777.46</v>
          </cell>
          <cell r="BL174">
            <v>2777.46</v>
          </cell>
          <cell r="BM174">
            <v>2777.46</v>
          </cell>
          <cell r="BN174">
            <v>2777.46</v>
          </cell>
          <cell r="BO174">
            <v>2777.46</v>
          </cell>
          <cell r="BP174">
            <v>2777.46</v>
          </cell>
          <cell r="BQ174">
            <v>2777.46</v>
          </cell>
          <cell r="BR174">
            <v>2772.9</v>
          </cell>
          <cell r="BT174">
            <v>12975.18</v>
          </cell>
          <cell r="BU174">
            <v>1683.2</v>
          </cell>
          <cell r="BV174">
            <v>1005.98</v>
          </cell>
          <cell r="BW174">
            <v>1035.6199999999999</v>
          </cell>
          <cell r="BX174">
            <v>1031.98</v>
          </cell>
          <cell r="BY174">
            <v>1035.6199999999999</v>
          </cell>
          <cell r="BZ174">
            <v>1005.98</v>
          </cell>
          <cell r="CA174">
            <v>1061.6199999999999</v>
          </cell>
          <cell r="CB174">
            <v>1005.98</v>
          </cell>
          <cell r="CC174">
            <v>1035.6199999999999</v>
          </cell>
          <cell r="CD174">
            <v>1031.98</v>
          </cell>
          <cell r="CE174">
            <v>1035.6199999999999</v>
          </cell>
          <cell r="CF174">
            <v>1005.98</v>
          </cell>
          <cell r="CH174">
            <v>140810.14000000001</v>
          </cell>
          <cell r="CI174">
            <v>12972.32</v>
          </cell>
          <cell r="CJ174">
            <v>11308.12</v>
          </cell>
          <cell r="CK174">
            <v>11077.52</v>
          </cell>
          <cell r="CL174">
            <v>11555.12</v>
          </cell>
          <cell r="CM174">
            <v>10985.02</v>
          </cell>
          <cell r="CN174">
            <v>12050.12</v>
          </cell>
          <cell r="CO174">
            <v>12024.52</v>
          </cell>
          <cell r="CP174">
            <v>11445.12</v>
          </cell>
          <cell r="CQ174">
            <v>11270.52</v>
          </cell>
          <cell r="CR174">
            <v>12462.12</v>
          </cell>
          <cell r="CS174">
            <v>12560.52</v>
          </cell>
          <cell r="CT174">
            <v>11099.12</v>
          </cell>
          <cell r="CV174">
            <v>330268</v>
          </cell>
          <cell r="CW174">
            <v>27178.38</v>
          </cell>
          <cell r="CX174">
            <v>26728.38</v>
          </cell>
          <cell r="CY174">
            <v>28148.38</v>
          </cell>
          <cell r="CZ174">
            <v>27228.38</v>
          </cell>
          <cell r="DA174">
            <v>26828.38</v>
          </cell>
          <cell r="DB174">
            <v>33828.379999999997</v>
          </cell>
          <cell r="DC174">
            <v>26678.38</v>
          </cell>
          <cell r="DD174">
            <v>26678.38</v>
          </cell>
          <cell r="DE174">
            <v>26678.38</v>
          </cell>
          <cell r="DF174">
            <v>26728.38</v>
          </cell>
          <cell r="DG174">
            <v>26778.38</v>
          </cell>
          <cell r="DH174">
            <v>26785.82</v>
          </cell>
          <cell r="DJ174">
            <v>1421856.9</v>
          </cell>
          <cell r="DK174">
            <v>120118.22</v>
          </cell>
          <cell r="DL174">
            <v>116383.02</v>
          </cell>
          <cell r="DM174">
            <v>120182.02</v>
          </cell>
          <cell r="DN174">
            <v>119484.12</v>
          </cell>
          <cell r="DO174">
            <v>116633.52</v>
          </cell>
          <cell r="DP174">
            <v>125272.02</v>
          </cell>
          <cell r="DQ174">
            <v>117587.02</v>
          </cell>
          <cell r="DR174">
            <v>116834.82</v>
          </cell>
          <cell r="DS174">
            <v>116705.82</v>
          </cell>
          <cell r="DT174">
            <v>117941.82</v>
          </cell>
          <cell r="DU174">
            <v>118095.82</v>
          </cell>
          <cell r="DV174">
            <v>116618.68</v>
          </cell>
          <cell r="DX174">
            <v>268784.13</v>
          </cell>
          <cell r="DY174">
            <v>40411.25</v>
          </cell>
          <cell r="DZ174">
            <v>27254.28</v>
          </cell>
          <cell r="EA174">
            <v>19591.560000000001</v>
          </cell>
          <cell r="EB174">
            <v>21166.36</v>
          </cell>
          <cell r="EC174">
            <v>19207.2</v>
          </cell>
          <cell r="ED174">
            <v>19917.599999999999</v>
          </cell>
          <cell r="EE174">
            <v>19803.919999999998</v>
          </cell>
          <cell r="EF174">
            <v>20644.36</v>
          </cell>
          <cell r="EG174">
            <v>18809</v>
          </cell>
          <cell r="EH174">
            <v>21373.08</v>
          </cell>
          <cell r="EI174">
            <v>20602.2</v>
          </cell>
          <cell r="EJ174">
            <v>20003.32</v>
          </cell>
          <cell r="EL174">
            <v>387208.6</v>
          </cell>
          <cell r="EM174">
            <v>37896.68</v>
          </cell>
          <cell r="EN174">
            <v>29194.68</v>
          </cell>
          <cell r="EO174">
            <v>28794.959999999999</v>
          </cell>
          <cell r="EP174">
            <v>26724.400000000001</v>
          </cell>
          <cell r="EQ174">
            <v>51952.68</v>
          </cell>
          <cell r="ER174">
            <v>31183.96</v>
          </cell>
          <cell r="ES174">
            <v>32320.240000000002</v>
          </cell>
          <cell r="ET174">
            <v>36417.96</v>
          </cell>
          <cell r="EU174">
            <v>24419.08</v>
          </cell>
          <cell r="EV174">
            <v>28282.48</v>
          </cell>
          <cell r="EW174">
            <v>28157.279999999999</v>
          </cell>
          <cell r="EX174">
            <v>31864.2</v>
          </cell>
          <cell r="EZ174">
            <v>21888</v>
          </cell>
          <cell r="FA174">
            <v>1824</v>
          </cell>
          <cell r="FB174">
            <v>1824</v>
          </cell>
          <cell r="FC174">
            <v>1824</v>
          </cell>
          <cell r="FD174">
            <v>1824</v>
          </cell>
          <cell r="FE174">
            <v>1824</v>
          </cell>
          <cell r="FF174">
            <v>1824</v>
          </cell>
          <cell r="FG174">
            <v>1824</v>
          </cell>
          <cell r="FH174">
            <v>1824</v>
          </cell>
          <cell r="FI174">
            <v>1824</v>
          </cell>
          <cell r="FJ174">
            <v>1824</v>
          </cell>
          <cell r="FK174">
            <v>1824</v>
          </cell>
          <cell r="FL174">
            <v>1824</v>
          </cell>
          <cell r="FN174">
            <v>14768</v>
          </cell>
          <cell r="FO174">
            <v>1464</v>
          </cell>
          <cell r="FP174">
            <v>1064</v>
          </cell>
          <cell r="FQ174">
            <v>1064</v>
          </cell>
          <cell r="FR174">
            <v>1664</v>
          </cell>
          <cell r="FS174">
            <v>1064</v>
          </cell>
          <cell r="FT174">
            <v>1064</v>
          </cell>
          <cell r="FU174">
            <v>1464</v>
          </cell>
          <cell r="FV174">
            <v>1064</v>
          </cell>
          <cell r="FW174">
            <v>1064</v>
          </cell>
          <cell r="FX174">
            <v>1664</v>
          </cell>
          <cell r="FY174">
            <v>1064</v>
          </cell>
          <cell r="FZ174">
            <v>1064</v>
          </cell>
          <cell r="GB174">
            <v>692648.73</v>
          </cell>
          <cell r="GC174">
            <v>81595.929999999993</v>
          </cell>
          <cell r="GD174">
            <v>59336.959999999999</v>
          </cell>
          <cell r="GE174">
            <v>51274.52</v>
          </cell>
          <cell r="GF174">
            <v>51378.76</v>
          </cell>
          <cell r="GG174">
            <v>74047.88</v>
          </cell>
          <cell r="GH174">
            <v>53989.56</v>
          </cell>
          <cell r="GI174">
            <v>55412.160000000003</v>
          </cell>
          <cell r="GJ174">
            <v>59950.32</v>
          </cell>
          <cell r="GK174">
            <v>46116.08</v>
          </cell>
          <cell r="GL174">
            <v>53143.56</v>
          </cell>
          <cell r="GM174">
            <v>51647.48</v>
          </cell>
          <cell r="GN174">
            <v>54755.519999999997</v>
          </cell>
        </row>
        <row r="175">
          <cell r="A175" t="str">
            <v>Vehicles &amp; Equip</v>
          </cell>
          <cell r="B175">
            <v>929781.2</v>
          </cell>
          <cell r="C175">
            <v>79096.2</v>
          </cell>
          <cell r="D175">
            <v>79301</v>
          </cell>
          <cell r="E175">
            <v>79066</v>
          </cell>
          <cell r="F175">
            <v>79960</v>
          </cell>
          <cell r="G175">
            <v>80084</v>
          </cell>
          <cell r="H175">
            <v>79707</v>
          </cell>
          <cell r="I175">
            <v>77012</v>
          </cell>
          <cell r="J175">
            <v>77192</v>
          </cell>
          <cell r="K175">
            <v>76319</v>
          </cell>
          <cell r="L175">
            <v>73138</v>
          </cell>
          <cell r="M175">
            <v>75715</v>
          </cell>
          <cell r="N175">
            <v>73191</v>
          </cell>
          <cell r="P175">
            <v>161019</v>
          </cell>
          <cell r="Q175">
            <v>13772.1</v>
          </cell>
          <cell r="R175">
            <v>13943.9</v>
          </cell>
          <cell r="S175">
            <v>13909.9</v>
          </cell>
          <cell r="T175">
            <v>14625.9</v>
          </cell>
          <cell r="U175">
            <v>14941.9</v>
          </cell>
          <cell r="V175">
            <v>14811.9</v>
          </cell>
          <cell r="W175">
            <v>13362.9</v>
          </cell>
          <cell r="X175">
            <v>12268.9</v>
          </cell>
          <cell r="Y175">
            <v>12532.9</v>
          </cell>
          <cell r="Z175">
            <v>12001.9</v>
          </cell>
          <cell r="AA175">
            <v>12532.9</v>
          </cell>
          <cell r="AB175">
            <v>12313.9</v>
          </cell>
          <cell r="AD175">
            <v>678820.7</v>
          </cell>
          <cell r="AE175">
            <v>56930.2</v>
          </cell>
          <cell r="AF175">
            <v>57062.5</v>
          </cell>
          <cell r="AG175">
            <v>56805.5</v>
          </cell>
          <cell r="AH175">
            <v>57062.5</v>
          </cell>
          <cell r="AI175">
            <v>57206.5</v>
          </cell>
          <cell r="AJ175">
            <v>56941.5</v>
          </cell>
          <cell r="AK175">
            <v>56229.5</v>
          </cell>
          <cell r="AL175">
            <v>56315.5</v>
          </cell>
          <cell r="AM175">
            <v>56038.5</v>
          </cell>
          <cell r="AN175">
            <v>56038.5</v>
          </cell>
          <cell r="AO175">
            <v>56038.5</v>
          </cell>
          <cell r="AP175">
            <v>56151.5</v>
          </cell>
          <cell r="AR175">
            <v>450580</v>
          </cell>
          <cell r="AS175">
            <v>37785</v>
          </cell>
          <cell r="AT175">
            <v>37793</v>
          </cell>
          <cell r="AU175">
            <v>37795</v>
          </cell>
          <cell r="AV175">
            <v>37793</v>
          </cell>
          <cell r="AW175">
            <v>37819</v>
          </cell>
          <cell r="AX175">
            <v>38519</v>
          </cell>
          <cell r="AY175">
            <v>37928</v>
          </cell>
          <cell r="AZ175">
            <v>37019</v>
          </cell>
          <cell r="BA175">
            <v>37032</v>
          </cell>
          <cell r="BB175">
            <v>37032</v>
          </cell>
          <cell r="BC175">
            <v>37032</v>
          </cell>
          <cell r="BD175">
            <v>37033</v>
          </cell>
          <cell r="BF175">
            <v>142768.4</v>
          </cell>
          <cell r="BG175">
            <v>11893.9</v>
          </cell>
          <cell r="BH175">
            <v>11936.5</v>
          </cell>
          <cell r="BI175">
            <v>11853.5</v>
          </cell>
          <cell r="BJ175">
            <v>14404.5</v>
          </cell>
          <cell r="BK175">
            <v>12014.5</v>
          </cell>
          <cell r="BL175">
            <v>11783.5</v>
          </cell>
          <cell r="BM175">
            <v>11630.5</v>
          </cell>
          <cell r="BN175">
            <v>11472.5</v>
          </cell>
          <cell r="BO175">
            <v>11426.5</v>
          </cell>
          <cell r="BP175">
            <v>11450.5</v>
          </cell>
          <cell r="BQ175">
            <v>11450.5</v>
          </cell>
          <cell r="BR175">
            <v>11451.5</v>
          </cell>
          <cell r="BT175">
            <v>41857.199999999997</v>
          </cell>
          <cell r="BU175">
            <v>3626.1</v>
          </cell>
          <cell r="BV175">
            <v>3631.1</v>
          </cell>
          <cell r="BW175">
            <v>3623.1</v>
          </cell>
          <cell r="BX175">
            <v>3631.1</v>
          </cell>
          <cell r="BY175">
            <v>3637.1</v>
          </cell>
          <cell r="BZ175">
            <v>3623.1</v>
          </cell>
          <cell r="CA175">
            <v>3347.1</v>
          </cell>
          <cell r="CB175">
            <v>3352.1</v>
          </cell>
          <cell r="CC175">
            <v>3347.1</v>
          </cell>
          <cell r="CD175">
            <v>3347.1</v>
          </cell>
          <cell r="CE175">
            <v>3347.1</v>
          </cell>
          <cell r="CF175">
            <v>3345.1</v>
          </cell>
          <cell r="CH175">
            <v>377396.5</v>
          </cell>
          <cell r="CI175">
            <v>32980.5</v>
          </cell>
          <cell r="CJ175">
            <v>33188</v>
          </cell>
          <cell r="CK175">
            <v>33131</v>
          </cell>
          <cell r="CL175">
            <v>33124</v>
          </cell>
          <cell r="CM175">
            <v>33243</v>
          </cell>
          <cell r="CN175">
            <v>32775</v>
          </cell>
          <cell r="CO175">
            <v>29749</v>
          </cell>
          <cell r="CP175">
            <v>29847</v>
          </cell>
          <cell r="CQ175">
            <v>28797</v>
          </cell>
          <cell r="CR175">
            <v>30757</v>
          </cell>
          <cell r="CS175">
            <v>28964</v>
          </cell>
          <cell r="CT175">
            <v>30841</v>
          </cell>
          <cell r="CV175">
            <v>92260</v>
          </cell>
          <cell r="CW175">
            <v>7837</v>
          </cell>
          <cell r="CX175">
            <v>7837</v>
          </cell>
          <cell r="CY175">
            <v>7837</v>
          </cell>
          <cell r="CZ175">
            <v>7837</v>
          </cell>
          <cell r="DA175">
            <v>7837</v>
          </cell>
          <cell r="DB175">
            <v>7837</v>
          </cell>
          <cell r="DC175">
            <v>7539</v>
          </cell>
          <cell r="DD175">
            <v>7539</v>
          </cell>
          <cell r="DE175">
            <v>7539</v>
          </cell>
          <cell r="DF175">
            <v>7539</v>
          </cell>
          <cell r="DG175">
            <v>7539</v>
          </cell>
          <cell r="DH175">
            <v>7543</v>
          </cell>
          <cell r="DJ175">
            <v>2874483</v>
          </cell>
          <cell r="DK175">
            <v>243921</v>
          </cell>
          <cell r="DL175">
            <v>244693</v>
          </cell>
          <cell r="DM175">
            <v>244021</v>
          </cell>
          <cell r="DN175">
            <v>248438</v>
          </cell>
          <cell r="DO175">
            <v>246783</v>
          </cell>
          <cell r="DP175">
            <v>245998</v>
          </cell>
          <cell r="DQ175">
            <v>236798</v>
          </cell>
          <cell r="DR175">
            <v>235006</v>
          </cell>
          <cell r="DS175">
            <v>233032</v>
          </cell>
          <cell r="DT175">
            <v>231304</v>
          </cell>
          <cell r="DU175">
            <v>232619</v>
          </cell>
          <cell r="DV175">
            <v>231870</v>
          </cell>
          <cell r="DX175">
            <v>482027.29</v>
          </cell>
          <cell r="DY175">
            <v>38636.6</v>
          </cell>
          <cell r="DZ175">
            <v>36929.599999999999</v>
          </cell>
          <cell r="EA175">
            <v>36992.6</v>
          </cell>
          <cell r="EB175">
            <v>39962.93</v>
          </cell>
          <cell r="EC175">
            <v>40747.57</v>
          </cell>
          <cell r="ED175">
            <v>41491.57</v>
          </cell>
          <cell r="EE175">
            <v>41397.57</v>
          </cell>
          <cell r="EF175">
            <v>40975.57</v>
          </cell>
          <cell r="EG175">
            <v>41374.57</v>
          </cell>
          <cell r="EH175">
            <v>41095.57</v>
          </cell>
          <cell r="EI175">
            <v>41525.57</v>
          </cell>
          <cell r="EJ175">
            <v>40897.57</v>
          </cell>
          <cell r="EL175">
            <v>652139.92000000004</v>
          </cell>
          <cell r="EM175">
            <v>53968.94</v>
          </cell>
          <cell r="EN175">
            <v>56156.94</v>
          </cell>
          <cell r="EO175">
            <v>57475.94</v>
          </cell>
          <cell r="EP175">
            <v>59285.9</v>
          </cell>
          <cell r="EQ175">
            <v>58136.9</v>
          </cell>
          <cell r="ER175">
            <v>54390.9</v>
          </cell>
          <cell r="ES175">
            <v>52407.9</v>
          </cell>
          <cell r="ET175">
            <v>52499.9</v>
          </cell>
          <cell r="EU175">
            <v>52488.9</v>
          </cell>
          <cell r="EV175">
            <v>51652.9</v>
          </cell>
          <cell r="EW175">
            <v>52126.9</v>
          </cell>
          <cell r="EX175">
            <v>51547.9</v>
          </cell>
          <cell r="EZ175">
            <v>22903.84</v>
          </cell>
          <cell r="FA175">
            <v>1848.32</v>
          </cell>
          <cell r="FB175">
            <v>1892.32</v>
          </cell>
          <cell r="FC175">
            <v>2111.3200000000002</v>
          </cell>
          <cell r="FD175">
            <v>2060.3200000000002</v>
          </cell>
          <cell r="FE175">
            <v>2060.3200000000002</v>
          </cell>
          <cell r="FF175">
            <v>1958.32</v>
          </cell>
          <cell r="FG175">
            <v>1885.32</v>
          </cell>
          <cell r="FH175">
            <v>1889.32</v>
          </cell>
          <cell r="FI175">
            <v>1809.32</v>
          </cell>
          <cell r="FJ175">
            <v>1770.32</v>
          </cell>
          <cell r="FK175">
            <v>1809.32</v>
          </cell>
          <cell r="FL175">
            <v>1809.32</v>
          </cell>
          <cell r="FN175">
            <v>34498.42</v>
          </cell>
          <cell r="FO175">
            <v>2136.61</v>
          </cell>
          <cell r="FP175">
            <v>2154.61</v>
          </cell>
          <cell r="FQ175">
            <v>2220.61</v>
          </cell>
          <cell r="FR175">
            <v>3064.51</v>
          </cell>
          <cell r="FS175">
            <v>3068.51</v>
          </cell>
          <cell r="FT175">
            <v>3104.51</v>
          </cell>
          <cell r="FU175">
            <v>3184.51</v>
          </cell>
          <cell r="FV175">
            <v>3058.51</v>
          </cell>
          <cell r="FW175">
            <v>3083.51</v>
          </cell>
          <cell r="FX175">
            <v>3112.51</v>
          </cell>
          <cell r="FY175">
            <v>3157.51</v>
          </cell>
          <cell r="FZ175">
            <v>3152.51</v>
          </cell>
          <cell r="GB175">
            <v>1191569.47</v>
          </cell>
          <cell r="GC175">
            <v>96590.47</v>
          </cell>
          <cell r="GD175">
            <v>97133.47</v>
          </cell>
          <cell r="GE175">
            <v>98800.47</v>
          </cell>
          <cell r="GF175">
            <v>104373.66</v>
          </cell>
          <cell r="GG175">
            <v>104013.3</v>
          </cell>
          <cell r="GH175">
            <v>100945.3</v>
          </cell>
          <cell r="GI175">
            <v>98875.3</v>
          </cell>
          <cell r="GJ175">
            <v>98423.3</v>
          </cell>
          <cell r="GK175">
            <v>98756.3</v>
          </cell>
          <cell r="GL175">
            <v>97631.3</v>
          </cell>
          <cell r="GM175">
            <v>98619.3</v>
          </cell>
          <cell r="GN175">
            <v>97407.3</v>
          </cell>
        </row>
        <row r="176">
          <cell r="A176" t="str">
            <v>Print &amp; Postages</v>
          </cell>
          <cell r="B176">
            <v>15937</v>
          </cell>
          <cell r="C176">
            <v>1314.9</v>
          </cell>
          <cell r="D176">
            <v>1322.9</v>
          </cell>
          <cell r="E176">
            <v>1314.9</v>
          </cell>
          <cell r="F176">
            <v>1314.9</v>
          </cell>
          <cell r="G176">
            <v>1314.9</v>
          </cell>
          <cell r="H176">
            <v>1314.9</v>
          </cell>
          <cell r="I176">
            <v>1314.9</v>
          </cell>
          <cell r="J176">
            <v>1344.9</v>
          </cell>
          <cell r="K176">
            <v>1344.9</v>
          </cell>
          <cell r="L176">
            <v>1344.9</v>
          </cell>
          <cell r="M176">
            <v>1344.9</v>
          </cell>
          <cell r="N176">
            <v>1345.1</v>
          </cell>
          <cell r="P176">
            <v>3294</v>
          </cell>
          <cell r="Q176">
            <v>271</v>
          </cell>
          <cell r="R176">
            <v>278</v>
          </cell>
          <cell r="S176">
            <v>271</v>
          </cell>
          <cell r="T176">
            <v>278</v>
          </cell>
          <cell r="U176">
            <v>271</v>
          </cell>
          <cell r="V176">
            <v>278</v>
          </cell>
          <cell r="W176">
            <v>271</v>
          </cell>
          <cell r="X176">
            <v>278</v>
          </cell>
          <cell r="Y176">
            <v>271</v>
          </cell>
          <cell r="Z176">
            <v>278</v>
          </cell>
          <cell r="AA176">
            <v>271</v>
          </cell>
          <cell r="AB176">
            <v>278</v>
          </cell>
          <cell r="AD176">
            <v>15872.2</v>
          </cell>
          <cell r="AE176">
            <v>1321.85</v>
          </cell>
          <cell r="AF176">
            <v>1321.85</v>
          </cell>
          <cell r="AG176">
            <v>1321.85</v>
          </cell>
          <cell r="AH176">
            <v>1321.85</v>
          </cell>
          <cell r="AI176">
            <v>1321.85</v>
          </cell>
          <cell r="AJ176">
            <v>1321.85</v>
          </cell>
          <cell r="AK176">
            <v>1321.85</v>
          </cell>
          <cell r="AL176">
            <v>1321.85</v>
          </cell>
          <cell r="AM176">
            <v>1321.85</v>
          </cell>
          <cell r="AN176">
            <v>1321.85</v>
          </cell>
          <cell r="AO176">
            <v>1321.85</v>
          </cell>
          <cell r="AP176">
            <v>1331.85</v>
          </cell>
          <cell r="AR176">
            <v>8162</v>
          </cell>
          <cell r="AS176">
            <v>681</v>
          </cell>
          <cell r="AT176">
            <v>680</v>
          </cell>
          <cell r="AU176">
            <v>680</v>
          </cell>
          <cell r="AV176">
            <v>680</v>
          </cell>
          <cell r="AW176">
            <v>680</v>
          </cell>
          <cell r="AX176">
            <v>680</v>
          </cell>
          <cell r="AY176">
            <v>680</v>
          </cell>
          <cell r="AZ176">
            <v>680</v>
          </cell>
          <cell r="BA176">
            <v>680</v>
          </cell>
          <cell r="BB176">
            <v>679</v>
          </cell>
          <cell r="BC176">
            <v>679</v>
          </cell>
          <cell r="BD176">
            <v>683</v>
          </cell>
          <cell r="BF176">
            <v>3984.8</v>
          </cell>
          <cell r="BG176">
            <v>332.15</v>
          </cell>
          <cell r="BH176">
            <v>332.15</v>
          </cell>
          <cell r="BI176">
            <v>332.15</v>
          </cell>
          <cell r="BJ176">
            <v>332.15</v>
          </cell>
          <cell r="BK176">
            <v>332.15</v>
          </cell>
          <cell r="BL176">
            <v>332.15</v>
          </cell>
          <cell r="BM176">
            <v>332.15</v>
          </cell>
          <cell r="BN176">
            <v>332.15</v>
          </cell>
          <cell r="BO176">
            <v>332.15</v>
          </cell>
          <cell r="BP176">
            <v>332.15</v>
          </cell>
          <cell r="BQ176">
            <v>332.15</v>
          </cell>
          <cell r="BR176">
            <v>331.15</v>
          </cell>
          <cell r="BT176">
            <v>978</v>
          </cell>
          <cell r="BU176">
            <v>75</v>
          </cell>
          <cell r="BV176">
            <v>88</v>
          </cell>
          <cell r="BW176">
            <v>75</v>
          </cell>
          <cell r="BX176">
            <v>88</v>
          </cell>
          <cell r="BY176">
            <v>75</v>
          </cell>
          <cell r="BZ176">
            <v>88</v>
          </cell>
          <cell r="CA176">
            <v>75</v>
          </cell>
          <cell r="CB176">
            <v>88</v>
          </cell>
          <cell r="CC176">
            <v>75</v>
          </cell>
          <cell r="CD176">
            <v>88</v>
          </cell>
          <cell r="CE176">
            <v>75</v>
          </cell>
          <cell r="CF176">
            <v>88</v>
          </cell>
          <cell r="CH176">
            <v>7075</v>
          </cell>
          <cell r="CI176">
            <v>560.1</v>
          </cell>
          <cell r="CJ176">
            <v>620.1</v>
          </cell>
          <cell r="CK176">
            <v>590.1</v>
          </cell>
          <cell r="CL176">
            <v>590.1</v>
          </cell>
          <cell r="CM176">
            <v>560.1</v>
          </cell>
          <cell r="CN176">
            <v>590.1</v>
          </cell>
          <cell r="CO176">
            <v>560.1</v>
          </cell>
          <cell r="CP176">
            <v>620.1</v>
          </cell>
          <cell r="CQ176">
            <v>560.1</v>
          </cell>
          <cell r="CR176">
            <v>620.1</v>
          </cell>
          <cell r="CS176">
            <v>590.1</v>
          </cell>
          <cell r="CT176">
            <v>613.9</v>
          </cell>
          <cell r="CV176">
            <v>28829</v>
          </cell>
          <cell r="CW176">
            <v>2661</v>
          </cell>
          <cell r="CX176">
            <v>2361</v>
          </cell>
          <cell r="CY176">
            <v>2361</v>
          </cell>
          <cell r="CZ176">
            <v>2361</v>
          </cell>
          <cell r="DA176">
            <v>2461</v>
          </cell>
          <cell r="DB176">
            <v>2361</v>
          </cell>
          <cell r="DC176">
            <v>2361</v>
          </cell>
          <cell r="DD176">
            <v>2361</v>
          </cell>
          <cell r="DE176">
            <v>2361</v>
          </cell>
          <cell r="DF176">
            <v>2361</v>
          </cell>
          <cell r="DG176">
            <v>2361</v>
          </cell>
          <cell r="DH176">
            <v>2458</v>
          </cell>
          <cell r="DJ176">
            <v>84132</v>
          </cell>
          <cell r="DK176">
            <v>7217</v>
          </cell>
          <cell r="DL176">
            <v>7004</v>
          </cell>
          <cell r="DM176">
            <v>6946</v>
          </cell>
          <cell r="DN176">
            <v>6966</v>
          </cell>
          <cell r="DO176">
            <v>7016</v>
          </cell>
          <cell r="DP176">
            <v>6966</v>
          </cell>
          <cell r="DQ176">
            <v>6916</v>
          </cell>
          <cell r="DR176">
            <v>7026</v>
          </cell>
          <cell r="DS176">
            <v>6946</v>
          </cell>
          <cell r="DT176">
            <v>7025</v>
          </cell>
          <cell r="DU176">
            <v>6975</v>
          </cell>
          <cell r="DV176">
            <v>7129</v>
          </cell>
          <cell r="DX176">
            <v>24580</v>
          </cell>
          <cell r="DY176">
            <v>1873</v>
          </cell>
          <cell r="DZ176">
            <v>1929</v>
          </cell>
          <cell r="EA176">
            <v>2624</v>
          </cell>
          <cell r="EB176">
            <v>1853</v>
          </cell>
          <cell r="EC176">
            <v>2153</v>
          </cell>
          <cell r="ED176">
            <v>2214</v>
          </cell>
          <cell r="EE176">
            <v>2111</v>
          </cell>
          <cell r="EF176">
            <v>1912</v>
          </cell>
          <cell r="EG176">
            <v>2005</v>
          </cell>
          <cell r="EH176">
            <v>2007</v>
          </cell>
          <cell r="EI176">
            <v>1912</v>
          </cell>
          <cell r="EJ176">
            <v>1987</v>
          </cell>
          <cell r="EL176">
            <v>34610</v>
          </cell>
          <cell r="EM176">
            <v>3212</v>
          </cell>
          <cell r="EN176">
            <v>2234</v>
          </cell>
          <cell r="EO176">
            <v>3558</v>
          </cell>
          <cell r="EP176">
            <v>2738</v>
          </cell>
          <cell r="EQ176">
            <v>3135</v>
          </cell>
          <cell r="ER176">
            <v>3064</v>
          </cell>
          <cell r="ES176">
            <v>2322</v>
          </cell>
          <cell r="ET176">
            <v>3057</v>
          </cell>
          <cell r="EU176">
            <v>2327</v>
          </cell>
          <cell r="EV176">
            <v>2590</v>
          </cell>
          <cell r="EW176">
            <v>2276</v>
          </cell>
          <cell r="EX176">
            <v>4097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12064</v>
          </cell>
          <cell r="FO176">
            <v>917</v>
          </cell>
          <cell r="FP176">
            <v>957</v>
          </cell>
          <cell r="FQ176">
            <v>1192</v>
          </cell>
          <cell r="FR176">
            <v>917</v>
          </cell>
          <cell r="FS176">
            <v>957</v>
          </cell>
          <cell r="FT176">
            <v>1092</v>
          </cell>
          <cell r="FU176">
            <v>917</v>
          </cell>
          <cell r="FV176">
            <v>957</v>
          </cell>
          <cell r="FW176">
            <v>1092</v>
          </cell>
          <cell r="FX176">
            <v>1017</v>
          </cell>
          <cell r="FY176">
            <v>957</v>
          </cell>
          <cell r="FZ176">
            <v>1092</v>
          </cell>
          <cell r="GB176">
            <v>73654</v>
          </cell>
          <cell r="GC176">
            <v>6202</v>
          </cell>
          <cell r="GD176">
            <v>5320</v>
          </cell>
          <cell r="GE176">
            <v>7574</v>
          </cell>
          <cell r="GF176">
            <v>5708</v>
          </cell>
          <cell r="GG176">
            <v>6445</v>
          </cell>
          <cell r="GH176">
            <v>6570</v>
          </cell>
          <cell r="GI176">
            <v>5550</v>
          </cell>
          <cell r="GJ176">
            <v>6126</v>
          </cell>
          <cell r="GK176">
            <v>5624</v>
          </cell>
          <cell r="GL176">
            <v>5814</v>
          </cell>
          <cell r="GM176">
            <v>5345</v>
          </cell>
          <cell r="GN176">
            <v>7376</v>
          </cell>
        </row>
        <row r="177">
          <cell r="A177" t="str">
            <v>Insurance</v>
          </cell>
          <cell r="B177">
            <v>4981</v>
          </cell>
          <cell r="C177">
            <v>404</v>
          </cell>
          <cell r="D177">
            <v>404</v>
          </cell>
          <cell r="E177">
            <v>417</v>
          </cell>
          <cell r="F177">
            <v>417</v>
          </cell>
          <cell r="G177">
            <v>417</v>
          </cell>
          <cell r="H177">
            <v>417</v>
          </cell>
          <cell r="I177">
            <v>417</v>
          </cell>
          <cell r="J177">
            <v>417</v>
          </cell>
          <cell r="K177">
            <v>417</v>
          </cell>
          <cell r="L177">
            <v>417</v>
          </cell>
          <cell r="M177">
            <v>417</v>
          </cell>
          <cell r="N177">
            <v>420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17434</v>
          </cell>
          <cell r="AE177">
            <v>1702.5</v>
          </cell>
          <cell r="AF177">
            <v>1202.5</v>
          </cell>
          <cell r="AG177">
            <v>1702.5</v>
          </cell>
          <cell r="AH177">
            <v>1202.5</v>
          </cell>
          <cell r="AI177">
            <v>1702.5</v>
          </cell>
          <cell r="AJ177">
            <v>1202.5</v>
          </cell>
          <cell r="AK177">
            <v>1702.5</v>
          </cell>
          <cell r="AL177">
            <v>1202.5</v>
          </cell>
          <cell r="AM177">
            <v>1702.5</v>
          </cell>
          <cell r="AN177">
            <v>1202.5</v>
          </cell>
          <cell r="AO177">
            <v>1702.5</v>
          </cell>
          <cell r="AP177">
            <v>1206.5</v>
          </cell>
          <cell r="AR177">
            <v>7200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6100</v>
          </cell>
          <cell r="BC177">
            <v>100</v>
          </cell>
          <cell r="BD177">
            <v>100</v>
          </cell>
          <cell r="BF177">
            <v>546</v>
          </cell>
          <cell r="BG177">
            <v>45.5</v>
          </cell>
          <cell r="BH177">
            <v>45.5</v>
          </cell>
          <cell r="BI177">
            <v>45.5</v>
          </cell>
          <cell r="BJ177">
            <v>45.5</v>
          </cell>
          <cell r="BK177">
            <v>45.5</v>
          </cell>
          <cell r="BL177">
            <v>45.5</v>
          </cell>
          <cell r="BM177">
            <v>45.5</v>
          </cell>
          <cell r="BN177">
            <v>45.5</v>
          </cell>
          <cell r="BO177">
            <v>45.5</v>
          </cell>
          <cell r="BP177">
            <v>45.5</v>
          </cell>
          <cell r="BQ177">
            <v>45.5</v>
          </cell>
          <cell r="BR177">
            <v>45.5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5460</v>
          </cell>
          <cell r="CI177">
            <v>455</v>
          </cell>
          <cell r="CJ177">
            <v>455</v>
          </cell>
          <cell r="CK177">
            <v>455</v>
          </cell>
          <cell r="CL177">
            <v>455</v>
          </cell>
          <cell r="CM177">
            <v>455</v>
          </cell>
          <cell r="CN177">
            <v>455</v>
          </cell>
          <cell r="CO177">
            <v>455</v>
          </cell>
          <cell r="CP177">
            <v>455</v>
          </cell>
          <cell r="CQ177">
            <v>455</v>
          </cell>
          <cell r="CR177">
            <v>455</v>
          </cell>
          <cell r="CS177">
            <v>455</v>
          </cell>
          <cell r="CT177">
            <v>455</v>
          </cell>
          <cell r="CV177">
            <v>617029.18000000005</v>
          </cell>
          <cell r="CW177">
            <v>48431.08</v>
          </cell>
          <cell r="CX177">
            <v>61589.08</v>
          </cell>
          <cell r="CY177">
            <v>48440.08</v>
          </cell>
          <cell r="CZ177">
            <v>48533.32</v>
          </cell>
          <cell r="DA177">
            <v>61656.32</v>
          </cell>
          <cell r="DB177">
            <v>48250.32</v>
          </cell>
          <cell r="DC177">
            <v>46946.83</v>
          </cell>
          <cell r="DD177">
            <v>59783.83</v>
          </cell>
          <cell r="DE177">
            <v>46486.83</v>
          </cell>
          <cell r="DF177">
            <v>46200.83</v>
          </cell>
          <cell r="DG177">
            <v>46348.83</v>
          </cell>
          <cell r="DH177">
            <v>54361.83</v>
          </cell>
          <cell r="DJ177">
            <v>653754.18000000005</v>
          </cell>
          <cell r="DK177">
            <v>51230.080000000002</v>
          </cell>
          <cell r="DL177">
            <v>63888.08</v>
          </cell>
          <cell r="DM177">
            <v>51252.08</v>
          </cell>
          <cell r="DN177">
            <v>50845.32</v>
          </cell>
          <cell r="DO177">
            <v>64468.32</v>
          </cell>
          <cell r="DP177">
            <v>50562.32</v>
          </cell>
          <cell r="DQ177">
            <v>49758.83</v>
          </cell>
          <cell r="DR177">
            <v>62095.83</v>
          </cell>
          <cell r="DS177">
            <v>49298.83</v>
          </cell>
          <cell r="DT177">
            <v>54512.83</v>
          </cell>
          <cell r="DU177">
            <v>49160.83</v>
          </cell>
          <cell r="DV177">
            <v>56680.83</v>
          </cell>
          <cell r="DX177" t="str">
            <v>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 t="str">
            <v>0</v>
          </cell>
          <cell r="ED177" t="str">
            <v>0</v>
          </cell>
          <cell r="EE177" t="str">
            <v>0</v>
          </cell>
          <cell r="EF177" t="str">
            <v>0</v>
          </cell>
          <cell r="EG177" t="str">
            <v>0</v>
          </cell>
          <cell r="EH177" t="str">
            <v>0</v>
          </cell>
          <cell r="EI177" t="str">
            <v>0</v>
          </cell>
          <cell r="EJ177" t="str">
            <v>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4567</v>
          </cell>
          <cell r="FA177">
            <v>382</v>
          </cell>
          <cell r="FB177">
            <v>380</v>
          </cell>
          <cell r="FC177">
            <v>384</v>
          </cell>
          <cell r="FD177">
            <v>388</v>
          </cell>
          <cell r="FE177">
            <v>388</v>
          </cell>
          <cell r="FF177">
            <v>382</v>
          </cell>
          <cell r="FG177">
            <v>379</v>
          </cell>
          <cell r="FH177">
            <v>376</v>
          </cell>
          <cell r="FI177">
            <v>378</v>
          </cell>
          <cell r="FJ177">
            <v>376</v>
          </cell>
          <cell r="FK177">
            <v>378</v>
          </cell>
          <cell r="FL177">
            <v>376</v>
          </cell>
          <cell r="FN177">
            <v>208473.25</v>
          </cell>
          <cell r="FO177">
            <v>17457.400000000001</v>
          </cell>
          <cell r="FP177">
            <v>17330.400000000001</v>
          </cell>
          <cell r="FQ177">
            <v>17580.400000000001</v>
          </cell>
          <cell r="FR177">
            <v>17698.79</v>
          </cell>
          <cell r="FS177">
            <v>17684.79</v>
          </cell>
          <cell r="FT177">
            <v>17376.79</v>
          </cell>
          <cell r="FU177">
            <v>17347.78</v>
          </cell>
          <cell r="FV177">
            <v>17168.78</v>
          </cell>
          <cell r="FW177">
            <v>17252.78</v>
          </cell>
          <cell r="FX177">
            <v>17157.78</v>
          </cell>
          <cell r="FY177">
            <v>17280.78</v>
          </cell>
          <cell r="FZ177">
            <v>17136.78</v>
          </cell>
          <cell r="GB177">
            <v>213040.25</v>
          </cell>
          <cell r="GC177">
            <v>17839.400000000001</v>
          </cell>
          <cell r="GD177">
            <v>17710.400000000001</v>
          </cell>
          <cell r="GE177">
            <v>17964.400000000001</v>
          </cell>
          <cell r="GF177">
            <v>18086.79</v>
          </cell>
          <cell r="GG177">
            <v>18072.79</v>
          </cell>
          <cell r="GH177">
            <v>17758.79</v>
          </cell>
          <cell r="GI177">
            <v>17726.78</v>
          </cell>
          <cell r="GJ177">
            <v>17544.78</v>
          </cell>
          <cell r="GK177">
            <v>17630.78</v>
          </cell>
          <cell r="GL177">
            <v>17533.78</v>
          </cell>
          <cell r="GM177">
            <v>17658.78</v>
          </cell>
          <cell r="GN177">
            <v>17512.78</v>
          </cell>
        </row>
        <row r="178">
          <cell r="A178" t="str">
            <v>Marketing</v>
          </cell>
          <cell r="B178">
            <v>91892</v>
          </cell>
          <cell r="C178">
            <v>7716</v>
          </cell>
          <cell r="D178">
            <v>7996</v>
          </cell>
          <cell r="E178">
            <v>7716</v>
          </cell>
          <cell r="F178">
            <v>7996</v>
          </cell>
          <cell r="G178">
            <v>7716</v>
          </cell>
          <cell r="H178">
            <v>7646</v>
          </cell>
          <cell r="I178">
            <v>7016</v>
          </cell>
          <cell r="J178">
            <v>7996</v>
          </cell>
          <cell r="K178">
            <v>7016</v>
          </cell>
          <cell r="L178">
            <v>7646</v>
          </cell>
          <cell r="M178">
            <v>7576</v>
          </cell>
          <cell r="N178">
            <v>7856</v>
          </cell>
          <cell r="P178">
            <v>2031</v>
          </cell>
          <cell r="Q178">
            <v>169</v>
          </cell>
          <cell r="R178">
            <v>169</v>
          </cell>
          <cell r="S178">
            <v>169</v>
          </cell>
          <cell r="T178">
            <v>169</v>
          </cell>
          <cell r="U178">
            <v>169</v>
          </cell>
          <cell r="V178">
            <v>169</v>
          </cell>
          <cell r="W178">
            <v>169</v>
          </cell>
          <cell r="X178">
            <v>169</v>
          </cell>
          <cell r="Y178">
            <v>169</v>
          </cell>
          <cell r="Z178">
            <v>169</v>
          </cell>
          <cell r="AA178">
            <v>169</v>
          </cell>
          <cell r="AB178">
            <v>172</v>
          </cell>
          <cell r="AD178">
            <v>47770</v>
          </cell>
          <cell r="AE178">
            <v>3196.29</v>
          </cell>
          <cell r="AF178">
            <v>2794.29</v>
          </cell>
          <cell r="AG178">
            <v>2990.29</v>
          </cell>
          <cell r="AH178">
            <v>3741.29</v>
          </cell>
          <cell r="AI178">
            <v>6586.29</v>
          </cell>
          <cell r="AJ178">
            <v>4271.29</v>
          </cell>
          <cell r="AK178">
            <v>3711.29</v>
          </cell>
          <cell r="AL178">
            <v>5673.29</v>
          </cell>
          <cell r="AM178">
            <v>5471.29</v>
          </cell>
          <cell r="AN178">
            <v>2971.29</v>
          </cell>
          <cell r="AO178">
            <v>3267.29</v>
          </cell>
          <cell r="AP178">
            <v>3095.81</v>
          </cell>
          <cell r="AR178">
            <v>32160</v>
          </cell>
          <cell r="AS178">
            <v>1400.16</v>
          </cell>
          <cell r="AT178">
            <v>1112.1600000000001</v>
          </cell>
          <cell r="AU178">
            <v>1496.16</v>
          </cell>
          <cell r="AV178">
            <v>2600.16</v>
          </cell>
          <cell r="AW178">
            <v>6680.16</v>
          </cell>
          <cell r="AX178">
            <v>3080.16</v>
          </cell>
          <cell r="AY178">
            <v>3080.16</v>
          </cell>
          <cell r="AZ178">
            <v>4328.16</v>
          </cell>
          <cell r="BA178">
            <v>2120.16</v>
          </cell>
          <cell r="BB178">
            <v>2120.16</v>
          </cell>
          <cell r="BC178">
            <v>2504.16</v>
          </cell>
          <cell r="BD178">
            <v>1638.24</v>
          </cell>
          <cell r="BF178">
            <v>10610</v>
          </cell>
          <cell r="BG178">
            <v>857.55</v>
          </cell>
          <cell r="BH178">
            <v>347.55</v>
          </cell>
          <cell r="BI178">
            <v>467.55</v>
          </cell>
          <cell r="BJ178">
            <v>812.55</v>
          </cell>
          <cell r="BK178">
            <v>2087.5500000000002</v>
          </cell>
          <cell r="BL178">
            <v>1102.55</v>
          </cell>
          <cell r="BM178">
            <v>962.55</v>
          </cell>
          <cell r="BN178">
            <v>1352.55</v>
          </cell>
          <cell r="BO178">
            <v>662.55</v>
          </cell>
          <cell r="BP178">
            <v>662.55</v>
          </cell>
          <cell r="BQ178">
            <v>782.55</v>
          </cell>
          <cell r="BR178">
            <v>511.95</v>
          </cell>
          <cell r="BT178" t="str">
            <v>0</v>
          </cell>
          <cell r="BU178" t="str">
            <v>0</v>
          </cell>
          <cell r="BV178" t="str">
            <v>0</v>
          </cell>
          <cell r="BW178" t="str">
            <v>0</v>
          </cell>
          <cell r="BX178" t="str">
            <v>0</v>
          </cell>
          <cell r="BY178" t="str">
            <v>0</v>
          </cell>
          <cell r="BZ178" t="str">
            <v>0</v>
          </cell>
          <cell r="CA178" t="str">
            <v>0</v>
          </cell>
          <cell r="CB178" t="str">
            <v>0</v>
          </cell>
          <cell r="CC178" t="str">
            <v>0</v>
          </cell>
          <cell r="CD178" t="str">
            <v>0</v>
          </cell>
          <cell r="CE178" t="str">
            <v>0</v>
          </cell>
          <cell r="CF178" t="str">
            <v>0</v>
          </cell>
          <cell r="CH178">
            <v>40654</v>
          </cell>
          <cell r="CI178">
            <v>3442</v>
          </cell>
          <cell r="CJ178">
            <v>3816</v>
          </cell>
          <cell r="CK178">
            <v>3842</v>
          </cell>
          <cell r="CL178">
            <v>3562</v>
          </cell>
          <cell r="CM178">
            <v>3242</v>
          </cell>
          <cell r="CN178">
            <v>3212</v>
          </cell>
          <cell r="CO178">
            <v>2942</v>
          </cell>
          <cell r="CP178">
            <v>3662</v>
          </cell>
          <cell r="CQ178">
            <v>3242</v>
          </cell>
          <cell r="CR178">
            <v>3212</v>
          </cell>
          <cell r="CS178">
            <v>3182</v>
          </cell>
          <cell r="CT178">
            <v>3298</v>
          </cell>
          <cell r="CV178">
            <v>540504.34</v>
          </cell>
          <cell r="CW178">
            <v>25890</v>
          </cell>
          <cell r="CX178">
            <v>33311.370000000003</v>
          </cell>
          <cell r="CY178">
            <v>79890</v>
          </cell>
          <cell r="CZ178">
            <v>43701.29</v>
          </cell>
          <cell r="DA178">
            <v>50380.53</v>
          </cell>
          <cell r="DB178">
            <v>79890</v>
          </cell>
          <cell r="DC178">
            <v>25890</v>
          </cell>
          <cell r="DD178">
            <v>43998.15</v>
          </cell>
          <cell r="DE178">
            <v>79890</v>
          </cell>
          <cell r="DF178">
            <v>25890</v>
          </cell>
          <cell r="DG178">
            <v>25890</v>
          </cell>
          <cell r="DH178">
            <v>25883</v>
          </cell>
          <cell r="DJ178">
            <v>765621.34</v>
          </cell>
          <cell r="DK178">
            <v>42671</v>
          </cell>
          <cell r="DL178">
            <v>49546.37</v>
          </cell>
          <cell r="DM178">
            <v>96571</v>
          </cell>
          <cell r="DN178">
            <v>62582.29</v>
          </cell>
          <cell r="DO178">
            <v>76861.53</v>
          </cell>
          <cell r="DP178">
            <v>99371</v>
          </cell>
          <cell r="DQ178">
            <v>43771</v>
          </cell>
          <cell r="DR178">
            <v>67179.149999999994</v>
          </cell>
          <cell r="DS178">
            <v>98571</v>
          </cell>
          <cell r="DT178">
            <v>42671</v>
          </cell>
          <cell r="DU178">
            <v>43371</v>
          </cell>
          <cell r="DV178">
            <v>42455</v>
          </cell>
          <cell r="DX178">
            <v>93175.96</v>
          </cell>
          <cell r="DY178">
            <v>7514.33</v>
          </cell>
          <cell r="DZ178">
            <v>5764.33</v>
          </cell>
          <cell r="EA178">
            <v>7764.33</v>
          </cell>
          <cell r="EB178">
            <v>11514.33</v>
          </cell>
          <cell r="EC178">
            <v>12264.33</v>
          </cell>
          <cell r="ED178">
            <v>9264.33</v>
          </cell>
          <cell r="EE178">
            <v>7764.33</v>
          </cell>
          <cell r="EF178">
            <v>7014.33</v>
          </cell>
          <cell r="EG178">
            <v>6764.33</v>
          </cell>
          <cell r="EH178">
            <v>6764.33</v>
          </cell>
          <cell r="EI178">
            <v>6014.33</v>
          </cell>
          <cell r="EJ178">
            <v>4768.33</v>
          </cell>
          <cell r="EL178">
            <v>60861</v>
          </cell>
          <cell r="EM178">
            <v>8102</v>
          </cell>
          <cell r="EN178">
            <v>6730</v>
          </cell>
          <cell r="EO178">
            <v>4179</v>
          </cell>
          <cell r="EP178">
            <v>4174</v>
          </cell>
          <cell r="EQ178">
            <v>3988</v>
          </cell>
          <cell r="ER178">
            <v>6020</v>
          </cell>
          <cell r="ES178">
            <v>3980</v>
          </cell>
          <cell r="ET178">
            <v>4017</v>
          </cell>
          <cell r="EU178">
            <v>4054</v>
          </cell>
          <cell r="EV178">
            <v>4327</v>
          </cell>
          <cell r="EW178">
            <v>6146</v>
          </cell>
          <cell r="EX178">
            <v>5144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338604.36</v>
          </cell>
          <cell r="FO178">
            <v>15349</v>
          </cell>
          <cell r="FP178">
            <v>19158.23</v>
          </cell>
          <cell r="FQ178">
            <v>49099</v>
          </cell>
          <cell r="FR178">
            <v>25791.15</v>
          </cell>
          <cell r="FS178">
            <v>27919.46</v>
          </cell>
          <cell r="FT178">
            <v>49099</v>
          </cell>
          <cell r="FU178">
            <v>15349</v>
          </cell>
          <cell r="FV178">
            <v>24643.52</v>
          </cell>
          <cell r="FW178">
            <v>50099</v>
          </cell>
          <cell r="FX178">
            <v>15349</v>
          </cell>
          <cell r="FY178">
            <v>19399</v>
          </cell>
          <cell r="FZ178">
            <v>27349</v>
          </cell>
          <cell r="GB178">
            <v>492641.32</v>
          </cell>
          <cell r="GC178">
            <v>30965.33</v>
          </cell>
          <cell r="GD178">
            <v>31652.560000000001</v>
          </cell>
          <cell r="GE178">
            <v>61042.33</v>
          </cell>
          <cell r="GF178">
            <v>41479.480000000003</v>
          </cell>
          <cell r="GG178">
            <v>44171.79</v>
          </cell>
          <cell r="GH178">
            <v>64383.33</v>
          </cell>
          <cell r="GI178">
            <v>27093.33</v>
          </cell>
          <cell r="GJ178">
            <v>35674.85</v>
          </cell>
          <cell r="GK178">
            <v>60917.33</v>
          </cell>
          <cell r="GL178">
            <v>26440.33</v>
          </cell>
          <cell r="GM178">
            <v>31559.33</v>
          </cell>
          <cell r="GN178">
            <v>37261.33</v>
          </cell>
        </row>
        <row r="179">
          <cell r="A179" t="str">
            <v>Employee Welfare</v>
          </cell>
          <cell r="B179">
            <v>96248</v>
          </cell>
          <cell r="C179">
            <v>10728.8</v>
          </cell>
          <cell r="D179">
            <v>12635.8</v>
          </cell>
          <cell r="E179">
            <v>12329.8</v>
          </cell>
          <cell r="F179">
            <v>7187.8</v>
          </cell>
          <cell r="G179">
            <v>8337.7999999999993</v>
          </cell>
          <cell r="H179">
            <v>6295.8</v>
          </cell>
          <cell r="I179">
            <v>6249.8</v>
          </cell>
          <cell r="J179">
            <v>6045.8</v>
          </cell>
          <cell r="K179">
            <v>6276.8</v>
          </cell>
          <cell r="L179">
            <v>5946.8</v>
          </cell>
          <cell r="M179">
            <v>6014.8</v>
          </cell>
          <cell r="N179">
            <v>8198.2000000000007</v>
          </cell>
          <cell r="P179">
            <v>13369</v>
          </cell>
          <cell r="Q179">
            <v>1835.3</v>
          </cell>
          <cell r="R179">
            <v>2109.3000000000002</v>
          </cell>
          <cell r="S179">
            <v>3046.8</v>
          </cell>
          <cell r="T179">
            <v>745.8</v>
          </cell>
          <cell r="U179">
            <v>745.8</v>
          </cell>
          <cell r="V179">
            <v>726.8</v>
          </cell>
          <cell r="W179">
            <v>699.8</v>
          </cell>
          <cell r="X179">
            <v>680.8</v>
          </cell>
          <cell r="Y179">
            <v>699.8</v>
          </cell>
          <cell r="Z179">
            <v>678.8</v>
          </cell>
          <cell r="AA179">
            <v>699.8</v>
          </cell>
          <cell r="AB179">
            <v>700.2</v>
          </cell>
          <cell r="AD179">
            <v>60150</v>
          </cell>
          <cell r="AE179">
            <v>16143.9</v>
          </cell>
          <cell r="AF179">
            <v>8105.9</v>
          </cell>
          <cell r="AG179">
            <v>6698.9</v>
          </cell>
          <cell r="AH179">
            <v>4011.9</v>
          </cell>
          <cell r="AI179">
            <v>3128.9</v>
          </cell>
          <cell r="AJ179">
            <v>3127.9</v>
          </cell>
          <cell r="AK179">
            <v>3599.9</v>
          </cell>
          <cell r="AL179">
            <v>3085.9</v>
          </cell>
          <cell r="AM179">
            <v>3080.9</v>
          </cell>
          <cell r="AN179">
            <v>3080.9</v>
          </cell>
          <cell r="AO179">
            <v>3039.9</v>
          </cell>
          <cell r="AP179">
            <v>3045.1</v>
          </cell>
          <cell r="AR179">
            <v>31883</v>
          </cell>
          <cell r="AS179">
            <v>2197</v>
          </cell>
          <cell r="AT179">
            <v>3453</v>
          </cell>
          <cell r="AU179">
            <v>6739</v>
          </cell>
          <cell r="AV179">
            <v>4018</v>
          </cell>
          <cell r="AW179">
            <v>1934</v>
          </cell>
          <cell r="AX179">
            <v>1934</v>
          </cell>
          <cell r="AY179">
            <v>1934</v>
          </cell>
          <cell r="AZ179">
            <v>1934</v>
          </cell>
          <cell r="BA179">
            <v>1934</v>
          </cell>
          <cell r="BB179">
            <v>1934</v>
          </cell>
          <cell r="BC179">
            <v>1934</v>
          </cell>
          <cell r="BD179">
            <v>1938</v>
          </cell>
          <cell r="BF179">
            <v>13569</v>
          </cell>
          <cell r="BG179">
            <v>2911</v>
          </cell>
          <cell r="BH179">
            <v>571</v>
          </cell>
          <cell r="BI179">
            <v>1271</v>
          </cell>
          <cell r="BJ179">
            <v>951</v>
          </cell>
          <cell r="BK179">
            <v>955</v>
          </cell>
          <cell r="BL179">
            <v>944</v>
          </cell>
          <cell r="BM179">
            <v>944</v>
          </cell>
          <cell r="BN179">
            <v>934</v>
          </cell>
          <cell r="BO179">
            <v>2371</v>
          </cell>
          <cell r="BP179">
            <v>571</v>
          </cell>
          <cell r="BQ179">
            <v>571</v>
          </cell>
          <cell r="BR179">
            <v>575</v>
          </cell>
          <cell r="BT179">
            <v>3642.6</v>
          </cell>
          <cell r="BU179">
            <v>236.5</v>
          </cell>
          <cell r="BV179">
            <v>530.5</v>
          </cell>
          <cell r="BW179">
            <v>793</v>
          </cell>
          <cell r="BX179">
            <v>739.6</v>
          </cell>
          <cell r="BY179">
            <v>365</v>
          </cell>
          <cell r="BZ179">
            <v>179</v>
          </cell>
          <cell r="CA179">
            <v>174</v>
          </cell>
          <cell r="CB179">
            <v>125</v>
          </cell>
          <cell r="CC179">
            <v>125</v>
          </cell>
          <cell r="CD179">
            <v>125</v>
          </cell>
          <cell r="CE179">
            <v>125</v>
          </cell>
          <cell r="CF179">
            <v>125</v>
          </cell>
          <cell r="CH179">
            <v>37793</v>
          </cell>
          <cell r="CI179">
            <v>6144.5</v>
          </cell>
          <cell r="CJ179">
            <v>5951.5</v>
          </cell>
          <cell r="CK179">
            <v>3544.5</v>
          </cell>
          <cell r="CL179">
            <v>2852.5</v>
          </cell>
          <cell r="CM179">
            <v>2440.5</v>
          </cell>
          <cell r="CN179">
            <v>2226.5</v>
          </cell>
          <cell r="CO179">
            <v>2169.5</v>
          </cell>
          <cell r="CP179">
            <v>2285.5</v>
          </cell>
          <cell r="CQ179">
            <v>2996.5</v>
          </cell>
          <cell r="CR179">
            <v>2951.5</v>
          </cell>
          <cell r="CS179">
            <v>2001.5</v>
          </cell>
          <cell r="CT179">
            <v>2228.5</v>
          </cell>
          <cell r="CV179">
            <v>1180911.53</v>
          </cell>
          <cell r="CW179">
            <v>108487.72</v>
          </cell>
          <cell r="CX179">
            <v>132187.32999999999</v>
          </cell>
          <cell r="CY179">
            <v>162363.84</v>
          </cell>
          <cell r="CZ179">
            <v>178647.82</v>
          </cell>
          <cell r="DA179">
            <v>158358.19</v>
          </cell>
          <cell r="DB179">
            <v>87523.88</v>
          </cell>
          <cell r="DC179">
            <v>48486.49</v>
          </cell>
          <cell r="DD179">
            <v>72294.62</v>
          </cell>
          <cell r="DE179">
            <v>52979.66</v>
          </cell>
          <cell r="DF179">
            <v>53629.66</v>
          </cell>
          <cell r="DG179">
            <v>52979.66</v>
          </cell>
          <cell r="DH179">
            <v>72972.66</v>
          </cell>
          <cell r="DJ179">
            <v>1437566.13</v>
          </cell>
          <cell r="DK179">
            <v>148684.72</v>
          </cell>
          <cell r="DL179">
            <v>165544.32999999999</v>
          </cell>
          <cell r="DM179">
            <v>196786.84</v>
          </cell>
          <cell r="DN179">
            <v>199154.42</v>
          </cell>
          <cell r="DO179">
            <v>176265.19</v>
          </cell>
          <cell r="DP179">
            <v>102957.88</v>
          </cell>
          <cell r="DQ179">
            <v>64257.49</v>
          </cell>
          <cell r="DR179">
            <v>87385.62</v>
          </cell>
          <cell r="DS179">
            <v>70463.66</v>
          </cell>
          <cell r="DT179">
            <v>68917.66</v>
          </cell>
          <cell r="DU179">
            <v>67365.66</v>
          </cell>
          <cell r="DV179">
            <v>89782.66</v>
          </cell>
          <cell r="DX179">
            <v>71037.95</v>
          </cell>
          <cell r="DY179">
            <v>6684.69</v>
          </cell>
          <cell r="DZ179">
            <v>15833.69</v>
          </cell>
          <cell r="EA179">
            <v>5707.69</v>
          </cell>
          <cell r="EB179">
            <v>3503.69</v>
          </cell>
          <cell r="EC179">
            <v>3456.69</v>
          </cell>
          <cell r="ED179">
            <v>4240.6899999999996</v>
          </cell>
          <cell r="EE179">
            <v>5869.69</v>
          </cell>
          <cell r="EF179">
            <v>6798.2</v>
          </cell>
          <cell r="EG179">
            <v>4407.4799999999996</v>
          </cell>
          <cell r="EH179">
            <v>3807.48</v>
          </cell>
          <cell r="EI179">
            <v>6262.48</v>
          </cell>
          <cell r="EJ179">
            <v>4465.4799999999996</v>
          </cell>
          <cell r="EL179">
            <v>105932.42</v>
          </cell>
          <cell r="EM179">
            <v>15942.79</v>
          </cell>
          <cell r="EN179">
            <v>11659.79</v>
          </cell>
          <cell r="EO179">
            <v>10589.79</v>
          </cell>
          <cell r="EP179">
            <v>9277.7900000000009</v>
          </cell>
          <cell r="EQ179">
            <v>6462.79</v>
          </cell>
          <cell r="ER179">
            <v>7636.79</v>
          </cell>
          <cell r="ES179">
            <v>7253.79</v>
          </cell>
          <cell r="ET179">
            <v>8150.33</v>
          </cell>
          <cell r="EU179">
            <v>6987.89</v>
          </cell>
          <cell r="EV179">
            <v>7648.89</v>
          </cell>
          <cell r="EW179">
            <v>6344.89</v>
          </cell>
          <cell r="EX179">
            <v>7976.89</v>
          </cell>
          <cell r="EZ179">
            <v>4510</v>
          </cell>
          <cell r="FA179">
            <v>1485</v>
          </cell>
          <cell r="FB179">
            <v>275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694714.76</v>
          </cell>
          <cell r="FO179">
            <v>65258.84</v>
          </cell>
          <cell r="FP179">
            <v>79828.88</v>
          </cell>
          <cell r="FQ179">
            <v>99641.25</v>
          </cell>
          <cell r="FR179">
            <v>109505.17</v>
          </cell>
          <cell r="FS179">
            <v>97486.57</v>
          </cell>
          <cell r="FT179">
            <v>44622.35</v>
          </cell>
          <cell r="FU179">
            <v>30862.69</v>
          </cell>
          <cell r="FV179">
            <v>42939.05</v>
          </cell>
          <cell r="FW179">
            <v>29391.49</v>
          </cell>
          <cell r="FX179">
            <v>29591.49</v>
          </cell>
          <cell r="FY179">
            <v>29391.49</v>
          </cell>
          <cell r="FZ179">
            <v>36195.49</v>
          </cell>
          <cell r="GB179">
            <v>876195.13</v>
          </cell>
          <cell r="GC179">
            <v>89371.32</v>
          </cell>
          <cell r="GD179">
            <v>107597.36</v>
          </cell>
          <cell r="GE179">
            <v>116213.73</v>
          </cell>
          <cell r="GF179">
            <v>122561.65</v>
          </cell>
          <cell r="GG179">
            <v>107681.05</v>
          </cell>
          <cell r="GH179">
            <v>56774.83</v>
          </cell>
          <cell r="GI179">
            <v>44261.17</v>
          </cell>
          <cell r="GJ179">
            <v>58162.58</v>
          </cell>
          <cell r="GK179">
            <v>41061.86</v>
          </cell>
          <cell r="GL179">
            <v>41322.86</v>
          </cell>
          <cell r="GM179">
            <v>42273.86</v>
          </cell>
          <cell r="GN179">
            <v>48912.86</v>
          </cell>
        </row>
        <row r="180">
          <cell r="A180" t="str">
            <v>Information Technologies</v>
          </cell>
          <cell r="B180">
            <v>2150</v>
          </cell>
          <cell r="C180" t="str">
            <v>0</v>
          </cell>
          <cell r="D180" t="str">
            <v>0</v>
          </cell>
          <cell r="E180">
            <v>1400</v>
          </cell>
          <cell r="F180">
            <v>0</v>
          </cell>
          <cell r="G180">
            <v>750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83755</v>
          </cell>
          <cell r="CW180">
            <v>9379</v>
          </cell>
          <cell r="CX180">
            <v>3433</v>
          </cell>
          <cell r="CY180">
            <v>9538</v>
          </cell>
          <cell r="CZ180">
            <v>7105</v>
          </cell>
          <cell r="DA180">
            <v>4105</v>
          </cell>
          <cell r="DB180">
            <v>17547</v>
          </cell>
          <cell r="DC180">
            <v>7105</v>
          </cell>
          <cell r="DD180">
            <v>4105</v>
          </cell>
          <cell r="DE180">
            <v>4105</v>
          </cell>
          <cell r="DF180">
            <v>7105</v>
          </cell>
          <cell r="DG180">
            <v>4105</v>
          </cell>
          <cell r="DH180">
            <v>6123</v>
          </cell>
          <cell r="DJ180">
            <v>86755</v>
          </cell>
          <cell r="DK180">
            <v>9379</v>
          </cell>
          <cell r="DL180">
            <v>4283</v>
          </cell>
          <cell r="DM180">
            <v>10938</v>
          </cell>
          <cell r="DN180">
            <v>7105</v>
          </cell>
          <cell r="DO180">
            <v>4855</v>
          </cell>
          <cell r="DP180">
            <v>17547</v>
          </cell>
          <cell r="DQ180">
            <v>7105</v>
          </cell>
          <cell r="DR180">
            <v>4105</v>
          </cell>
          <cell r="DS180">
            <v>4105</v>
          </cell>
          <cell r="DT180">
            <v>7105</v>
          </cell>
          <cell r="DU180">
            <v>4105</v>
          </cell>
          <cell r="DV180">
            <v>6123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196114</v>
          </cell>
          <cell r="FO180">
            <v>15546</v>
          </cell>
          <cell r="FP180">
            <v>15546</v>
          </cell>
          <cell r="FQ180">
            <v>16046</v>
          </cell>
          <cell r="FR180">
            <v>16218</v>
          </cell>
          <cell r="FS180">
            <v>16218</v>
          </cell>
          <cell r="FT180">
            <v>16218</v>
          </cell>
          <cell r="FU180">
            <v>16718</v>
          </cell>
          <cell r="FV180">
            <v>16218</v>
          </cell>
          <cell r="FW180">
            <v>16218</v>
          </cell>
          <cell r="FX180">
            <v>16218</v>
          </cell>
          <cell r="FY180">
            <v>16718</v>
          </cell>
          <cell r="FZ180">
            <v>18232</v>
          </cell>
          <cell r="GB180">
            <v>196114</v>
          </cell>
          <cell r="GC180">
            <v>15546</v>
          </cell>
          <cell r="GD180">
            <v>15546</v>
          </cell>
          <cell r="GE180">
            <v>16046</v>
          </cell>
          <cell r="GF180">
            <v>16218</v>
          </cell>
          <cell r="GG180">
            <v>16218</v>
          </cell>
          <cell r="GH180">
            <v>16218</v>
          </cell>
          <cell r="GI180">
            <v>16718</v>
          </cell>
          <cell r="GJ180">
            <v>16218</v>
          </cell>
          <cell r="GK180">
            <v>16218</v>
          </cell>
          <cell r="GL180">
            <v>16218</v>
          </cell>
          <cell r="GM180">
            <v>16718</v>
          </cell>
          <cell r="GN180">
            <v>18232</v>
          </cell>
        </row>
        <row r="181">
          <cell r="A181" t="str">
            <v>Rent, Maint., &amp; Utilities</v>
          </cell>
          <cell r="B181">
            <v>618377</v>
          </cell>
          <cell r="C181">
            <v>50426.2</v>
          </cell>
          <cell r="D181">
            <v>51614.2</v>
          </cell>
          <cell r="E181">
            <v>52289.2</v>
          </cell>
          <cell r="F181">
            <v>52855.199999999997</v>
          </cell>
          <cell r="G181">
            <v>52557.2</v>
          </cell>
          <cell r="H181">
            <v>53211.199999999997</v>
          </cell>
          <cell r="I181">
            <v>51498.2</v>
          </cell>
          <cell r="J181">
            <v>52015.199999999997</v>
          </cell>
          <cell r="K181">
            <v>53938.2</v>
          </cell>
          <cell r="L181">
            <v>48986.2</v>
          </cell>
          <cell r="M181">
            <v>49972.2</v>
          </cell>
          <cell r="N181">
            <v>49013.8</v>
          </cell>
          <cell r="P181">
            <v>72231.199999999997</v>
          </cell>
          <cell r="Q181">
            <v>6177.8</v>
          </cell>
          <cell r="R181">
            <v>6242.8</v>
          </cell>
          <cell r="S181">
            <v>6229.8</v>
          </cell>
          <cell r="T181">
            <v>6562.8</v>
          </cell>
          <cell r="U181">
            <v>6570.8</v>
          </cell>
          <cell r="V181">
            <v>6265.8</v>
          </cell>
          <cell r="W181">
            <v>5791.8</v>
          </cell>
          <cell r="X181">
            <v>5562.8</v>
          </cell>
          <cell r="Y181">
            <v>5784.8</v>
          </cell>
          <cell r="Z181">
            <v>5553.8</v>
          </cell>
          <cell r="AA181">
            <v>5784.8</v>
          </cell>
          <cell r="AB181">
            <v>5703.4</v>
          </cell>
          <cell r="AD181">
            <v>471517.52</v>
          </cell>
          <cell r="AE181">
            <v>45558.38</v>
          </cell>
          <cell r="AF181">
            <v>38732.94</v>
          </cell>
          <cell r="AG181">
            <v>38540.94</v>
          </cell>
          <cell r="AH181">
            <v>39021.94</v>
          </cell>
          <cell r="AI181">
            <v>38627.94</v>
          </cell>
          <cell r="AJ181">
            <v>38420.94</v>
          </cell>
          <cell r="AK181">
            <v>37707.94</v>
          </cell>
          <cell r="AL181">
            <v>37765.94</v>
          </cell>
          <cell r="AM181">
            <v>37542.94</v>
          </cell>
          <cell r="AN181">
            <v>39833.94</v>
          </cell>
          <cell r="AO181">
            <v>39833.94</v>
          </cell>
          <cell r="AP181">
            <v>39929.74</v>
          </cell>
          <cell r="AR181">
            <v>445265</v>
          </cell>
          <cell r="AS181">
            <v>37548</v>
          </cell>
          <cell r="AT181">
            <v>37474</v>
          </cell>
          <cell r="AU181">
            <v>37474</v>
          </cell>
          <cell r="AV181">
            <v>37474</v>
          </cell>
          <cell r="AW181">
            <v>37474</v>
          </cell>
          <cell r="AX181">
            <v>37474</v>
          </cell>
          <cell r="AY181">
            <v>37137</v>
          </cell>
          <cell r="AZ181">
            <v>36706</v>
          </cell>
          <cell r="BA181">
            <v>36626</v>
          </cell>
          <cell r="BB181">
            <v>36626</v>
          </cell>
          <cell r="BC181">
            <v>36626</v>
          </cell>
          <cell r="BD181">
            <v>36626</v>
          </cell>
          <cell r="BF181">
            <v>84166.48</v>
          </cell>
          <cell r="BG181">
            <v>9617.2199999999993</v>
          </cell>
          <cell r="BH181">
            <v>6873.66</v>
          </cell>
          <cell r="BI181">
            <v>6832.66</v>
          </cell>
          <cell r="BJ181">
            <v>6947.66</v>
          </cell>
          <cell r="BK181">
            <v>6909.66</v>
          </cell>
          <cell r="BL181">
            <v>7001.66</v>
          </cell>
          <cell r="BM181">
            <v>6751.66</v>
          </cell>
          <cell r="BN181">
            <v>6638.66</v>
          </cell>
          <cell r="BO181">
            <v>6616.66</v>
          </cell>
          <cell r="BP181">
            <v>6721.66</v>
          </cell>
          <cell r="BQ181">
            <v>6626.66</v>
          </cell>
          <cell r="BR181">
            <v>6628.66</v>
          </cell>
          <cell r="BT181">
            <v>58691.8</v>
          </cell>
          <cell r="BU181">
            <v>5112.3999999999996</v>
          </cell>
          <cell r="BV181">
            <v>5119.3999999999996</v>
          </cell>
          <cell r="BW181">
            <v>5105.3999999999996</v>
          </cell>
          <cell r="BX181">
            <v>5119.3999999999996</v>
          </cell>
          <cell r="BY181">
            <v>5128.3999999999996</v>
          </cell>
          <cell r="BZ181">
            <v>5105.3999999999996</v>
          </cell>
          <cell r="CA181">
            <v>4665.3999999999996</v>
          </cell>
          <cell r="CB181">
            <v>4674.3999999999996</v>
          </cell>
          <cell r="CC181">
            <v>4665.3999999999996</v>
          </cell>
          <cell r="CD181">
            <v>4665.3999999999996</v>
          </cell>
          <cell r="CE181">
            <v>4665.3999999999996</v>
          </cell>
          <cell r="CF181">
            <v>4665.3999999999996</v>
          </cell>
          <cell r="CH181">
            <v>248682</v>
          </cell>
          <cell r="CI181">
            <v>20242</v>
          </cell>
          <cell r="CJ181">
            <v>20353</v>
          </cell>
          <cell r="CK181">
            <v>22002</v>
          </cell>
          <cell r="CL181">
            <v>22175</v>
          </cell>
          <cell r="CM181">
            <v>22119</v>
          </cell>
          <cell r="CN181">
            <v>22101</v>
          </cell>
          <cell r="CO181">
            <v>20083</v>
          </cell>
          <cell r="CP181">
            <v>20206</v>
          </cell>
          <cell r="CQ181">
            <v>19283</v>
          </cell>
          <cell r="CR181">
            <v>20459</v>
          </cell>
          <cell r="CS181">
            <v>19222</v>
          </cell>
          <cell r="CT181">
            <v>20437</v>
          </cell>
          <cell r="CV181">
            <v>655025</v>
          </cell>
          <cell r="CW181">
            <v>55216</v>
          </cell>
          <cell r="CX181">
            <v>55216</v>
          </cell>
          <cell r="CY181">
            <v>55216</v>
          </cell>
          <cell r="CZ181">
            <v>55926</v>
          </cell>
          <cell r="DA181">
            <v>55926</v>
          </cell>
          <cell r="DB181">
            <v>55926</v>
          </cell>
          <cell r="DC181">
            <v>53284</v>
          </cell>
          <cell r="DD181">
            <v>53284</v>
          </cell>
          <cell r="DE181">
            <v>53284</v>
          </cell>
          <cell r="DF181">
            <v>53284</v>
          </cell>
          <cell r="DG181">
            <v>53284</v>
          </cell>
          <cell r="DH181">
            <v>55179</v>
          </cell>
          <cell r="DJ181">
            <v>2653956</v>
          </cell>
          <cell r="DK181">
            <v>229898</v>
          </cell>
          <cell r="DL181">
            <v>221626</v>
          </cell>
          <cell r="DM181">
            <v>223690</v>
          </cell>
          <cell r="DN181">
            <v>226082</v>
          </cell>
          <cell r="DO181">
            <v>225313</v>
          </cell>
          <cell r="DP181">
            <v>225506</v>
          </cell>
          <cell r="DQ181">
            <v>216919</v>
          </cell>
          <cell r="DR181">
            <v>216853</v>
          </cell>
          <cell r="DS181">
            <v>217741</v>
          </cell>
          <cell r="DT181">
            <v>216130</v>
          </cell>
          <cell r="DU181">
            <v>216015</v>
          </cell>
          <cell r="DV181">
            <v>218183</v>
          </cell>
          <cell r="DX181">
            <v>320017.93</v>
          </cell>
          <cell r="DY181">
            <v>27193.24</v>
          </cell>
          <cell r="DZ181">
            <v>26000.31</v>
          </cell>
          <cell r="EA181">
            <v>26146.81</v>
          </cell>
          <cell r="EB181">
            <v>26485.15</v>
          </cell>
          <cell r="EC181">
            <v>27566.080000000002</v>
          </cell>
          <cell r="ED181">
            <v>26525.5</v>
          </cell>
          <cell r="EE181">
            <v>26047.759999999998</v>
          </cell>
          <cell r="EF181">
            <v>26000</v>
          </cell>
          <cell r="EG181">
            <v>27075.98</v>
          </cell>
          <cell r="EH181">
            <v>27854.82</v>
          </cell>
          <cell r="EI181">
            <v>26414.48</v>
          </cell>
          <cell r="EJ181">
            <v>26707.8</v>
          </cell>
          <cell r="EL181">
            <v>677751.72</v>
          </cell>
          <cell r="EM181">
            <v>55862.06</v>
          </cell>
          <cell r="EN181">
            <v>58379.06</v>
          </cell>
          <cell r="EO181">
            <v>59656.06</v>
          </cell>
          <cell r="EP181">
            <v>60083.06</v>
          </cell>
          <cell r="EQ181">
            <v>59253.06</v>
          </cell>
          <cell r="ER181">
            <v>57052.06</v>
          </cell>
          <cell r="ES181">
            <v>57667.06</v>
          </cell>
          <cell r="ET181">
            <v>54077.06</v>
          </cell>
          <cell r="EU181">
            <v>52660.06</v>
          </cell>
          <cell r="EV181">
            <v>55093.06</v>
          </cell>
          <cell r="EW181">
            <v>52681.06</v>
          </cell>
          <cell r="EX181">
            <v>55288.06</v>
          </cell>
          <cell r="EZ181">
            <v>12582</v>
          </cell>
          <cell r="FA181">
            <v>1015</v>
          </cell>
          <cell r="FB181">
            <v>1040</v>
          </cell>
          <cell r="FC181">
            <v>1163</v>
          </cell>
          <cell r="FD181">
            <v>1134</v>
          </cell>
          <cell r="FE181">
            <v>1134</v>
          </cell>
          <cell r="FF181">
            <v>1076</v>
          </cell>
          <cell r="FG181">
            <v>1036</v>
          </cell>
          <cell r="FH181">
            <v>1038</v>
          </cell>
          <cell r="FI181">
            <v>992</v>
          </cell>
          <cell r="FJ181">
            <v>970</v>
          </cell>
          <cell r="FK181">
            <v>992</v>
          </cell>
          <cell r="FL181">
            <v>992</v>
          </cell>
          <cell r="FN181">
            <v>208460</v>
          </cell>
          <cell r="FO181">
            <v>16210</v>
          </cell>
          <cell r="FP181">
            <v>16210</v>
          </cell>
          <cell r="FQ181">
            <v>16210</v>
          </cell>
          <cell r="FR181">
            <v>17371</v>
          </cell>
          <cell r="FS181">
            <v>17371</v>
          </cell>
          <cell r="FT181">
            <v>17371</v>
          </cell>
          <cell r="FU181">
            <v>17371</v>
          </cell>
          <cell r="FV181">
            <v>17371</v>
          </cell>
          <cell r="FW181">
            <v>17371</v>
          </cell>
          <cell r="FX181">
            <v>17371</v>
          </cell>
          <cell r="FY181">
            <v>17371</v>
          </cell>
          <cell r="FZ181">
            <v>20862</v>
          </cell>
          <cell r="GB181">
            <v>1218811.6499999999</v>
          </cell>
          <cell r="GC181">
            <v>100280.3</v>
          </cell>
          <cell r="GD181">
            <v>101629.37</v>
          </cell>
          <cell r="GE181">
            <v>103175.87</v>
          </cell>
          <cell r="GF181">
            <v>105073.21</v>
          </cell>
          <cell r="GG181">
            <v>105324.14</v>
          </cell>
          <cell r="GH181">
            <v>102024.56</v>
          </cell>
          <cell r="GI181">
            <v>102121.82</v>
          </cell>
          <cell r="GJ181">
            <v>98486.06</v>
          </cell>
          <cell r="GK181">
            <v>98099.04</v>
          </cell>
          <cell r="GL181">
            <v>101288.88</v>
          </cell>
          <cell r="GM181">
            <v>97458.54</v>
          </cell>
          <cell r="GN181">
            <v>103849.86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>
            <v>1200</v>
          </cell>
          <cell r="AE182">
            <v>100</v>
          </cell>
          <cell r="AF182">
            <v>100</v>
          </cell>
          <cell r="AG182">
            <v>100</v>
          </cell>
          <cell r="AH182">
            <v>100</v>
          </cell>
          <cell r="AI182">
            <v>100</v>
          </cell>
          <cell r="AJ182">
            <v>100</v>
          </cell>
          <cell r="AK182">
            <v>100</v>
          </cell>
          <cell r="AL182">
            <v>100</v>
          </cell>
          <cell r="AM182">
            <v>100</v>
          </cell>
          <cell r="AN182">
            <v>100</v>
          </cell>
          <cell r="AO182">
            <v>100</v>
          </cell>
          <cell r="AP182">
            <v>100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20000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1663</v>
          </cell>
          <cell r="DJ182">
            <v>21200</v>
          </cell>
          <cell r="DK182">
            <v>1767</v>
          </cell>
          <cell r="DL182">
            <v>1767</v>
          </cell>
          <cell r="DM182">
            <v>1767</v>
          </cell>
          <cell r="DN182">
            <v>1767</v>
          </cell>
          <cell r="DO182">
            <v>1767</v>
          </cell>
          <cell r="DP182">
            <v>1767</v>
          </cell>
          <cell r="DQ182">
            <v>1767</v>
          </cell>
          <cell r="DR182">
            <v>1767</v>
          </cell>
          <cell r="DS182">
            <v>1767</v>
          </cell>
          <cell r="DT182">
            <v>1767</v>
          </cell>
          <cell r="DU182">
            <v>1767</v>
          </cell>
          <cell r="DV182">
            <v>1763</v>
          </cell>
          <cell r="DX182">
            <v>4399.96</v>
          </cell>
          <cell r="DY182">
            <v>783.33</v>
          </cell>
          <cell r="DZ182">
            <v>283.33</v>
          </cell>
          <cell r="EA182">
            <v>283.33</v>
          </cell>
          <cell r="EB182">
            <v>283.33</v>
          </cell>
          <cell r="EC182">
            <v>283.33</v>
          </cell>
          <cell r="ED182">
            <v>783.33</v>
          </cell>
          <cell r="EE182">
            <v>283.33</v>
          </cell>
          <cell r="EF182">
            <v>283.33</v>
          </cell>
          <cell r="EG182">
            <v>283.33</v>
          </cell>
          <cell r="EH182">
            <v>283.33</v>
          </cell>
          <cell r="EI182">
            <v>283.33</v>
          </cell>
          <cell r="EJ182">
            <v>283.33</v>
          </cell>
          <cell r="EL182">
            <v>5100</v>
          </cell>
          <cell r="EM182">
            <v>425</v>
          </cell>
          <cell r="EN182">
            <v>425</v>
          </cell>
          <cell r="EO182">
            <v>425</v>
          </cell>
          <cell r="EP182">
            <v>425</v>
          </cell>
          <cell r="EQ182">
            <v>425</v>
          </cell>
          <cell r="ER182">
            <v>425</v>
          </cell>
          <cell r="ES182">
            <v>425</v>
          </cell>
          <cell r="ET182">
            <v>425</v>
          </cell>
          <cell r="EU182">
            <v>425</v>
          </cell>
          <cell r="EV182">
            <v>425</v>
          </cell>
          <cell r="EW182">
            <v>425</v>
          </cell>
          <cell r="EX182">
            <v>425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45499.96</v>
          </cell>
          <cell r="GC182">
            <v>4208.33</v>
          </cell>
          <cell r="GD182">
            <v>3708.33</v>
          </cell>
          <cell r="GE182">
            <v>3708.33</v>
          </cell>
          <cell r="GF182">
            <v>3708.33</v>
          </cell>
          <cell r="GG182">
            <v>3708.33</v>
          </cell>
          <cell r="GH182">
            <v>4208.33</v>
          </cell>
          <cell r="GI182">
            <v>3708.33</v>
          </cell>
          <cell r="GJ182">
            <v>3708.33</v>
          </cell>
          <cell r="GK182">
            <v>3708.33</v>
          </cell>
          <cell r="GL182">
            <v>3708.33</v>
          </cell>
          <cell r="GM182">
            <v>3708.33</v>
          </cell>
          <cell r="GN182">
            <v>3708.33</v>
          </cell>
        </row>
        <row r="183">
          <cell r="A183" t="str">
            <v>Telecom</v>
          </cell>
          <cell r="B183">
            <v>68210</v>
          </cell>
          <cell r="C183">
            <v>5561.6</v>
          </cell>
          <cell r="D183">
            <v>5571.6</v>
          </cell>
          <cell r="E183">
            <v>5852.6</v>
          </cell>
          <cell r="F183">
            <v>5890.6</v>
          </cell>
          <cell r="G183">
            <v>5897.6</v>
          </cell>
          <cell r="H183">
            <v>5856.6</v>
          </cell>
          <cell r="I183">
            <v>5651.6</v>
          </cell>
          <cell r="J183">
            <v>5620.6</v>
          </cell>
          <cell r="K183">
            <v>5593.6</v>
          </cell>
          <cell r="L183">
            <v>5558.6</v>
          </cell>
          <cell r="M183">
            <v>5574.6</v>
          </cell>
          <cell r="N183">
            <v>5580.4</v>
          </cell>
          <cell r="P183">
            <v>98</v>
          </cell>
          <cell r="Q183">
            <v>8.6</v>
          </cell>
          <cell r="R183">
            <v>8.6</v>
          </cell>
          <cell r="S183">
            <v>8.6</v>
          </cell>
          <cell r="T183">
            <v>8.6</v>
          </cell>
          <cell r="U183">
            <v>8.6</v>
          </cell>
          <cell r="V183">
            <v>8.6</v>
          </cell>
          <cell r="W183">
            <v>7.6</v>
          </cell>
          <cell r="X183">
            <v>7.6</v>
          </cell>
          <cell r="Y183">
            <v>7.6</v>
          </cell>
          <cell r="Z183">
            <v>7.6</v>
          </cell>
          <cell r="AA183">
            <v>7.6</v>
          </cell>
          <cell r="AB183">
            <v>8.4</v>
          </cell>
          <cell r="AD183">
            <v>790</v>
          </cell>
          <cell r="AE183">
            <v>67.3</v>
          </cell>
          <cell r="AF183">
            <v>67.3</v>
          </cell>
          <cell r="AG183">
            <v>67.3</v>
          </cell>
          <cell r="AH183">
            <v>67.3</v>
          </cell>
          <cell r="AI183">
            <v>68.3</v>
          </cell>
          <cell r="AJ183">
            <v>67.3</v>
          </cell>
          <cell r="AK183">
            <v>64.3</v>
          </cell>
          <cell r="AL183">
            <v>64.3</v>
          </cell>
          <cell r="AM183">
            <v>64.3</v>
          </cell>
          <cell r="AN183">
            <v>64.3</v>
          </cell>
          <cell r="AO183">
            <v>64.3</v>
          </cell>
          <cell r="AP183">
            <v>63.7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 t="str">
            <v>0</v>
          </cell>
          <cell r="BU183" t="str">
            <v>0</v>
          </cell>
          <cell r="BV183" t="str">
            <v>0</v>
          </cell>
          <cell r="BW183" t="str">
            <v>0</v>
          </cell>
          <cell r="BX183" t="str">
            <v>0</v>
          </cell>
          <cell r="BY183" t="str">
            <v>0</v>
          </cell>
          <cell r="BZ183" t="str">
            <v>0</v>
          </cell>
          <cell r="CA183" t="str">
            <v>0</v>
          </cell>
          <cell r="CB183" t="str">
            <v>0</v>
          </cell>
          <cell r="CC183" t="str">
            <v>0</v>
          </cell>
          <cell r="CD183" t="str">
            <v>0</v>
          </cell>
          <cell r="CE183" t="str">
            <v>0</v>
          </cell>
          <cell r="CF183" t="str">
            <v>0</v>
          </cell>
          <cell r="CH183">
            <v>1310</v>
          </cell>
          <cell r="CI183">
            <v>111.5</v>
          </cell>
          <cell r="CJ183">
            <v>111.5</v>
          </cell>
          <cell r="CK183">
            <v>111.5</v>
          </cell>
          <cell r="CL183">
            <v>111.5</v>
          </cell>
          <cell r="CM183">
            <v>111.5</v>
          </cell>
          <cell r="CN183">
            <v>111.5</v>
          </cell>
          <cell r="CO183">
            <v>108.5</v>
          </cell>
          <cell r="CP183">
            <v>106.5</v>
          </cell>
          <cell r="CQ183">
            <v>106.5</v>
          </cell>
          <cell r="CR183">
            <v>106.5</v>
          </cell>
          <cell r="CS183">
            <v>106.5</v>
          </cell>
          <cell r="CT183">
            <v>106.5</v>
          </cell>
          <cell r="CV183">
            <v>887232</v>
          </cell>
          <cell r="CW183">
            <v>76586</v>
          </cell>
          <cell r="CX183">
            <v>75207</v>
          </cell>
          <cell r="CY183">
            <v>75095</v>
          </cell>
          <cell r="CZ183">
            <v>75504</v>
          </cell>
          <cell r="DA183">
            <v>75581</v>
          </cell>
          <cell r="DB183">
            <v>75119</v>
          </cell>
          <cell r="DC183">
            <v>72959</v>
          </cell>
          <cell r="DD183">
            <v>72651</v>
          </cell>
          <cell r="DE183">
            <v>72339</v>
          </cell>
          <cell r="DF183">
            <v>71956</v>
          </cell>
          <cell r="DG183">
            <v>72153</v>
          </cell>
          <cell r="DH183">
            <v>72082</v>
          </cell>
          <cell r="DJ183">
            <v>957640</v>
          </cell>
          <cell r="DK183">
            <v>82335</v>
          </cell>
          <cell r="DL183">
            <v>80966</v>
          </cell>
          <cell r="DM183">
            <v>81135</v>
          </cell>
          <cell r="DN183">
            <v>81582</v>
          </cell>
          <cell r="DO183">
            <v>81667</v>
          </cell>
          <cell r="DP183">
            <v>81163</v>
          </cell>
          <cell r="DQ183">
            <v>78791</v>
          </cell>
          <cell r="DR183">
            <v>78450</v>
          </cell>
          <cell r="DS183">
            <v>78111</v>
          </cell>
          <cell r="DT183">
            <v>77693</v>
          </cell>
          <cell r="DU183">
            <v>77906</v>
          </cell>
          <cell r="DV183">
            <v>77841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575</v>
          </cell>
          <cell r="EM183">
            <v>38</v>
          </cell>
          <cell r="EN183">
            <v>74</v>
          </cell>
          <cell r="EO183">
            <v>30</v>
          </cell>
          <cell r="EP183">
            <v>46</v>
          </cell>
          <cell r="EQ183">
            <v>38</v>
          </cell>
          <cell r="ER183">
            <v>31</v>
          </cell>
          <cell r="ES183">
            <v>111</v>
          </cell>
          <cell r="ET183">
            <v>30</v>
          </cell>
          <cell r="EU183">
            <v>63</v>
          </cell>
          <cell r="EV183">
            <v>38</v>
          </cell>
          <cell r="EW183">
            <v>38</v>
          </cell>
          <cell r="EX183">
            <v>38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510315</v>
          </cell>
          <cell r="FO183">
            <v>42734</v>
          </cell>
          <cell r="FP183">
            <v>42456</v>
          </cell>
          <cell r="FQ183">
            <v>43004</v>
          </cell>
          <cell r="FR183">
            <v>43436</v>
          </cell>
          <cell r="FS183">
            <v>43405</v>
          </cell>
          <cell r="FT183">
            <v>42726</v>
          </cell>
          <cell r="FU183">
            <v>42364</v>
          </cell>
          <cell r="FV183">
            <v>41970</v>
          </cell>
          <cell r="FW183">
            <v>42155</v>
          </cell>
          <cell r="FX183">
            <v>41947</v>
          </cell>
          <cell r="FY183">
            <v>42217</v>
          </cell>
          <cell r="FZ183">
            <v>41901</v>
          </cell>
          <cell r="GB183">
            <v>510890</v>
          </cell>
          <cell r="GC183">
            <v>42772</v>
          </cell>
          <cell r="GD183">
            <v>42530</v>
          </cell>
          <cell r="GE183">
            <v>43034</v>
          </cell>
          <cell r="GF183">
            <v>43482</v>
          </cell>
          <cell r="GG183">
            <v>43443</v>
          </cell>
          <cell r="GH183">
            <v>42757</v>
          </cell>
          <cell r="GI183">
            <v>42475</v>
          </cell>
          <cell r="GJ183">
            <v>42000</v>
          </cell>
          <cell r="GK183">
            <v>42218</v>
          </cell>
          <cell r="GL183">
            <v>41985</v>
          </cell>
          <cell r="GM183">
            <v>42255</v>
          </cell>
          <cell r="GN183">
            <v>41939</v>
          </cell>
        </row>
        <row r="184">
          <cell r="A184" t="str">
            <v>Travel &amp; Entertainment</v>
          </cell>
          <cell r="B184">
            <v>142617</v>
          </cell>
          <cell r="C184">
            <v>11919</v>
          </cell>
          <cell r="D184">
            <v>11869</v>
          </cell>
          <cell r="E184">
            <v>11869</v>
          </cell>
          <cell r="F184">
            <v>11914</v>
          </cell>
          <cell r="G184">
            <v>11869</v>
          </cell>
          <cell r="H184">
            <v>11937</v>
          </cell>
          <cell r="I184">
            <v>11869</v>
          </cell>
          <cell r="J184">
            <v>11869</v>
          </cell>
          <cell r="K184">
            <v>11869</v>
          </cell>
          <cell r="L184">
            <v>11869</v>
          </cell>
          <cell r="M184">
            <v>11869</v>
          </cell>
          <cell r="N184">
            <v>11895</v>
          </cell>
          <cell r="P184">
            <v>14133.76</v>
          </cell>
          <cell r="Q184">
            <v>1163.28</v>
          </cell>
          <cell r="R184">
            <v>1201.08</v>
          </cell>
          <cell r="S184">
            <v>1169.58</v>
          </cell>
          <cell r="T184">
            <v>1163.28</v>
          </cell>
          <cell r="U184">
            <v>1163.28</v>
          </cell>
          <cell r="V184">
            <v>1163.28</v>
          </cell>
          <cell r="W184">
            <v>1226.28</v>
          </cell>
          <cell r="X184">
            <v>1169.58</v>
          </cell>
          <cell r="Y184">
            <v>1163.28</v>
          </cell>
          <cell r="Z184">
            <v>1163.28</v>
          </cell>
          <cell r="AA184">
            <v>1226.28</v>
          </cell>
          <cell r="AB184">
            <v>1161.28</v>
          </cell>
          <cell r="AD184">
            <v>121450.24000000001</v>
          </cell>
          <cell r="AE184">
            <v>11866.72</v>
          </cell>
          <cell r="AF184">
            <v>9962.32</v>
          </cell>
          <cell r="AG184">
            <v>9962.32</v>
          </cell>
          <cell r="AH184">
            <v>9962.32</v>
          </cell>
          <cell r="AI184">
            <v>9962.32</v>
          </cell>
          <cell r="AJ184">
            <v>9962.32</v>
          </cell>
          <cell r="AK184">
            <v>9962.32</v>
          </cell>
          <cell r="AL184">
            <v>9962.32</v>
          </cell>
          <cell r="AM184">
            <v>9962.32</v>
          </cell>
          <cell r="AN184">
            <v>9962.32</v>
          </cell>
          <cell r="AO184">
            <v>9962.32</v>
          </cell>
          <cell r="AP184">
            <v>9960.32</v>
          </cell>
          <cell r="AR184">
            <v>82845.16</v>
          </cell>
          <cell r="AS184">
            <v>7905.68</v>
          </cell>
          <cell r="AT184">
            <v>6775.68</v>
          </cell>
          <cell r="AU184">
            <v>6775.68</v>
          </cell>
          <cell r="AV184">
            <v>6775.68</v>
          </cell>
          <cell r="AW184">
            <v>6775.68</v>
          </cell>
          <cell r="AX184">
            <v>6775.68</v>
          </cell>
          <cell r="AY184">
            <v>7185.68</v>
          </cell>
          <cell r="AZ184">
            <v>6775.68</v>
          </cell>
          <cell r="BA184">
            <v>6775.68</v>
          </cell>
          <cell r="BB184">
            <v>6775.68</v>
          </cell>
          <cell r="BC184">
            <v>6775.68</v>
          </cell>
          <cell r="BD184">
            <v>6772.68</v>
          </cell>
          <cell r="BF184">
            <v>23996.6</v>
          </cell>
          <cell r="BG184">
            <v>2767.6</v>
          </cell>
          <cell r="BH184">
            <v>1882</v>
          </cell>
          <cell r="BI184">
            <v>1882</v>
          </cell>
          <cell r="BJ184">
            <v>2062</v>
          </cell>
          <cell r="BK184">
            <v>1882</v>
          </cell>
          <cell r="BL184">
            <v>1882</v>
          </cell>
          <cell r="BM184">
            <v>2062</v>
          </cell>
          <cell r="BN184">
            <v>1882</v>
          </cell>
          <cell r="BO184">
            <v>1882</v>
          </cell>
          <cell r="BP184">
            <v>2062</v>
          </cell>
          <cell r="BQ184">
            <v>1882</v>
          </cell>
          <cell r="BR184">
            <v>1869</v>
          </cell>
          <cell r="BT184">
            <v>3334.84</v>
          </cell>
          <cell r="BU184">
            <v>250.52</v>
          </cell>
          <cell r="BV184">
            <v>320.72000000000003</v>
          </cell>
          <cell r="BW184">
            <v>262.22000000000003</v>
          </cell>
          <cell r="BX184">
            <v>250.52</v>
          </cell>
          <cell r="BY184">
            <v>250.52</v>
          </cell>
          <cell r="BZ184">
            <v>250.52</v>
          </cell>
          <cell r="CA184">
            <v>367.52</v>
          </cell>
          <cell r="CB184">
            <v>262.22000000000003</v>
          </cell>
          <cell r="CC184">
            <v>250.52</v>
          </cell>
          <cell r="CD184">
            <v>250.52</v>
          </cell>
          <cell r="CE184">
            <v>367.52</v>
          </cell>
          <cell r="CF184">
            <v>251.52</v>
          </cell>
          <cell r="CH184">
            <v>62867.4</v>
          </cell>
          <cell r="CI184">
            <v>5312.2</v>
          </cell>
          <cell r="CJ184">
            <v>5324.2</v>
          </cell>
          <cell r="CK184">
            <v>5189.2</v>
          </cell>
          <cell r="CL184">
            <v>5162.2</v>
          </cell>
          <cell r="CM184">
            <v>5162.2</v>
          </cell>
          <cell r="CN184">
            <v>5162.2</v>
          </cell>
          <cell r="CO184">
            <v>5432.2</v>
          </cell>
          <cell r="CP184">
            <v>5189.2</v>
          </cell>
          <cell r="CQ184">
            <v>5162.2</v>
          </cell>
          <cell r="CR184">
            <v>5162.2</v>
          </cell>
          <cell r="CS184">
            <v>5432.2</v>
          </cell>
          <cell r="CT184">
            <v>5177.2</v>
          </cell>
          <cell r="CV184">
            <v>606245</v>
          </cell>
          <cell r="CW184">
            <v>50046</v>
          </cell>
          <cell r="CX184">
            <v>51906</v>
          </cell>
          <cell r="CY184">
            <v>50034</v>
          </cell>
          <cell r="CZ184">
            <v>50034</v>
          </cell>
          <cell r="DA184">
            <v>50034</v>
          </cell>
          <cell r="DB184">
            <v>51978</v>
          </cell>
          <cell r="DC184">
            <v>50034</v>
          </cell>
          <cell r="DD184">
            <v>51474</v>
          </cell>
          <cell r="DE184">
            <v>50610</v>
          </cell>
          <cell r="DF184">
            <v>50034</v>
          </cell>
          <cell r="DG184">
            <v>50034</v>
          </cell>
          <cell r="DH184">
            <v>50027</v>
          </cell>
          <cell r="DJ184">
            <v>1057490</v>
          </cell>
          <cell r="DK184">
            <v>91231</v>
          </cell>
          <cell r="DL184">
            <v>89241</v>
          </cell>
          <cell r="DM184">
            <v>87144</v>
          </cell>
          <cell r="DN184">
            <v>87324</v>
          </cell>
          <cell r="DO184">
            <v>87099</v>
          </cell>
          <cell r="DP184">
            <v>89111</v>
          </cell>
          <cell r="DQ184">
            <v>88139</v>
          </cell>
          <cell r="DR184">
            <v>88584</v>
          </cell>
          <cell r="DS184">
            <v>87675</v>
          </cell>
          <cell r="DT184">
            <v>87279</v>
          </cell>
          <cell r="DU184">
            <v>87549</v>
          </cell>
          <cell r="DV184">
            <v>87114</v>
          </cell>
          <cell r="DX184">
            <v>208880.64000000001</v>
          </cell>
          <cell r="DY184">
            <v>16881.22</v>
          </cell>
          <cell r="DZ184">
            <v>16212.22</v>
          </cell>
          <cell r="EA184">
            <v>20010.22</v>
          </cell>
          <cell r="EB184">
            <v>17047.22</v>
          </cell>
          <cell r="EC184">
            <v>18411.22</v>
          </cell>
          <cell r="ED184">
            <v>17232.22</v>
          </cell>
          <cell r="EE184">
            <v>18208.22</v>
          </cell>
          <cell r="EF184">
            <v>15886.22</v>
          </cell>
          <cell r="EG184">
            <v>18420.22</v>
          </cell>
          <cell r="EH184">
            <v>15872.22</v>
          </cell>
          <cell r="EI184">
            <v>17748.22</v>
          </cell>
          <cell r="EJ184">
            <v>16951.22</v>
          </cell>
          <cell r="EL184">
            <v>155910</v>
          </cell>
          <cell r="EM184">
            <v>11730</v>
          </cell>
          <cell r="EN184">
            <v>16307</v>
          </cell>
          <cell r="EO184">
            <v>11285</v>
          </cell>
          <cell r="EP184">
            <v>11493</v>
          </cell>
          <cell r="EQ184">
            <v>11881</v>
          </cell>
          <cell r="ER184">
            <v>10353</v>
          </cell>
          <cell r="ES184">
            <v>14049</v>
          </cell>
          <cell r="ET184">
            <v>14172</v>
          </cell>
          <cell r="EU184">
            <v>12192</v>
          </cell>
          <cell r="EV184">
            <v>12564</v>
          </cell>
          <cell r="EW184">
            <v>11797</v>
          </cell>
          <cell r="EX184">
            <v>18087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618734</v>
          </cell>
          <cell r="FO184">
            <v>51377</v>
          </cell>
          <cell r="FP184">
            <v>51377</v>
          </cell>
          <cell r="FQ184">
            <v>52027</v>
          </cell>
          <cell r="FR184">
            <v>51377</v>
          </cell>
          <cell r="FS184">
            <v>51377</v>
          </cell>
          <cell r="FT184">
            <v>51627</v>
          </cell>
          <cell r="FU184">
            <v>51777</v>
          </cell>
          <cell r="FV184">
            <v>51377</v>
          </cell>
          <cell r="FW184">
            <v>51627</v>
          </cell>
          <cell r="FX184">
            <v>51377</v>
          </cell>
          <cell r="FY184">
            <v>51377</v>
          </cell>
          <cell r="FZ184">
            <v>52037</v>
          </cell>
          <cell r="GB184">
            <v>991924.64</v>
          </cell>
          <cell r="GC184">
            <v>80688.22</v>
          </cell>
          <cell r="GD184">
            <v>84596.22</v>
          </cell>
          <cell r="GE184">
            <v>84022.22</v>
          </cell>
          <cell r="GF184">
            <v>80617.22</v>
          </cell>
          <cell r="GG184">
            <v>82369.22</v>
          </cell>
          <cell r="GH184">
            <v>79912.22</v>
          </cell>
          <cell r="GI184">
            <v>84734.22</v>
          </cell>
          <cell r="GJ184">
            <v>82135.22</v>
          </cell>
          <cell r="GK184">
            <v>82939.22</v>
          </cell>
          <cell r="GL184">
            <v>80513.22</v>
          </cell>
          <cell r="GM184">
            <v>81622.22</v>
          </cell>
          <cell r="GN184">
            <v>87775.22</v>
          </cell>
        </row>
        <row r="185">
          <cell r="A185" t="str">
            <v>Dues &amp; Donations</v>
          </cell>
          <cell r="B185">
            <v>40971</v>
          </cell>
          <cell r="C185">
            <v>1675.4</v>
          </cell>
          <cell r="D185">
            <v>2020.4</v>
          </cell>
          <cell r="E185">
            <v>3805.4</v>
          </cell>
          <cell r="F185">
            <v>7940.4</v>
          </cell>
          <cell r="G185">
            <v>2207.4</v>
          </cell>
          <cell r="H185">
            <v>2040.4</v>
          </cell>
          <cell r="I185">
            <v>9540.4</v>
          </cell>
          <cell r="J185">
            <v>2540.4</v>
          </cell>
          <cell r="K185">
            <v>2075.4</v>
          </cell>
          <cell r="L185">
            <v>3040.4</v>
          </cell>
          <cell r="M185">
            <v>2040.4</v>
          </cell>
          <cell r="N185">
            <v>2044.6</v>
          </cell>
          <cell r="P185">
            <v>2390</v>
          </cell>
          <cell r="Q185">
            <v>199.4</v>
          </cell>
          <cell r="R185">
            <v>199.4</v>
          </cell>
          <cell r="S185">
            <v>199.4</v>
          </cell>
          <cell r="T185">
            <v>199.4</v>
          </cell>
          <cell r="U185">
            <v>199.4</v>
          </cell>
          <cell r="V185">
            <v>199.4</v>
          </cell>
          <cell r="W185">
            <v>199.4</v>
          </cell>
          <cell r="X185">
            <v>199.4</v>
          </cell>
          <cell r="Y185">
            <v>199.4</v>
          </cell>
          <cell r="Z185">
            <v>199.4</v>
          </cell>
          <cell r="AA185">
            <v>199.4</v>
          </cell>
          <cell r="AB185">
            <v>196.6</v>
          </cell>
          <cell r="AD185">
            <v>32006.2</v>
          </cell>
          <cell r="AE185">
            <v>1684.4</v>
          </cell>
          <cell r="AF185">
            <v>934.4</v>
          </cell>
          <cell r="AG185">
            <v>8999.4</v>
          </cell>
          <cell r="AH185">
            <v>6634.2</v>
          </cell>
          <cell r="AI185">
            <v>884.4</v>
          </cell>
          <cell r="AJ185">
            <v>5995.4</v>
          </cell>
          <cell r="AK185">
            <v>1495.4</v>
          </cell>
          <cell r="AL185">
            <v>1108.4000000000001</v>
          </cell>
          <cell r="AM185">
            <v>884.4</v>
          </cell>
          <cell r="AN185">
            <v>1219.4000000000001</v>
          </cell>
          <cell r="AO185">
            <v>958.4</v>
          </cell>
          <cell r="AP185">
            <v>1208</v>
          </cell>
          <cell r="AR185">
            <v>17557.2</v>
          </cell>
          <cell r="AS185">
            <v>196</v>
          </cell>
          <cell r="AT185">
            <v>1696</v>
          </cell>
          <cell r="AU185">
            <v>1396</v>
          </cell>
          <cell r="AV185">
            <v>1655.2</v>
          </cell>
          <cell r="AW185">
            <v>1511</v>
          </cell>
          <cell r="AX185">
            <v>1740</v>
          </cell>
          <cell r="AY185">
            <v>1540</v>
          </cell>
          <cell r="AZ185">
            <v>1492</v>
          </cell>
          <cell r="BA185">
            <v>1396</v>
          </cell>
          <cell r="BB185">
            <v>1751</v>
          </cell>
          <cell r="BC185">
            <v>1692</v>
          </cell>
          <cell r="BD185">
            <v>1492</v>
          </cell>
          <cell r="BF185">
            <v>5239.6000000000004</v>
          </cell>
          <cell r="BG185">
            <v>525.29999999999995</v>
          </cell>
          <cell r="BH185">
            <v>225.3</v>
          </cell>
          <cell r="BI185">
            <v>225.3</v>
          </cell>
          <cell r="BJ185">
            <v>1606.3</v>
          </cell>
          <cell r="BK185">
            <v>225.3</v>
          </cell>
          <cell r="BL185">
            <v>270.3</v>
          </cell>
          <cell r="BM185">
            <v>570.29999999999995</v>
          </cell>
          <cell r="BN185">
            <v>255.3</v>
          </cell>
          <cell r="BO185">
            <v>225.3</v>
          </cell>
          <cell r="BP185">
            <v>600.29999999999995</v>
          </cell>
          <cell r="BQ185">
            <v>255.3</v>
          </cell>
          <cell r="BR185">
            <v>255.3</v>
          </cell>
          <cell r="BT185">
            <v>3600</v>
          </cell>
          <cell r="BU185">
            <v>300</v>
          </cell>
          <cell r="BV185">
            <v>300</v>
          </cell>
          <cell r="BW185">
            <v>300</v>
          </cell>
          <cell r="BX185">
            <v>300</v>
          </cell>
          <cell r="BY185">
            <v>300</v>
          </cell>
          <cell r="BZ185">
            <v>300</v>
          </cell>
          <cell r="CA185">
            <v>300</v>
          </cell>
          <cell r="CB185">
            <v>300</v>
          </cell>
          <cell r="CC185">
            <v>300</v>
          </cell>
          <cell r="CD185">
            <v>300</v>
          </cell>
          <cell r="CE185">
            <v>300</v>
          </cell>
          <cell r="CF185">
            <v>300</v>
          </cell>
          <cell r="CH185">
            <v>8751</v>
          </cell>
          <cell r="CI185">
            <v>1989.5</v>
          </cell>
          <cell r="CJ185">
            <v>1188.5</v>
          </cell>
          <cell r="CK185">
            <v>388.5</v>
          </cell>
          <cell r="CL185">
            <v>1788.5</v>
          </cell>
          <cell r="CM185">
            <v>283.5</v>
          </cell>
          <cell r="CN185">
            <v>388.5</v>
          </cell>
          <cell r="CO185">
            <v>388.5</v>
          </cell>
          <cell r="CP185">
            <v>388.5</v>
          </cell>
          <cell r="CQ185">
            <v>783.5</v>
          </cell>
          <cell r="CR185">
            <v>388.5</v>
          </cell>
          <cell r="CS185">
            <v>388.5</v>
          </cell>
          <cell r="CT185">
            <v>386.5</v>
          </cell>
          <cell r="CV185">
            <v>250856</v>
          </cell>
          <cell r="CW185">
            <v>21292</v>
          </cell>
          <cell r="CX185">
            <v>2612</v>
          </cell>
          <cell r="CY185">
            <v>2597</v>
          </cell>
          <cell r="CZ185">
            <v>3232</v>
          </cell>
          <cell r="DA185">
            <v>26659</v>
          </cell>
          <cell r="DB185">
            <v>177762</v>
          </cell>
          <cell r="DC185">
            <v>2512</v>
          </cell>
          <cell r="DD185">
            <v>2987</v>
          </cell>
          <cell r="DE185">
            <v>2512</v>
          </cell>
          <cell r="DF185">
            <v>2707</v>
          </cell>
          <cell r="DG185">
            <v>3472</v>
          </cell>
          <cell r="DH185">
            <v>2512</v>
          </cell>
          <cell r="DJ185">
            <v>361371</v>
          </cell>
          <cell r="DK185">
            <v>27862</v>
          </cell>
          <cell r="DL185">
            <v>9176</v>
          </cell>
          <cell r="DM185">
            <v>17911</v>
          </cell>
          <cell r="DN185">
            <v>23356</v>
          </cell>
          <cell r="DO185">
            <v>32270</v>
          </cell>
          <cell r="DP185">
            <v>188696</v>
          </cell>
          <cell r="DQ185">
            <v>16546</v>
          </cell>
          <cell r="DR185">
            <v>9271</v>
          </cell>
          <cell r="DS185">
            <v>8376</v>
          </cell>
          <cell r="DT185">
            <v>10206</v>
          </cell>
          <cell r="DU185">
            <v>9306</v>
          </cell>
          <cell r="DV185">
            <v>8395</v>
          </cell>
          <cell r="DX185">
            <v>12925</v>
          </cell>
          <cell r="DY185">
            <v>450</v>
          </cell>
          <cell r="DZ185">
            <v>1000</v>
          </cell>
          <cell r="EA185">
            <v>1950</v>
          </cell>
          <cell r="EB185">
            <v>5025</v>
          </cell>
          <cell r="EC185">
            <v>900</v>
          </cell>
          <cell r="ED185">
            <v>900</v>
          </cell>
          <cell r="EE185">
            <v>250</v>
          </cell>
          <cell r="EF185">
            <v>750</v>
          </cell>
          <cell r="EG185">
            <v>250</v>
          </cell>
          <cell r="EH185">
            <v>650</v>
          </cell>
          <cell r="EI185">
            <v>550</v>
          </cell>
          <cell r="EJ185">
            <v>250</v>
          </cell>
          <cell r="EL185">
            <v>14633</v>
          </cell>
          <cell r="EM185">
            <v>870</v>
          </cell>
          <cell r="EN185">
            <v>650</v>
          </cell>
          <cell r="EO185">
            <v>1630</v>
          </cell>
          <cell r="EP185">
            <v>3768</v>
          </cell>
          <cell r="EQ185">
            <v>875</v>
          </cell>
          <cell r="ER185">
            <v>675</v>
          </cell>
          <cell r="ES185">
            <v>740</v>
          </cell>
          <cell r="ET185">
            <v>900</v>
          </cell>
          <cell r="EU185">
            <v>675</v>
          </cell>
          <cell r="EV185">
            <v>2275</v>
          </cell>
          <cell r="EW185">
            <v>650</v>
          </cell>
          <cell r="EX185">
            <v>925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127306</v>
          </cell>
          <cell r="FO185">
            <v>10379</v>
          </cell>
          <cell r="FP185">
            <v>10379</v>
          </cell>
          <cell r="FQ185">
            <v>10879</v>
          </cell>
          <cell r="FR185">
            <v>10991</v>
          </cell>
          <cell r="FS185">
            <v>10491</v>
          </cell>
          <cell r="FT185">
            <v>10491</v>
          </cell>
          <cell r="FU185">
            <v>10741</v>
          </cell>
          <cell r="FV185">
            <v>10741</v>
          </cell>
          <cell r="FW185">
            <v>10491</v>
          </cell>
          <cell r="FX185">
            <v>10491</v>
          </cell>
          <cell r="FY185">
            <v>10491</v>
          </cell>
          <cell r="FZ185">
            <v>10741</v>
          </cell>
          <cell r="GB185">
            <v>156472</v>
          </cell>
          <cell r="GC185">
            <v>11833</v>
          </cell>
          <cell r="GD185">
            <v>12163</v>
          </cell>
          <cell r="GE185">
            <v>14593</v>
          </cell>
          <cell r="GF185">
            <v>19918</v>
          </cell>
          <cell r="GG185">
            <v>12400</v>
          </cell>
          <cell r="GH185">
            <v>12200</v>
          </cell>
          <cell r="GI185">
            <v>11865</v>
          </cell>
          <cell r="GJ185">
            <v>12525</v>
          </cell>
          <cell r="GK185">
            <v>11550</v>
          </cell>
          <cell r="GL185">
            <v>13550</v>
          </cell>
          <cell r="GM185">
            <v>11825</v>
          </cell>
          <cell r="GN185">
            <v>12050</v>
          </cell>
        </row>
        <row r="186">
          <cell r="A186" t="str">
            <v>Training</v>
          </cell>
          <cell r="B186">
            <v>32582</v>
          </cell>
          <cell r="C186">
            <v>2324</v>
          </cell>
          <cell r="D186">
            <v>2044</v>
          </cell>
          <cell r="E186">
            <v>2412</v>
          </cell>
          <cell r="F186">
            <v>4702</v>
          </cell>
          <cell r="G186">
            <v>4982</v>
          </cell>
          <cell r="H186">
            <v>2202</v>
          </cell>
          <cell r="I186">
            <v>2412</v>
          </cell>
          <cell r="J186">
            <v>2202</v>
          </cell>
          <cell r="K186">
            <v>2482</v>
          </cell>
          <cell r="L186">
            <v>2202</v>
          </cell>
          <cell r="M186">
            <v>2412</v>
          </cell>
          <cell r="N186">
            <v>2206</v>
          </cell>
          <cell r="P186">
            <v>900</v>
          </cell>
          <cell r="Q186">
            <v>221</v>
          </cell>
          <cell r="R186">
            <v>46</v>
          </cell>
          <cell r="S186">
            <v>46</v>
          </cell>
          <cell r="T186">
            <v>46</v>
          </cell>
          <cell r="U186">
            <v>46</v>
          </cell>
          <cell r="V186">
            <v>221</v>
          </cell>
          <cell r="W186">
            <v>46</v>
          </cell>
          <cell r="X186">
            <v>46</v>
          </cell>
          <cell r="Y186">
            <v>46</v>
          </cell>
          <cell r="Z186">
            <v>46</v>
          </cell>
          <cell r="AA186">
            <v>46</v>
          </cell>
          <cell r="AB186">
            <v>44</v>
          </cell>
          <cell r="AD186">
            <v>19168</v>
          </cell>
          <cell r="AE186">
            <v>1389</v>
          </cell>
          <cell r="AF186">
            <v>389</v>
          </cell>
          <cell r="AG186">
            <v>389</v>
          </cell>
          <cell r="AH186">
            <v>389</v>
          </cell>
          <cell r="AI186">
            <v>389</v>
          </cell>
          <cell r="AJ186">
            <v>389</v>
          </cell>
          <cell r="AK186">
            <v>2889</v>
          </cell>
          <cell r="AL186">
            <v>8389</v>
          </cell>
          <cell r="AM186">
            <v>3389</v>
          </cell>
          <cell r="AN186">
            <v>389</v>
          </cell>
          <cell r="AO186">
            <v>389</v>
          </cell>
          <cell r="AP186">
            <v>389</v>
          </cell>
          <cell r="AR186">
            <v>10656</v>
          </cell>
          <cell r="AS186">
            <v>2554</v>
          </cell>
          <cell r="AT186">
            <v>2554</v>
          </cell>
          <cell r="AU186">
            <v>554</v>
          </cell>
          <cell r="AV186">
            <v>554</v>
          </cell>
          <cell r="AW186">
            <v>554</v>
          </cell>
          <cell r="AX186">
            <v>554</v>
          </cell>
          <cell r="AY186">
            <v>554</v>
          </cell>
          <cell r="AZ186">
            <v>554</v>
          </cell>
          <cell r="BA186">
            <v>554</v>
          </cell>
          <cell r="BB186">
            <v>554</v>
          </cell>
          <cell r="BC186">
            <v>554</v>
          </cell>
          <cell r="BD186">
            <v>562</v>
          </cell>
          <cell r="BF186">
            <v>3536</v>
          </cell>
          <cell r="BG186">
            <v>428</v>
          </cell>
          <cell r="BH186">
            <v>228</v>
          </cell>
          <cell r="BI186">
            <v>228</v>
          </cell>
          <cell r="BJ186">
            <v>428</v>
          </cell>
          <cell r="BK186">
            <v>228</v>
          </cell>
          <cell r="BL186">
            <v>228</v>
          </cell>
          <cell r="BM186">
            <v>428</v>
          </cell>
          <cell r="BN186">
            <v>228</v>
          </cell>
          <cell r="BO186">
            <v>228</v>
          </cell>
          <cell r="BP186">
            <v>428</v>
          </cell>
          <cell r="BQ186">
            <v>228</v>
          </cell>
          <cell r="BR186">
            <v>228</v>
          </cell>
          <cell r="BT186">
            <v>650</v>
          </cell>
          <cell r="BU186">
            <v>325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325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6790</v>
          </cell>
          <cell r="CI186">
            <v>1700</v>
          </cell>
          <cell r="CJ186">
            <v>330</v>
          </cell>
          <cell r="CK186">
            <v>470</v>
          </cell>
          <cell r="CL186">
            <v>330</v>
          </cell>
          <cell r="CM186">
            <v>250</v>
          </cell>
          <cell r="CN186">
            <v>1130</v>
          </cell>
          <cell r="CO186">
            <v>220</v>
          </cell>
          <cell r="CP186">
            <v>130</v>
          </cell>
          <cell r="CQ186">
            <v>1250</v>
          </cell>
          <cell r="CR186">
            <v>630</v>
          </cell>
          <cell r="CS186">
            <v>220</v>
          </cell>
          <cell r="CT186">
            <v>130</v>
          </cell>
          <cell r="CV186">
            <v>162390</v>
          </cell>
          <cell r="CW186">
            <v>9811</v>
          </cell>
          <cell r="CX186">
            <v>6186</v>
          </cell>
          <cell r="CY186">
            <v>6732</v>
          </cell>
          <cell r="CZ186">
            <v>29503</v>
          </cell>
          <cell r="DA186">
            <v>13203</v>
          </cell>
          <cell r="DB186">
            <v>11848</v>
          </cell>
          <cell r="DC186">
            <v>14258</v>
          </cell>
          <cell r="DD186">
            <v>13353</v>
          </cell>
          <cell r="DE186">
            <v>14203</v>
          </cell>
          <cell r="DF186">
            <v>14898</v>
          </cell>
          <cell r="DG186">
            <v>18203</v>
          </cell>
          <cell r="DH186">
            <v>10192</v>
          </cell>
          <cell r="DJ186">
            <v>236672</v>
          </cell>
          <cell r="DK186">
            <v>18752</v>
          </cell>
          <cell r="DL186">
            <v>11777</v>
          </cell>
          <cell r="DM186">
            <v>10831</v>
          </cell>
          <cell r="DN186">
            <v>35952</v>
          </cell>
          <cell r="DO186">
            <v>19652</v>
          </cell>
          <cell r="DP186">
            <v>16897</v>
          </cell>
          <cell r="DQ186">
            <v>20807</v>
          </cell>
          <cell r="DR186">
            <v>24902</v>
          </cell>
          <cell r="DS186">
            <v>22152</v>
          </cell>
          <cell r="DT186">
            <v>19147</v>
          </cell>
          <cell r="DU186">
            <v>22052</v>
          </cell>
          <cell r="DV186">
            <v>13751</v>
          </cell>
          <cell r="DX186">
            <v>15449.92</v>
          </cell>
          <cell r="DY186">
            <v>2129.16</v>
          </cell>
          <cell r="DZ186">
            <v>879.16</v>
          </cell>
          <cell r="EA186">
            <v>879.16</v>
          </cell>
          <cell r="EB186">
            <v>879.16</v>
          </cell>
          <cell r="EC186">
            <v>1629.16</v>
          </cell>
          <cell r="ED186">
            <v>1379.16</v>
          </cell>
          <cell r="EE186">
            <v>879.16</v>
          </cell>
          <cell r="EF186">
            <v>1629.16</v>
          </cell>
          <cell r="EG186">
            <v>879.16</v>
          </cell>
          <cell r="EH186">
            <v>1279.1600000000001</v>
          </cell>
          <cell r="EI186">
            <v>1379.16</v>
          </cell>
          <cell r="EJ186">
            <v>1629.16</v>
          </cell>
          <cell r="EL186">
            <v>6470</v>
          </cell>
          <cell r="EM186">
            <v>400</v>
          </cell>
          <cell r="EN186">
            <v>2070</v>
          </cell>
          <cell r="EO186">
            <v>400</v>
          </cell>
          <cell r="EP186">
            <v>400</v>
          </cell>
          <cell r="EQ186">
            <v>400</v>
          </cell>
          <cell r="ER186">
            <v>400</v>
          </cell>
          <cell r="ES186">
            <v>400</v>
          </cell>
          <cell r="ET186">
            <v>400</v>
          </cell>
          <cell r="EU186">
            <v>400</v>
          </cell>
          <cell r="EV186">
            <v>400</v>
          </cell>
          <cell r="EW186">
            <v>400</v>
          </cell>
          <cell r="EX186">
            <v>400</v>
          </cell>
          <cell r="EZ186">
            <v>600</v>
          </cell>
          <cell r="FA186">
            <v>600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N186">
            <v>43800</v>
          </cell>
          <cell r="FO186">
            <v>1150</v>
          </cell>
          <cell r="FP186">
            <v>1150</v>
          </cell>
          <cell r="FQ186">
            <v>14150</v>
          </cell>
          <cell r="FR186">
            <v>1150</v>
          </cell>
          <cell r="FS186">
            <v>1150</v>
          </cell>
          <cell r="FT186">
            <v>5150</v>
          </cell>
          <cell r="FU186">
            <v>1150</v>
          </cell>
          <cell r="FV186">
            <v>1150</v>
          </cell>
          <cell r="FW186">
            <v>14150</v>
          </cell>
          <cell r="FX186">
            <v>1150</v>
          </cell>
          <cell r="FY186">
            <v>1150</v>
          </cell>
          <cell r="FZ186">
            <v>1150</v>
          </cell>
          <cell r="GB186">
            <v>66319.92</v>
          </cell>
          <cell r="GC186">
            <v>4279.16</v>
          </cell>
          <cell r="GD186">
            <v>4099.16</v>
          </cell>
          <cell r="GE186">
            <v>15429.16</v>
          </cell>
          <cell r="GF186">
            <v>2429.16</v>
          </cell>
          <cell r="GG186">
            <v>3179.16</v>
          </cell>
          <cell r="GH186">
            <v>6929.16</v>
          </cell>
          <cell r="GI186">
            <v>2429.16</v>
          </cell>
          <cell r="GJ186">
            <v>3179.16</v>
          </cell>
          <cell r="GK186">
            <v>15429.16</v>
          </cell>
          <cell r="GL186">
            <v>2829.16</v>
          </cell>
          <cell r="GM186">
            <v>2929.16</v>
          </cell>
          <cell r="GN186">
            <v>3179.16</v>
          </cell>
        </row>
        <row r="187">
          <cell r="A187" t="str">
            <v>Outside Services</v>
          </cell>
          <cell r="B187">
            <v>408949.7</v>
          </cell>
          <cell r="C187">
            <v>50166.54</v>
          </cell>
          <cell r="D187">
            <v>54809.4</v>
          </cell>
          <cell r="E187">
            <v>29809.4</v>
          </cell>
          <cell r="F187">
            <v>29809.4</v>
          </cell>
          <cell r="G187">
            <v>29809.4</v>
          </cell>
          <cell r="H187">
            <v>29809.4</v>
          </cell>
          <cell r="I187">
            <v>30166.54</v>
          </cell>
          <cell r="J187">
            <v>30416.400000000001</v>
          </cell>
          <cell r="K187">
            <v>33666.54</v>
          </cell>
          <cell r="L187">
            <v>30166.54</v>
          </cell>
          <cell r="M187">
            <v>30166.54</v>
          </cell>
          <cell r="N187">
            <v>30153.599999999999</v>
          </cell>
          <cell r="P187">
            <v>57216</v>
          </cell>
          <cell r="Q187">
            <v>4618.3999999999996</v>
          </cell>
          <cell r="R187">
            <v>4618.3999999999996</v>
          </cell>
          <cell r="S187">
            <v>4618.3999999999996</v>
          </cell>
          <cell r="T187">
            <v>4618.3999999999996</v>
          </cell>
          <cell r="U187">
            <v>4618.3999999999996</v>
          </cell>
          <cell r="V187">
            <v>4618.3999999999996</v>
          </cell>
          <cell r="W187">
            <v>4618.3999999999996</v>
          </cell>
          <cell r="X187">
            <v>5218.3999999999996</v>
          </cell>
          <cell r="Y187">
            <v>5218.3999999999996</v>
          </cell>
          <cell r="Z187">
            <v>5218.3999999999996</v>
          </cell>
          <cell r="AA187">
            <v>4618.3999999999996</v>
          </cell>
          <cell r="AB187">
            <v>4613.6000000000004</v>
          </cell>
          <cell r="AD187">
            <v>714498.2</v>
          </cell>
          <cell r="AE187">
            <v>59553.8</v>
          </cell>
          <cell r="AF187">
            <v>59553.8</v>
          </cell>
          <cell r="AG187">
            <v>59553.8</v>
          </cell>
          <cell r="AH187">
            <v>59403.8</v>
          </cell>
          <cell r="AI187">
            <v>59553.8</v>
          </cell>
          <cell r="AJ187">
            <v>59553.8</v>
          </cell>
          <cell r="AK187">
            <v>59553.8</v>
          </cell>
          <cell r="AL187">
            <v>59553.8</v>
          </cell>
          <cell r="AM187">
            <v>59553.8</v>
          </cell>
          <cell r="AN187">
            <v>59553.8</v>
          </cell>
          <cell r="AO187">
            <v>59553.8</v>
          </cell>
          <cell r="AP187">
            <v>59556.4</v>
          </cell>
          <cell r="AR187">
            <v>867748.58</v>
          </cell>
          <cell r="AS187">
            <v>71029</v>
          </cell>
          <cell r="AT187">
            <v>71029</v>
          </cell>
          <cell r="AU187">
            <v>71029</v>
          </cell>
          <cell r="AV187">
            <v>72943</v>
          </cell>
          <cell r="AW187">
            <v>72943</v>
          </cell>
          <cell r="AX187">
            <v>72943</v>
          </cell>
          <cell r="AY187">
            <v>72943</v>
          </cell>
          <cell r="AZ187">
            <v>72943</v>
          </cell>
          <cell r="BA187">
            <v>73943.289999999994</v>
          </cell>
          <cell r="BB187">
            <v>73943.289999999994</v>
          </cell>
          <cell r="BC187">
            <v>71029</v>
          </cell>
          <cell r="BD187">
            <v>71031</v>
          </cell>
          <cell r="BF187">
            <v>199565.8</v>
          </cell>
          <cell r="BG187">
            <v>16659.900000000001</v>
          </cell>
          <cell r="BH187">
            <v>16659.900000000001</v>
          </cell>
          <cell r="BI187">
            <v>16659.900000000001</v>
          </cell>
          <cell r="BJ187">
            <v>16309.9</v>
          </cell>
          <cell r="BK187">
            <v>16659.900000000001</v>
          </cell>
          <cell r="BL187">
            <v>16659.900000000001</v>
          </cell>
          <cell r="BM187">
            <v>16659.900000000001</v>
          </cell>
          <cell r="BN187">
            <v>16659.900000000001</v>
          </cell>
          <cell r="BO187">
            <v>16659.900000000001</v>
          </cell>
          <cell r="BP187">
            <v>16659.900000000001</v>
          </cell>
          <cell r="BQ187">
            <v>16659.900000000001</v>
          </cell>
          <cell r="BR187">
            <v>16656.900000000001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153221</v>
          </cell>
          <cell r="CI187">
            <v>13029.5</v>
          </cell>
          <cell r="CJ187">
            <v>12929.5</v>
          </cell>
          <cell r="CK187">
            <v>12714.5</v>
          </cell>
          <cell r="CL187">
            <v>12729.5</v>
          </cell>
          <cell r="CM187">
            <v>12714.5</v>
          </cell>
          <cell r="CN187">
            <v>12729.5</v>
          </cell>
          <cell r="CO187">
            <v>12729.5</v>
          </cell>
          <cell r="CP187">
            <v>12729.5</v>
          </cell>
          <cell r="CQ187">
            <v>12714.5</v>
          </cell>
          <cell r="CR187">
            <v>12729.5</v>
          </cell>
          <cell r="CS187">
            <v>12729.5</v>
          </cell>
          <cell r="CT187">
            <v>12741.5</v>
          </cell>
          <cell r="CV187">
            <v>5746144</v>
          </cell>
          <cell r="CW187">
            <v>555779</v>
          </cell>
          <cell r="CX187">
            <v>527779</v>
          </cell>
          <cell r="CY187">
            <v>455779</v>
          </cell>
          <cell r="CZ187">
            <v>475579</v>
          </cell>
          <cell r="DA187">
            <v>455779</v>
          </cell>
          <cell r="DB187">
            <v>455779</v>
          </cell>
          <cell r="DC187">
            <v>455779</v>
          </cell>
          <cell r="DD187">
            <v>460779</v>
          </cell>
          <cell r="DE187">
            <v>475779</v>
          </cell>
          <cell r="DF187">
            <v>485779</v>
          </cell>
          <cell r="DG187">
            <v>485779</v>
          </cell>
          <cell r="DH187">
            <v>455775</v>
          </cell>
          <cell r="DJ187">
            <v>8157993.2799999993</v>
          </cell>
          <cell r="DK187">
            <v>771724.14</v>
          </cell>
          <cell r="DL187">
            <v>748267</v>
          </cell>
          <cell r="DM187">
            <v>651052</v>
          </cell>
          <cell r="DN187">
            <v>672281</v>
          </cell>
          <cell r="DO187">
            <v>652966</v>
          </cell>
          <cell r="DP187">
            <v>652981</v>
          </cell>
          <cell r="DQ187">
            <v>653338.14</v>
          </cell>
          <cell r="DR187">
            <v>659188</v>
          </cell>
          <cell r="DS187">
            <v>678423.43</v>
          </cell>
          <cell r="DT187">
            <v>684938.43</v>
          </cell>
          <cell r="DU187">
            <v>681424.14</v>
          </cell>
          <cell r="DV187">
            <v>651410</v>
          </cell>
          <cell r="DX187">
            <v>183487.89</v>
          </cell>
          <cell r="DY187">
            <v>17029.349999999999</v>
          </cell>
          <cell r="DZ187">
            <v>14527.64</v>
          </cell>
          <cell r="EA187">
            <v>14500.15</v>
          </cell>
          <cell r="EB187">
            <v>15257</v>
          </cell>
          <cell r="EC187">
            <v>16330.92</v>
          </cell>
          <cell r="ED187">
            <v>16347.87</v>
          </cell>
          <cell r="EE187">
            <v>14407</v>
          </cell>
          <cell r="EF187">
            <v>15877</v>
          </cell>
          <cell r="EG187">
            <v>14852.84</v>
          </cell>
          <cell r="EH187">
            <v>14818</v>
          </cell>
          <cell r="EI187">
            <v>14642</v>
          </cell>
          <cell r="EJ187">
            <v>14898.12</v>
          </cell>
          <cell r="EL187">
            <v>729868.04</v>
          </cell>
          <cell r="EM187">
            <v>60020.67</v>
          </cell>
          <cell r="EN187">
            <v>60169.67</v>
          </cell>
          <cell r="EO187">
            <v>59591.67</v>
          </cell>
          <cell r="EP187">
            <v>59841.67</v>
          </cell>
          <cell r="EQ187">
            <v>61591.67</v>
          </cell>
          <cell r="ER187">
            <v>59854.67</v>
          </cell>
          <cell r="ES187">
            <v>59971.67</v>
          </cell>
          <cell r="ET187">
            <v>59541.67</v>
          </cell>
          <cell r="EU187">
            <v>60279.67</v>
          </cell>
          <cell r="EV187">
            <v>60063.67</v>
          </cell>
          <cell r="EW187">
            <v>60109.67</v>
          </cell>
          <cell r="EX187">
            <v>68831.67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2854137</v>
          </cell>
          <cell r="FO187">
            <v>243435</v>
          </cell>
          <cell r="FP187">
            <v>228712</v>
          </cell>
          <cell r="FQ187">
            <v>279090</v>
          </cell>
          <cell r="FR187">
            <v>239927</v>
          </cell>
          <cell r="FS187">
            <v>247980</v>
          </cell>
          <cell r="FT187">
            <v>279374</v>
          </cell>
          <cell r="FU187">
            <v>273474</v>
          </cell>
          <cell r="FV187">
            <v>244308</v>
          </cell>
          <cell r="FW187">
            <v>207921</v>
          </cell>
          <cell r="FX187">
            <v>220288</v>
          </cell>
          <cell r="FY187">
            <v>191717</v>
          </cell>
          <cell r="FZ187">
            <v>197911</v>
          </cell>
          <cell r="GB187">
            <v>3767492.93</v>
          </cell>
          <cell r="GC187">
            <v>320485.02</v>
          </cell>
          <cell r="GD187">
            <v>303409.31</v>
          </cell>
          <cell r="GE187">
            <v>353181.82</v>
          </cell>
          <cell r="GF187">
            <v>315025.67</v>
          </cell>
          <cell r="GG187">
            <v>325902.59000000003</v>
          </cell>
          <cell r="GH187">
            <v>355576.54</v>
          </cell>
          <cell r="GI187">
            <v>347852.67</v>
          </cell>
          <cell r="GJ187">
            <v>319726.67</v>
          </cell>
          <cell r="GK187">
            <v>283053.51</v>
          </cell>
          <cell r="GL187">
            <v>295169.67</v>
          </cell>
          <cell r="GM187">
            <v>266468.67</v>
          </cell>
          <cell r="GN187">
            <v>281640.78999999998</v>
          </cell>
        </row>
        <row r="188">
          <cell r="A188" t="str">
            <v>Provision for Bad Debt</v>
          </cell>
          <cell r="B188">
            <v>732537.25</v>
          </cell>
          <cell r="C188">
            <v>39679.980000000003</v>
          </cell>
          <cell r="D188">
            <v>62581.85</v>
          </cell>
          <cell r="E188">
            <v>121603.14</v>
          </cell>
          <cell r="F188">
            <v>156393</v>
          </cell>
          <cell r="G188">
            <v>105200.29</v>
          </cell>
          <cell r="H188">
            <v>82674.570000000007</v>
          </cell>
          <cell r="I188">
            <v>43744.76</v>
          </cell>
          <cell r="J188">
            <v>31083.8</v>
          </cell>
          <cell r="K188">
            <v>20612.14</v>
          </cell>
          <cell r="L188">
            <v>23135.66</v>
          </cell>
          <cell r="M188">
            <v>22850.06</v>
          </cell>
          <cell r="N188">
            <v>22978</v>
          </cell>
          <cell r="P188">
            <v>96326.24</v>
          </cell>
          <cell r="Q188">
            <v>9186.92</v>
          </cell>
          <cell r="R188">
            <v>5849.98</v>
          </cell>
          <cell r="S188">
            <v>16984.810000000001</v>
          </cell>
          <cell r="T188">
            <v>19872.91</v>
          </cell>
          <cell r="U188">
            <v>13469.37</v>
          </cell>
          <cell r="V188">
            <v>10721.53</v>
          </cell>
          <cell r="W188">
            <v>6026.98</v>
          </cell>
          <cell r="X188">
            <v>3373.93</v>
          </cell>
          <cell r="Y188">
            <v>2725.14</v>
          </cell>
          <cell r="Z188">
            <v>2903.98</v>
          </cell>
          <cell r="AA188">
            <v>2856.66</v>
          </cell>
          <cell r="AB188">
            <v>2354.0300000000002</v>
          </cell>
          <cell r="AD188">
            <v>191352.27</v>
          </cell>
          <cell r="AE188">
            <v>13209.7</v>
          </cell>
          <cell r="AF188">
            <v>17463.68</v>
          </cell>
          <cell r="AG188">
            <v>25040.82</v>
          </cell>
          <cell r="AH188">
            <v>28197.22</v>
          </cell>
          <cell r="AI188">
            <v>22853.25</v>
          </cell>
          <cell r="AJ188">
            <v>20367.240000000002</v>
          </cell>
          <cell r="AK188">
            <v>14098.2</v>
          </cell>
          <cell r="AL188">
            <v>10855.6</v>
          </cell>
          <cell r="AM188">
            <v>9771.0499999999993</v>
          </cell>
          <cell r="AN188">
            <v>9859.4</v>
          </cell>
          <cell r="AO188">
            <v>9803.94</v>
          </cell>
          <cell r="AP188">
            <v>9832.17</v>
          </cell>
          <cell r="AR188">
            <v>196299.85</v>
          </cell>
          <cell r="AS188">
            <v>9365.32</v>
          </cell>
          <cell r="AT188">
            <v>18765.21</v>
          </cell>
          <cell r="AU188">
            <v>29162.95</v>
          </cell>
          <cell r="AV188">
            <v>32834.6</v>
          </cell>
          <cell r="AW188">
            <v>27637.99</v>
          </cell>
          <cell r="AX188">
            <v>20109.03</v>
          </cell>
          <cell r="AY188">
            <v>13220.12</v>
          </cell>
          <cell r="AZ188">
            <v>9811.5300000000007</v>
          </cell>
          <cell r="BA188">
            <v>9073.15</v>
          </cell>
          <cell r="BB188">
            <v>8722.18</v>
          </cell>
          <cell r="BC188">
            <v>8855.92</v>
          </cell>
          <cell r="BD188">
            <v>8741.85</v>
          </cell>
          <cell r="BF188">
            <v>35932.33</v>
          </cell>
          <cell r="BG188">
            <v>2290.0100000000002</v>
          </cell>
          <cell r="BH188">
            <v>3606.09</v>
          </cell>
          <cell r="BI188">
            <v>4834.1899999999996</v>
          </cell>
          <cell r="BJ188">
            <v>5641.95</v>
          </cell>
          <cell r="BK188">
            <v>4562.37</v>
          </cell>
          <cell r="BL188">
            <v>3962.45</v>
          </cell>
          <cell r="BM188">
            <v>2479.21</v>
          </cell>
          <cell r="BN188">
            <v>2027.14</v>
          </cell>
          <cell r="BO188">
            <v>1613.14</v>
          </cell>
          <cell r="BP188">
            <v>1653.72</v>
          </cell>
          <cell r="BQ188">
            <v>1632.77</v>
          </cell>
          <cell r="BR188">
            <v>1629.29</v>
          </cell>
          <cell r="BT188">
            <v>23790.880000000001</v>
          </cell>
          <cell r="BU188">
            <v>1098.94</v>
          </cell>
          <cell r="BV188">
            <v>1961.93</v>
          </cell>
          <cell r="BW188">
            <v>4282.01</v>
          </cell>
          <cell r="BX188">
            <v>5382.02</v>
          </cell>
          <cell r="BY188">
            <v>3607.56</v>
          </cell>
          <cell r="BZ188">
            <v>2953.67</v>
          </cell>
          <cell r="CA188">
            <v>1445.03</v>
          </cell>
          <cell r="CB188">
            <v>864.2</v>
          </cell>
          <cell r="CC188">
            <v>490.12</v>
          </cell>
          <cell r="CD188">
            <v>602.84</v>
          </cell>
          <cell r="CE188">
            <v>557.17999999999995</v>
          </cell>
          <cell r="CF188">
            <v>545.38</v>
          </cell>
          <cell r="CH188">
            <v>255961</v>
          </cell>
          <cell r="CI188">
            <v>13608.74</v>
          </cell>
          <cell r="CJ188">
            <v>20670.849999999999</v>
          </cell>
          <cell r="CK188">
            <v>42187.3</v>
          </cell>
          <cell r="CL188">
            <v>51269.38</v>
          </cell>
          <cell r="CM188">
            <v>32985.83</v>
          </cell>
          <cell r="CN188">
            <v>32001.73</v>
          </cell>
          <cell r="CO188">
            <v>14969.78</v>
          </cell>
          <cell r="CP188">
            <v>10631.26</v>
          </cell>
          <cell r="CQ188">
            <v>8104.32</v>
          </cell>
          <cell r="CR188">
            <v>8451.91</v>
          </cell>
          <cell r="CS188">
            <v>8370.14</v>
          </cell>
          <cell r="CT188">
            <v>12709.76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1532199.82</v>
          </cell>
          <cell r="DK188">
            <v>88439.61</v>
          </cell>
          <cell r="DL188">
            <v>130899.59</v>
          </cell>
          <cell r="DM188">
            <v>244095.22</v>
          </cell>
          <cell r="DN188">
            <v>299591.08</v>
          </cell>
          <cell r="DO188">
            <v>210316.66</v>
          </cell>
          <cell r="DP188">
            <v>172790.22</v>
          </cell>
          <cell r="DQ188">
            <v>95984.08</v>
          </cell>
          <cell r="DR188">
            <v>68647.460000000006</v>
          </cell>
          <cell r="DS188">
            <v>52389.06</v>
          </cell>
          <cell r="DT188">
            <v>55329.69</v>
          </cell>
          <cell r="DU188">
            <v>54926.67</v>
          </cell>
          <cell r="DV188">
            <v>58790.48</v>
          </cell>
          <cell r="DX188">
            <v>404110.03</v>
          </cell>
          <cell r="DY188">
            <v>26869.43</v>
          </cell>
          <cell r="DZ188">
            <v>41114.589999999997</v>
          </cell>
          <cell r="EA188">
            <v>69422.100000000006</v>
          </cell>
          <cell r="EB188">
            <v>76390.899999999994</v>
          </cell>
          <cell r="EC188">
            <v>43473.88</v>
          </cell>
          <cell r="ED188">
            <v>43855.33</v>
          </cell>
          <cell r="EE188">
            <v>28302.63</v>
          </cell>
          <cell r="EF188">
            <v>19123.03</v>
          </cell>
          <cell r="EG188">
            <v>14404.99</v>
          </cell>
          <cell r="EH188">
            <v>12719.93</v>
          </cell>
          <cell r="EI188">
            <v>13155.01</v>
          </cell>
          <cell r="EJ188">
            <v>15278.21</v>
          </cell>
          <cell r="EL188">
            <v>156342.45000000001</v>
          </cell>
          <cell r="EM188">
            <v>9957.1299999999992</v>
          </cell>
          <cell r="EN188">
            <v>12706.14</v>
          </cell>
          <cell r="EO188">
            <v>20139.990000000002</v>
          </cell>
          <cell r="EP188">
            <v>25660.25</v>
          </cell>
          <cell r="EQ188">
            <v>16900.560000000001</v>
          </cell>
          <cell r="ER188">
            <v>16226.36</v>
          </cell>
          <cell r="ES188">
            <v>11400.37</v>
          </cell>
          <cell r="ET188">
            <v>9557.3799999999992</v>
          </cell>
          <cell r="EU188">
            <v>8678</v>
          </cell>
          <cell r="EV188">
            <v>8381.2099999999991</v>
          </cell>
          <cell r="EW188">
            <v>8360.4500000000007</v>
          </cell>
          <cell r="EX188">
            <v>8374.61</v>
          </cell>
          <cell r="EZ188">
            <v>21700.48</v>
          </cell>
          <cell r="FA188">
            <v>1169.0899999999999</v>
          </cell>
          <cell r="FB188">
            <v>1559.25</v>
          </cell>
          <cell r="FC188">
            <v>2800.53</v>
          </cell>
          <cell r="FD188">
            <v>3877.87</v>
          </cell>
          <cell r="FE188">
            <v>3396.9</v>
          </cell>
          <cell r="FF188">
            <v>2696.69</v>
          </cell>
          <cell r="FG188">
            <v>1882.16</v>
          </cell>
          <cell r="FH188">
            <v>1326.53</v>
          </cell>
          <cell r="FI188">
            <v>1006.48</v>
          </cell>
          <cell r="FJ188">
            <v>645.21</v>
          </cell>
          <cell r="FK188">
            <v>639.21</v>
          </cell>
          <cell r="FL188">
            <v>700.56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582152.95999999996</v>
          </cell>
          <cell r="GC188">
            <v>37995.65</v>
          </cell>
          <cell r="GD188">
            <v>55379.98</v>
          </cell>
          <cell r="GE188">
            <v>92362.62</v>
          </cell>
          <cell r="GF188">
            <v>105929.02</v>
          </cell>
          <cell r="GG188">
            <v>63771.34</v>
          </cell>
          <cell r="GH188">
            <v>62778.38</v>
          </cell>
          <cell r="GI188">
            <v>41585.160000000003</v>
          </cell>
          <cell r="GJ188">
            <v>30006.94</v>
          </cell>
          <cell r="GK188">
            <v>24089.47</v>
          </cell>
          <cell r="GL188">
            <v>21746.35</v>
          </cell>
          <cell r="GM188">
            <v>22154.67</v>
          </cell>
          <cell r="GN188">
            <v>24353.38</v>
          </cell>
        </row>
        <row r="189">
          <cell r="A189" t="str">
            <v>Miscellaneous</v>
          </cell>
          <cell r="B189">
            <v>205683</v>
          </cell>
          <cell r="C189">
            <v>17217</v>
          </cell>
          <cell r="D189">
            <v>3567</v>
          </cell>
          <cell r="E189">
            <v>3578</v>
          </cell>
          <cell r="F189">
            <v>45319</v>
          </cell>
          <cell r="G189">
            <v>3578</v>
          </cell>
          <cell r="H189">
            <v>3578</v>
          </cell>
          <cell r="I189">
            <v>85998</v>
          </cell>
          <cell r="J189">
            <v>3578</v>
          </cell>
          <cell r="K189">
            <v>3578</v>
          </cell>
          <cell r="L189">
            <v>28538</v>
          </cell>
          <cell r="M189">
            <v>3578</v>
          </cell>
          <cell r="N189">
            <v>3576</v>
          </cell>
          <cell r="P189">
            <v>14978</v>
          </cell>
          <cell r="Q189">
            <v>1289</v>
          </cell>
          <cell r="R189">
            <v>1240</v>
          </cell>
          <cell r="S189">
            <v>1240</v>
          </cell>
          <cell r="T189">
            <v>1240</v>
          </cell>
          <cell r="U189">
            <v>1240</v>
          </cell>
          <cell r="V189">
            <v>1240</v>
          </cell>
          <cell r="W189">
            <v>1240</v>
          </cell>
          <cell r="X189">
            <v>1289</v>
          </cell>
          <cell r="Y189">
            <v>1240</v>
          </cell>
          <cell r="Z189">
            <v>1240</v>
          </cell>
          <cell r="AA189">
            <v>1240</v>
          </cell>
          <cell r="AB189">
            <v>1240</v>
          </cell>
          <cell r="AD189">
            <v>5500</v>
          </cell>
          <cell r="AE189">
            <v>458</v>
          </cell>
          <cell r="AF189">
            <v>458</v>
          </cell>
          <cell r="AG189">
            <v>458</v>
          </cell>
          <cell r="AH189">
            <v>458</v>
          </cell>
          <cell r="AI189">
            <v>458</v>
          </cell>
          <cell r="AJ189">
            <v>458</v>
          </cell>
          <cell r="AK189">
            <v>458</v>
          </cell>
          <cell r="AL189">
            <v>458</v>
          </cell>
          <cell r="AM189">
            <v>458</v>
          </cell>
          <cell r="AN189">
            <v>458</v>
          </cell>
          <cell r="AO189">
            <v>458</v>
          </cell>
          <cell r="AP189">
            <v>462</v>
          </cell>
          <cell r="AR189">
            <v>26400</v>
          </cell>
          <cell r="AS189">
            <v>2200</v>
          </cell>
          <cell r="AT189">
            <v>2200</v>
          </cell>
          <cell r="AU189">
            <v>2200</v>
          </cell>
          <cell r="AV189">
            <v>2200</v>
          </cell>
          <cell r="AW189">
            <v>2200</v>
          </cell>
          <cell r="AX189">
            <v>2200</v>
          </cell>
          <cell r="AY189">
            <v>2200</v>
          </cell>
          <cell r="AZ189">
            <v>2200</v>
          </cell>
          <cell r="BA189">
            <v>2200</v>
          </cell>
          <cell r="BB189">
            <v>2200</v>
          </cell>
          <cell r="BC189">
            <v>2200</v>
          </cell>
          <cell r="BD189">
            <v>2200</v>
          </cell>
          <cell r="BF189">
            <v>25746</v>
          </cell>
          <cell r="BG189">
            <v>2145</v>
          </cell>
          <cell r="BH189">
            <v>2145</v>
          </cell>
          <cell r="BI189">
            <v>2145</v>
          </cell>
          <cell r="BJ189">
            <v>2145</v>
          </cell>
          <cell r="BK189">
            <v>2145</v>
          </cell>
          <cell r="BL189">
            <v>2145</v>
          </cell>
          <cell r="BM189">
            <v>2145</v>
          </cell>
          <cell r="BN189">
            <v>2145</v>
          </cell>
          <cell r="BO189">
            <v>2145</v>
          </cell>
          <cell r="BP189">
            <v>2145</v>
          </cell>
          <cell r="BQ189">
            <v>2145</v>
          </cell>
          <cell r="BR189">
            <v>2151</v>
          </cell>
          <cell r="BT189">
            <v>5930</v>
          </cell>
          <cell r="BU189">
            <v>570</v>
          </cell>
          <cell r="BV189">
            <v>479</v>
          </cell>
          <cell r="BW189">
            <v>479</v>
          </cell>
          <cell r="BX189">
            <v>479</v>
          </cell>
          <cell r="BY189">
            <v>479</v>
          </cell>
          <cell r="BZ189">
            <v>479</v>
          </cell>
          <cell r="CA189">
            <v>479</v>
          </cell>
          <cell r="CB189">
            <v>570</v>
          </cell>
          <cell r="CC189">
            <v>479</v>
          </cell>
          <cell r="CD189">
            <v>479</v>
          </cell>
          <cell r="CE189">
            <v>479</v>
          </cell>
          <cell r="CF189">
            <v>479</v>
          </cell>
          <cell r="CH189">
            <v>28108</v>
          </cell>
          <cell r="CI189">
            <v>2595</v>
          </cell>
          <cell r="CJ189">
            <v>2315</v>
          </cell>
          <cell r="CK189">
            <v>2315</v>
          </cell>
          <cell r="CL189">
            <v>2315</v>
          </cell>
          <cell r="CM189">
            <v>2260</v>
          </cell>
          <cell r="CN189">
            <v>2260</v>
          </cell>
          <cell r="CO189">
            <v>2265</v>
          </cell>
          <cell r="CP189">
            <v>2545</v>
          </cell>
          <cell r="CQ189">
            <v>2260</v>
          </cell>
          <cell r="CR189">
            <v>2295</v>
          </cell>
          <cell r="CS189">
            <v>2320</v>
          </cell>
          <cell r="CT189">
            <v>2363</v>
          </cell>
          <cell r="CV189">
            <v>423786.62</v>
          </cell>
          <cell r="CW189">
            <v>68141</v>
          </cell>
          <cell r="CX189">
            <v>38557.9</v>
          </cell>
          <cell r="CY189">
            <v>38557.9</v>
          </cell>
          <cell r="CZ189">
            <v>38557.9</v>
          </cell>
          <cell r="DA189">
            <v>38557.9</v>
          </cell>
          <cell r="DB189">
            <v>38557.9</v>
          </cell>
          <cell r="DC189">
            <v>30160.02</v>
          </cell>
          <cell r="DD189">
            <v>30160.02</v>
          </cell>
          <cell r="DE189">
            <v>30160.02</v>
          </cell>
          <cell r="DF189">
            <v>30160.02</v>
          </cell>
          <cell r="DG189">
            <v>21104.02</v>
          </cell>
          <cell r="DH189">
            <v>21112.02</v>
          </cell>
          <cell r="DJ189">
            <v>736131.62</v>
          </cell>
          <cell r="DK189">
            <v>94615</v>
          </cell>
          <cell r="DL189">
            <v>50961.9</v>
          </cell>
          <cell r="DM189">
            <v>50972.9</v>
          </cell>
          <cell r="DN189">
            <v>92713.9</v>
          </cell>
          <cell r="DO189">
            <v>50917.9</v>
          </cell>
          <cell r="DP189">
            <v>50917.9</v>
          </cell>
          <cell r="DQ189">
            <v>124945.02</v>
          </cell>
          <cell r="DR189">
            <v>42945.02</v>
          </cell>
          <cell r="DS189">
            <v>42520.02</v>
          </cell>
          <cell r="DT189">
            <v>67515.02</v>
          </cell>
          <cell r="DU189">
            <v>33524.019999999997</v>
          </cell>
          <cell r="DV189">
            <v>33583.019999999997</v>
          </cell>
          <cell r="DX189">
            <v>10650</v>
          </cell>
          <cell r="DY189">
            <v>775</v>
          </cell>
          <cell r="DZ189">
            <v>3375</v>
          </cell>
          <cell r="EA189">
            <v>575</v>
          </cell>
          <cell r="EB189">
            <v>575</v>
          </cell>
          <cell r="EC189">
            <v>575</v>
          </cell>
          <cell r="ED189">
            <v>775</v>
          </cell>
          <cell r="EE189">
            <v>575</v>
          </cell>
          <cell r="EF189">
            <v>925</v>
          </cell>
          <cell r="EG189">
            <v>575</v>
          </cell>
          <cell r="EH189">
            <v>775</v>
          </cell>
          <cell r="EI189">
            <v>575</v>
          </cell>
          <cell r="EJ189">
            <v>575</v>
          </cell>
          <cell r="EL189">
            <v>17471</v>
          </cell>
          <cell r="EM189">
            <v>1325</v>
          </cell>
          <cell r="EN189">
            <v>1416</v>
          </cell>
          <cell r="EO189">
            <v>1504</v>
          </cell>
          <cell r="EP189">
            <v>1762</v>
          </cell>
          <cell r="EQ189">
            <v>1525</v>
          </cell>
          <cell r="ER189">
            <v>1638</v>
          </cell>
          <cell r="ES189">
            <v>1435</v>
          </cell>
          <cell r="ET189">
            <v>1400</v>
          </cell>
          <cell r="EU189">
            <v>1370</v>
          </cell>
          <cell r="EV189">
            <v>1415</v>
          </cell>
          <cell r="EW189">
            <v>1356</v>
          </cell>
          <cell r="EX189">
            <v>1325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12756</v>
          </cell>
          <cell r="FO189">
            <v>1063</v>
          </cell>
          <cell r="FP189">
            <v>1063</v>
          </cell>
          <cell r="FQ189">
            <v>1063</v>
          </cell>
          <cell r="FR189">
            <v>1063</v>
          </cell>
          <cell r="FS189">
            <v>1063</v>
          </cell>
          <cell r="FT189">
            <v>1063</v>
          </cell>
          <cell r="FU189">
            <v>1063</v>
          </cell>
          <cell r="FV189">
            <v>1063</v>
          </cell>
          <cell r="FW189">
            <v>1063</v>
          </cell>
          <cell r="FX189">
            <v>1063</v>
          </cell>
          <cell r="FY189">
            <v>1063</v>
          </cell>
          <cell r="FZ189">
            <v>1063</v>
          </cell>
          <cell r="GB189">
            <v>51677</v>
          </cell>
          <cell r="GC189">
            <v>4063</v>
          </cell>
          <cell r="GD189">
            <v>6754</v>
          </cell>
          <cell r="GE189">
            <v>4042</v>
          </cell>
          <cell r="GF189">
            <v>4300</v>
          </cell>
          <cell r="GG189">
            <v>4063</v>
          </cell>
          <cell r="GH189">
            <v>4376</v>
          </cell>
          <cell r="GI189">
            <v>3973</v>
          </cell>
          <cell r="GJ189">
            <v>4288</v>
          </cell>
          <cell r="GK189">
            <v>3908</v>
          </cell>
          <cell r="GL189">
            <v>4153</v>
          </cell>
          <cell r="GM189">
            <v>3894</v>
          </cell>
          <cell r="GN189">
            <v>3863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A9" t="str">
            <v>Total Gas Revenue</v>
          </cell>
          <cell r="B9">
            <v>4202402.24</v>
          </cell>
          <cell r="C9">
            <v>583719.24</v>
          </cell>
          <cell r="D9">
            <v>3858415.97</v>
          </cell>
          <cell r="E9">
            <v>1858946.99</v>
          </cell>
          <cell r="F9">
            <v>1606804.45</v>
          </cell>
          <cell r="G9">
            <v>92655.19</v>
          </cell>
          <cell r="H9">
            <v>1412173.01</v>
          </cell>
          <cell r="I9" t="str">
            <v>0</v>
          </cell>
          <cell r="J9">
            <v>13615117.090000002</v>
          </cell>
          <cell r="L9">
            <v>4320160.26</v>
          </cell>
          <cell r="M9">
            <v>4025195.26</v>
          </cell>
          <cell r="N9">
            <v>146499.84</v>
          </cell>
          <cell r="O9" t="str">
            <v>0</v>
          </cell>
          <cell r="P9">
            <v>8491855.3599999994</v>
          </cell>
        </row>
        <row r="10">
          <cell r="A10" t="str">
            <v>Transportation Revenue</v>
          </cell>
          <cell r="B10">
            <v>749811.31</v>
          </cell>
          <cell r="C10">
            <v>29945.54</v>
          </cell>
          <cell r="D10">
            <v>521924.19</v>
          </cell>
          <cell r="E10">
            <v>170342.49</v>
          </cell>
          <cell r="F10">
            <v>83311.320000000007</v>
          </cell>
          <cell r="G10">
            <v>58610.02</v>
          </cell>
          <cell r="H10">
            <v>106108.7</v>
          </cell>
          <cell r="I10" t="str">
            <v>0</v>
          </cell>
          <cell r="J10">
            <v>1720053.57</v>
          </cell>
          <cell r="L10">
            <v>118870.48</v>
          </cell>
          <cell r="M10">
            <v>227998.23</v>
          </cell>
          <cell r="N10" t="str">
            <v>0</v>
          </cell>
          <cell r="O10" t="str">
            <v>0</v>
          </cell>
          <cell r="P10">
            <v>346868.71</v>
          </cell>
        </row>
        <row r="11">
          <cell r="A11" t="str">
            <v>Forfeited Discounts</v>
          </cell>
          <cell r="B11">
            <v>65880.929999999993</v>
          </cell>
          <cell r="C11">
            <v>3990.98</v>
          </cell>
          <cell r="D11">
            <v>61518.62</v>
          </cell>
          <cell r="E11">
            <v>12159.02</v>
          </cell>
          <cell r="F11">
            <v>4852.8999999999996</v>
          </cell>
          <cell r="G11">
            <v>706.76</v>
          </cell>
          <cell r="H11">
            <v>3671.71</v>
          </cell>
          <cell r="I11" t="str">
            <v>0</v>
          </cell>
          <cell r="J11">
            <v>152780.92000000001</v>
          </cell>
          <cell r="L11">
            <v>2090.37</v>
          </cell>
          <cell r="M11">
            <v>29198.12</v>
          </cell>
          <cell r="N11">
            <v>314.99</v>
          </cell>
          <cell r="O11" t="str">
            <v>0</v>
          </cell>
          <cell r="P11">
            <v>31603.48</v>
          </cell>
        </row>
        <row r="12">
          <cell r="A12" t="str">
            <v>Other Operating Revenue</v>
          </cell>
          <cell r="B12">
            <v>56933</v>
          </cell>
          <cell r="C12">
            <v>3190</v>
          </cell>
          <cell r="D12">
            <v>29270</v>
          </cell>
          <cell r="E12">
            <v>248645.76000000001</v>
          </cell>
          <cell r="F12">
            <v>10920</v>
          </cell>
          <cell r="G12">
            <v>240</v>
          </cell>
          <cell r="H12">
            <v>16849</v>
          </cell>
          <cell r="I12" t="str">
            <v>0</v>
          </cell>
          <cell r="J12">
            <v>366047.76</v>
          </cell>
          <cell r="L12">
            <v>62027.5</v>
          </cell>
          <cell r="M12">
            <v>27572.95</v>
          </cell>
          <cell r="N12">
            <v>896</v>
          </cell>
          <cell r="O12" t="str">
            <v>0</v>
          </cell>
          <cell r="P12">
            <v>90496.45</v>
          </cell>
        </row>
        <row r="13">
          <cell r="A13" t="str">
            <v>Total Operating Revenues</v>
          </cell>
          <cell r="B13">
            <v>5075027.4800000004</v>
          </cell>
          <cell r="C13">
            <v>620845.76</v>
          </cell>
          <cell r="D13">
            <v>4471128.78</v>
          </cell>
          <cell r="E13">
            <v>2290094.2599999998</v>
          </cell>
          <cell r="F13">
            <v>1705888.67</v>
          </cell>
          <cell r="G13">
            <v>152211.97</v>
          </cell>
          <cell r="H13">
            <v>1538802.42</v>
          </cell>
          <cell r="I13" t="str">
            <v>0</v>
          </cell>
          <cell r="J13">
            <v>15853999.340000002</v>
          </cell>
          <cell r="L13">
            <v>4503148.6100000003</v>
          </cell>
          <cell r="M13">
            <v>4309964.5599999996</v>
          </cell>
          <cell r="N13">
            <v>147710.82999999999</v>
          </cell>
          <cell r="O13" t="str">
            <v>0</v>
          </cell>
          <cell r="P13">
            <v>8960824</v>
          </cell>
        </row>
        <row r="14">
          <cell r="A14" t="str">
            <v>Distribution Gas Cost</v>
          </cell>
          <cell r="B14">
            <v>1915207.54</v>
          </cell>
          <cell r="C14">
            <v>228724.78</v>
          </cell>
          <cell r="D14">
            <v>1918782.7</v>
          </cell>
          <cell r="E14">
            <v>737022.37</v>
          </cell>
          <cell r="F14">
            <v>1136953.79</v>
          </cell>
          <cell r="G14">
            <v>33142.07</v>
          </cell>
          <cell r="H14">
            <v>373637.81</v>
          </cell>
          <cell r="I14" t="str">
            <v>0</v>
          </cell>
          <cell r="J14">
            <v>6343471.0599999996</v>
          </cell>
          <cell r="L14">
            <v>2382000.0299999998</v>
          </cell>
          <cell r="M14">
            <v>1758115.52</v>
          </cell>
          <cell r="N14">
            <v>53164</v>
          </cell>
          <cell r="O14" t="str">
            <v>0</v>
          </cell>
          <cell r="P14">
            <v>4193279.55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>
            <v>26055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26055</v>
          </cell>
          <cell r="L15">
            <v>1740.92</v>
          </cell>
          <cell r="M15">
            <v>0</v>
          </cell>
          <cell r="N15" t="str">
            <v>0</v>
          </cell>
          <cell r="O15" t="str">
            <v>0</v>
          </cell>
          <cell r="P15">
            <v>1740.92</v>
          </cell>
        </row>
        <row r="16">
          <cell r="A16" t="str">
            <v>Purchased Gas Cost</v>
          </cell>
          <cell r="B16">
            <v>1915207.54</v>
          </cell>
          <cell r="C16">
            <v>228724.78</v>
          </cell>
          <cell r="D16">
            <v>1918782.7</v>
          </cell>
          <cell r="E16">
            <v>763077.37</v>
          </cell>
          <cell r="F16">
            <v>1136953.79</v>
          </cell>
          <cell r="G16">
            <v>33142.07</v>
          </cell>
          <cell r="H16">
            <v>373637.81</v>
          </cell>
          <cell r="I16" t="str">
            <v>0</v>
          </cell>
          <cell r="J16">
            <v>6369526.0599999996</v>
          </cell>
          <cell r="L16">
            <v>2383740.9500000002</v>
          </cell>
          <cell r="M16">
            <v>1758115.52</v>
          </cell>
          <cell r="N16">
            <v>53164</v>
          </cell>
          <cell r="O16" t="str">
            <v>0</v>
          </cell>
          <cell r="P16">
            <v>4195020.47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1915207.54</v>
          </cell>
          <cell r="C18">
            <v>228724.78</v>
          </cell>
          <cell r="D18">
            <v>1918782.7</v>
          </cell>
          <cell r="E18">
            <v>763077.37</v>
          </cell>
          <cell r="F18">
            <v>1136953.79</v>
          </cell>
          <cell r="G18">
            <v>33142.07</v>
          </cell>
          <cell r="H18">
            <v>373637.81</v>
          </cell>
          <cell r="I18" t="str">
            <v>0</v>
          </cell>
          <cell r="J18">
            <v>6369526.0599999996</v>
          </cell>
          <cell r="L18">
            <v>2383740.9500000002</v>
          </cell>
          <cell r="M18">
            <v>1758115.52</v>
          </cell>
          <cell r="N18">
            <v>53164</v>
          </cell>
          <cell r="O18" t="str">
            <v>0</v>
          </cell>
          <cell r="P18">
            <v>4195020.47</v>
          </cell>
        </row>
        <row r="19">
          <cell r="A19" t="str">
            <v>Tranportation margins</v>
          </cell>
          <cell r="B19">
            <v>749811.31</v>
          </cell>
          <cell r="C19">
            <v>29945.54</v>
          </cell>
          <cell r="D19">
            <v>521924.19</v>
          </cell>
          <cell r="E19">
            <v>144287.49</v>
          </cell>
          <cell r="F19">
            <v>83311.320000000007</v>
          </cell>
          <cell r="G19">
            <v>58610.02</v>
          </cell>
          <cell r="H19">
            <v>106108.7</v>
          </cell>
          <cell r="I19">
            <v>0</v>
          </cell>
          <cell r="J19">
            <v>1693998.57</v>
          </cell>
          <cell r="L19">
            <v>117129.56</v>
          </cell>
          <cell r="M19">
            <v>227998.23</v>
          </cell>
          <cell r="N19">
            <v>0</v>
          </cell>
          <cell r="O19">
            <v>0</v>
          </cell>
          <cell r="P19">
            <v>345127.79000000004</v>
          </cell>
        </row>
        <row r="20">
          <cell r="A20" t="str">
            <v>Gross Profit</v>
          </cell>
          <cell r="B20">
            <v>3159819.94</v>
          </cell>
          <cell r="C20">
            <v>392120.98</v>
          </cell>
          <cell r="D20">
            <v>2552346.08</v>
          </cell>
          <cell r="E20">
            <v>1527016.89</v>
          </cell>
          <cell r="F20">
            <v>568934.88</v>
          </cell>
          <cell r="G20">
            <v>119069.9</v>
          </cell>
          <cell r="H20">
            <v>1165164.6100000001</v>
          </cell>
          <cell r="I20" t="str">
            <v>0</v>
          </cell>
          <cell r="J20">
            <v>9484473.2800000012</v>
          </cell>
          <cell r="L20">
            <v>2119407.66</v>
          </cell>
          <cell r="M20">
            <v>2551849.04</v>
          </cell>
          <cell r="N20">
            <v>94546.83</v>
          </cell>
          <cell r="O20" t="str">
            <v>0</v>
          </cell>
          <cell r="P20">
            <v>4765803.53</v>
          </cell>
        </row>
        <row r="21">
          <cell r="A21" t="str">
            <v>Direct Expenses</v>
          </cell>
          <cell r="B21">
            <v>873054.94999999937</v>
          </cell>
          <cell r="C21">
            <v>165762.17000000001</v>
          </cell>
          <cell r="D21">
            <v>696581.89</v>
          </cell>
          <cell r="E21">
            <v>420204.28</v>
          </cell>
          <cell r="F21">
            <v>267874.21999999997</v>
          </cell>
          <cell r="G21">
            <v>51971.1</v>
          </cell>
          <cell r="H21">
            <v>316664.77</v>
          </cell>
          <cell r="I21">
            <v>858100.85</v>
          </cell>
          <cell r="J21">
            <v>3650214.23</v>
          </cell>
          <cell r="L21">
            <v>578963.53</v>
          </cell>
          <cell r="M21">
            <v>737657.67</v>
          </cell>
          <cell r="N21">
            <v>20896.47</v>
          </cell>
          <cell r="O21">
            <v>442533.39</v>
          </cell>
          <cell r="P21">
            <v>1780051.06</v>
          </cell>
        </row>
        <row r="22">
          <cell r="A22" t="str">
            <v>A&amp;G-Administrative expense transferred- - Admin &amp; General Exp 9220-09341</v>
          </cell>
          <cell r="B22">
            <v>236905.07</v>
          </cell>
          <cell r="C22">
            <v>33814.129999999997</v>
          </cell>
          <cell r="D22">
            <v>195324.69</v>
          </cell>
          <cell r="E22">
            <v>99999.09</v>
          </cell>
          <cell r="F22">
            <v>37044.339999999997</v>
          </cell>
          <cell r="G22">
            <v>8247.35</v>
          </cell>
          <cell r="H22">
            <v>75944.33</v>
          </cell>
          <cell r="I22">
            <v>-687279</v>
          </cell>
          <cell r="J22">
            <v>0</v>
          </cell>
          <cell r="L22">
            <v>150069.98000000001</v>
          </cell>
          <cell r="M22">
            <v>187372.2</v>
          </cell>
          <cell r="N22">
            <v>6992.01</v>
          </cell>
          <cell r="O22">
            <v>-344434.19</v>
          </cell>
          <cell r="P22">
            <v>0</v>
          </cell>
        </row>
        <row r="23">
          <cell r="A23" t="str">
            <v>Division G&amp;A Expense Billings</v>
          </cell>
          <cell r="B23">
            <v>236905.07</v>
          </cell>
          <cell r="C23">
            <v>33814.129999999997</v>
          </cell>
          <cell r="D23">
            <v>195324.69</v>
          </cell>
          <cell r="E23">
            <v>99999.09</v>
          </cell>
          <cell r="F23">
            <v>37044.339999999997</v>
          </cell>
          <cell r="G23">
            <v>8247.35</v>
          </cell>
          <cell r="H23">
            <v>75944.33</v>
          </cell>
          <cell r="I23">
            <v>-687279</v>
          </cell>
          <cell r="J23">
            <v>0</v>
          </cell>
          <cell r="L23">
            <v>150069.98000000001</v>
          </cell>
          <cell r="M23">
            <v>187372.2</v>
          </cell>
          <cell r="N23">
            <v>6992.01</v>
          </cell>
          <cell r="O23">
            <v>-344434.19</v>
          </cell>
          <cell r="P23">
            <v>0</v>
          </cell>
        </row>
        <row r="24">
          <cell r="A24" t="str">
            <v>Share Services Billings</v>
          </cell>
          <cell r="B24">
            <v>667576.6</v>
          </cell>
          <cell r="C24">
            <v>94393.65</v>
          </cell>
          <cell r="D24">
            <v>544867.26</v>
          </cell>
          <cell r="E24">
            <v>276911.46999999997</v>
          </cell>
          <cell r="F24">
            <v>102386.82</v>
          </cell>
          <cell r="G24">
            <v>22498.28</v>
          </cell>
          <cell r="H24">
            <v>212774.52</v>
          </cell>
          <cell r="I24">
            <v>-687279</v>
          </cell>
          <cell r="J24">
            <v>1234129.6000000001</v>
          </cell>
          <cell r="L24">
            <v>401976.63</v>
          </cell>
          <cell r="M24">
            <v>497723.23</v>
          </cell>
          <cell r="N24">
            <v>18238.37</v>
          </cell>
          <cell r="O24">
            <v>-344434.19</v>
          </cell>
          <cell r="P24">
            <v>573504.04</v>
          </cell>
        </row>
        <row r="25">
          <cell r="A25" t="str">
            <v>SSU Billings</v>
          </cell>
          <cell r="B25">
            <v>430671.52999999997</v>
          </cell>
          <cell r="C25">
            <v>60579.519999999997</v>
          </cell>
          <cell r="D25">
            <v>349542.57</v>
          </cell>
          <cell r="E25">
            <v>176912.37999999998</v>
          </cell>
          <cell r="F25">
            <v>65342.48000000001</v>
          </cell>
          <cell r="G25">
            <v>14250.929999999998</v>
          </cell>
          <cell r="H25">
            <v>136830.19</v>
          </cell>
          <cell r="I25">
            <v>0</v>
          </cell>
          <cell r="J25">
            <v>1234129.6000000001</v>
          </cell>
          <cell r="L25">
            <v>251906.65</v>
          </cell>
          <cell r="M25">
            <v>310351.02999999997</v>
          </cell>
          <cell r="N25">
            <v>11246.359999999999</v>
          </cell>
          <cell r="O25">
            <v>0</v>
          </cell>
          <cell r="P25">
            <v>573504.04</v>
          </cell>
        </row>
        <row r="26">
          <cell r="A26" t="str">
            <v>Total Operation &amp; Maintenance Exp - Excl Bad Debt</v>
          </cell>
          <cell r="B26">
            <v>1540631.55</v>
          </cell>
          <cell r="C26">
            <v>260155.82</v>
          </cell>
          <cell r="D26">
            <v>1241449.1499999999</v>
          </cell>
          <cell r="E26">
            <v>697115.75</v>
          </cell>
          <cell r="F26">
            <v>370261.04</v>
          </cell>
          <cell r="G26">
            <v>74469.38</v>
          </cell>
          <cell r="H26">
            <v>529439.29</v>
          </cell>
          <cell r="I26">
            <v>170821.85</v>
          </cell>
          <cell r="J26">
            <v>4884343.83</v>
          </cell>
          <cell r="L26">
            <v>980940.16</v>
          </cell>
          <cell r="M26">
            <v>1235380.8999999999</v>
          </cell>
          <cell r="N26">
            <v>39134.839999999997</v>
          </cell>
          <cell r="O26">
            <v>98099.20000000007</v>
          </cell>
          <cell r="P26">
            <v>2353555.1</v>
          </cell>
        </row>
        <row r="27">
          <cell r="A27" t="str">
            <v>Bad Debt Expense</v>
          </cell>
          <cell r="B27">
            <v>-264291.03999999998</v>
          </cell>
          <cell r="C27">
            <v>2312</v>
          </cell>
          <cell r="D27">
            <v>8671</v>
          </cell>
          <cell r="E27">
            <v>5673</v>
          </cell>
          <cell r="F27">
            <v>1716</v>
          </cell>
          <cell r="G27">
            <v>400</v>
          </cell>
          <cell r="H27">
            <v>6116</v>
          </cell>
          <cell r="I27" t="str">
            <v>0</v>
          </cell>
          <cell r="J27">
            <v>-239403.04</v>
          </cell>
          <cell r="L27">
            <v>7753</v>
          </cell>
          <cell r="M27">
            <v>8635</v>
          </cell>
          <cell r="N27">
            <v>551</v>
          </cell>
          <cell r="O27" t="str">
            <v>0</v>
          </cell>
          <cell r="P27">
            <v>16939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7536.6</v>
          </cell>
          <cell r="C29">
            <v>1075.72</v>
          </cell>
          <cell r="D29">
            <v>6213.81</v>
          </cell>
          <cell r="E29">
            <v>3181.24</v>
          </cell>
          <cell r="F29">
            <v>1178.48</v>
          </cell>
          <cell r="G29">
            <v>262.37</v>
          </cell>
          <cell r="H29">
            <v>2416</v>
          </cell>
          <cell r="I29">
            <v>-21864.22</v>
          </cell>
          <cell r="J29">
            <v>0</v>
          </cell>
          <cell r="L29">
            <v>23228.38</v>
          </cell>
          <cell r="M29">
            <v>29002.16</v>
          </cell>
          <cell r="N29">
            <v>1082.25</v>
          </cell>
          <cell r="O29">
            <v>-53312.79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10396.790000000001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10396.790000000001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6679.63</v>
          </cell>
          <cell r="F32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6679.63</v>
          </cell>
          <cell r="L32" t="str">
            <v>0</v>
          </cell>
          <cell r="M32">
            <v>17588.02</v>
          </cell>
          <cell r="N32" t="str">
            <v>0</v>
          </cell>
          <cell r="O32" t="str">
            <v>0</v>
          </cell>
          <cell r="P32">
            <v>17588.02</v>
          </cell>
        </row>
        <row r="33">
          <cell r="A33" t="str">
            <v>Depreciation Expense - Depr Exp-Transmissi 4030-30004</v>
          </cell>
          <cell r="B33">
            <v>43403.19</v>
          </cell>
          <cell r="C33">
            <v>4236.3900000000003</v>
          </cell>
          <cell r="D33">
            <v>30758.799999999999</v>
          </cell>
          <cell r="E33">
            <v>2829.19</v>
          </cell>
          <cell r="F33">
            <v>587.61</v>
          </cell>
          <cell r="G33">
            <v>1285.4100000000001</v>
          </cell>
          <cell r="H33">
            <v>12308.73</v>
          </cell>
          <cell r="I33" t="str">
            <v>0</v>
          </cell>
          <cell r="J33">
            <v>95409.32</v>
          </cell>
          <cell r="L33">
            <v>0</v>
          </cell>
          <cell r="M33">
            <v>5704.83</v>
          </cell>
          <cell r="N33">
            <v>1507.15</v>
          </cell>
          <cell r="O33" t="str">
            <v>0</v>
          </cell>
          <cell r="P33">
            <v>7211.98</v>
          </cell>
        </row>
        <row r="34">
          <cell r="A34" t="str">
            <v>Depreciation Expense - Depr Exp-Distributi 4030-30005</v>
          </cell>
          <cell r="B34">
            <v>832181.74</v>
          </cell>
          <cell r="C34">
            <v>126737.42</v>
          </cell>
          <cell r="D34">
            <v>598071.62</v>
          </cell>
          <cell r="E34">
            <v>231056.11</v>
          </cell>
          <cell r="F34">
            <v>126548.87</v>
          </cell>
          <cell r="G34">
            <v>49231.040000000001</v>
          </cell>
          <cell r="H34">
            <v>185307.88</v>
          </cell>
          <cell r="I34" t="str">
            <v>0</v>
          </cell>
          <cell r="J34">
            <v>2149134.6800000002</v>
          </cell>
          <cell r="L34">
            <v>417904.97</v>
          </cell>
          <cell r="M34">
            <v>570616.32999999996</v>
          </cell>
          <cell r="N34">
            <v>12077.41</v>
          </cell>
          <cell r="O34" t="str">
            <v>0</v>
          </cell>
          <cell r="P34">
            <v>1000598.71</v>
          </cell>
        </row>
        <row r="35">
          <cell r="A35" t="str">
            <v>Depreciation Expense - Depr Exp-General Pl 4030-30007</v>
          </cell>
          <cell r="B35">
            <v>36985.67</v>
          </cell>
          <cell r="C35">
            <v>4466.46</v>
          </cell>
          <cell r="D35">
            <v>25415.040000000001</v>
          </cell>
          <cell r="E35">
            <v>9067.92</v>
          </cell>
          <cell r="F35">
            <v>6720.57</v>
          </cell>
          <cell r="G35">
            <v>2597.1999999999998</v>
          </cell>
          <cell r="H35">
            <v>6269.92</v>
          </cell>
          <cell r="I35">
            <v>21575.61</v>
          </cell>
          <cell r="J35">
            <v>113098.39</v>
          </cell>
          <cell r="L35">
            <v>38190.300000000003</v>
          </cell>
          <cell r="M35">
            <v>25240.34</v>
          </cell>
          <cell r="N35">
            <v>480.58</v>
          </cell>
          <cell r="O35">
            <v>51386.44</v>
          </cell>
          <cell r="P35">
            <v>115297.66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11123.89</v>
          </cell>
          <cell r="C40" t="str">
            <v>0</v>
          </cell>
          <cell r="D40" t="str">
            <v>0</v>
          </cell>
          <cell r="E40">
            <v>31.55</v>
          </cell>
          <cell r="F40" t="str">
            <v>0</v>
          </cell>
          <cell r="G40" t="str">
            <v>0</v>
          </cell>
          <cell r="H40">
            <v>258.27999999999997</v>
          </cell>
          <cell r="I40" t="str">
            <v>0</v>
          </cell>
          <cell r="J40">
            <v>11413.72</v>
          </cell>
          <cell r="L40">
            <v>440.57</v>
          </cell>
          <cell r="M40">
            <v>883.34</v>
          </cell>
          <cell r="N40">
            <v>96.76</v>
          </cell>
          <cell r="O40" t="str">
            <v>0</v>
          </cell>
          <cell r="P40">
            <v>1420.67</v>
          </cell>
        </row>
        <row r="41">
          <cell r="A41" t="str">
            <v>Depreciation Expense - Vehicle Depreciatio 4030-30032</v>
          </cell>
          <cell r="B41">
            <v>-5255.12</v>
          </cell>
          <cell r="C41" t="str">
            <v>0</v>
          </cell>
          <cell r="D41" t="str">
            <v>0</v>
          </cell>
          <cell r="E41">
            <v>-31.55</v>
          </cell>
          <cell r="F41" t="str">
            <v>0</v>
          </cell>
          <cell r="G41" t="str">
            <v>0</v>
          </cell>
          <cell r="H41">
            <v>-258.27999999999997</v>
          </cell>
          <cell r="I41" t="str">
            <v>0</v>
          </cell>
          <cell r="J41">
            <v>-5544.95</v>
          </cell>
          <cell r="L41">
            <v>-409.42</v>
          </cell>
          <cell r="M41">
            <v>-796.53</v>
          </cell>
          <cell r="N41">
            <v>-45.33</v>
          </cell>
          <cell r="O41" t="str">
            <v>0</v>
          </cell>
          <cell r="P41">
            <v>-1251.28</v>
          </cell>
        </row>
        <row r="42">
          <cell r="A42" t="str">
            <v>Depreciation Expense - Heavy Equipment Dep 4030-30041</v>
          </cell>
          <cell r="B42">
            <v>3940.97</v>
          </cell>
          <cell r="C42">
            <v>350.33</v>
          </cell>
          <cell r="D42">
            <v>26951.5</v>
          </cell>
          <cell r="E42">
            <v>959.83</v>
          </cell>
          <cell r="F42">
            <v>967.16</v>
          </cell>
          <cell r="G42">
            <v>164.05</v>
          </cell>
          <cell r="H42">
            <v>5103.21</v>
          </cell>
          <cell r="I42" t="str">
            <v>0</v>
          </cell>
          <cell r="J42">
            <v>38437.050000000003</v>
          </cell>
          <cell r="L42">
            <v>2184.16</v>
          </cell>
          <cell r="M42">
            <v>8138.06</v>
          </cell>
          <cell r="N42">
            <v>117.83</v>
          </cell>
          <cell r="O42" t="str">
            <v>0</v>
          </cell>
          <cell r="P42">
            <v>10440.049999999999</v>
          </cell>
        </row>
        <row r="43">
          <cell r="A43" t="str">
            <v>Depreciation Expense - Heavy Equipment Dep 4030-30042</v>
          </cell>
          <cell r="B43">
            <v>-3862.15</v>
          </cell>
          <cell r="C43">
            <v>-343.32</v>
          </cell>
          <cell r="D43">
            <v>-26412.47</v>
          </cell>
          <cell r="E43">
            <v>-940.63</v>
          </cell>
          <cell r="F43">
            <v>-947.82</v>
          </cell>
          <cell r="G43">
            <v>-160.77000000000001</v>
          </cell>
          <cell r="H43">
            <v>-5001.1499999999996</v>
          </cell>
          <cell r="I43" t="str">
            <v>0</v>
          </cell>
          <cell r="J43">
            <v>-37668.31</v>
          </cell>
          <cell r="L43">
            <v>-2140.48</v>
          </cell>
          <cell r="M43">
            <v>-7975.3</v>
          </cell>
          <cell r="N43">
            <v>-115.47</v>
          </cell>
          <cell r="O43" t="str">
            <v>0</v>
          </cell>
          <cell r="P43">
            <v>-10231.25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 t="str">
            <v>0</v>
          </cell>
          <cell r="F44">
            <v>3.71</v>
          </cell>
          <cell r="G44" t="str">
            <v>0</v>
          </cell>
          <cell r="H44" t="str">
            <v>0</v>
          </cell>
          <cell r="I44">
            <v>25.17</v>
          </cell>
          <cell r="J44">
            <v>97.88</v>
          </cell>
          <cell r="L44" t="str">
            <v>0</v>
          </cell>
          <cell r="M44">
            <v>28.73</v>
          </cell>
          <cell r="N44" t="str">
            <v>0</v>
          </cell>
          <cell r="O44" t="str">
            <v>0</v>
          </cell>
          <cell r="P44">
            <v>28.73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-18.75</v>
          </cell>
          <cell r="D45">
            <v>-13.85</v>
          </cell>
          <cell r="E45" t="str">
            <v>0</v>
          </cell>
          <cell r="F45">
            <v>-1.75</v>
          </cell>
          <cell r="G45" t="str">
            <v>0</v>
          </cell>
          <cell r="H45" t="str">
            <v>0</v>
          </cell>
          <cell r="I45">
            <v>-11.89</v>
          </cell>
          <cell r="J45">
            <v>-46.24</v>
          </cell>
          <cell r="L45" t="str">
            <v>0</v>
          </cell>
          <cell r="M45">
            <v>-13.46</v>
          </cell>
          <cell r="N45" t="str">
            <v>0</v>
          </cell>
          <cell r="O45" t="str">
            <v>0</v>
          </cell>
          <cell r="P45">
            <v>-13.46</v>
          </cell>
        </row>
        <row r="46">
          <cell r="A46" t="str">
            <v>Depreciation Expense - Tools &amp; Shop Deprec 4030-30061</v>
          </cell>
          <cell r="B46">
            <v>9088.56</v>
          </cell>
          <cell r="C46">
            <v>1346.27</v>
          </cell>
          <cell r="D46">
            <v>5891.13</v>
          </cell>
          <cell r="E46">
            <v>1406.07</v>
          </cell>
          <cell r="F46">
            <v>2482.84</v>
          </cell>
          <cell r="G46">
            <v>102.72</v>
          </cell>
          <cell r="H46">
            <v>2355.13</v>
          </cell>
          <cell r="I46">
            <v>521.87</v>
          </cell>
          <cell r="J46">
            <v>23194.59</v>
          </cell>
          <cell r="L46">
            <v>9963.4699999999993</v>
          </cell>
          <cell r="M46">
            <v>11064.06</v>
          </cell>
          <cell r="N46">
            <v>213.36</v>
          </cell>
          <cell r="O46">
            <v>3624.06</v>
          </cell>
          <cell r="P46">
            <v>24864.95</v>
          </cell>
        </row>
        <row r="47">
          <cell r="A47" t="str">
            <v>Depreciation Expense - Tools &amp; Shop Deprec 4030-30062</v>
          </cell>
          <cell r="B47">
            <v>-4293.6000000000004</v>
          </cell>
          <cell r="C47">
            <v>-636</v>
          </cell>
          <cell r="D47">
            <v>-2783.07</v>
          </cell>
          <cell r="E47">
            <v>-664.25</v>
          </cell>
          <cell r="F47">
            <v>-1172.94</v>
          </cell>
          <cell r="G47">
            <v>-48.53</v>
          </cell>
          <cell r="H47">
            <v>-1112.5999999999999</v>
          </cell>
          <cell r="I47">
            <v>-246.54</v>
          </cell>
          <cell r="J47">
            <v>-10957.53</v>
          </cell>
          <cell r="L47">
            <v>-4667.43</v>
          </cell>
          <cell r="M47">
            <v>-5183.01</v>
          </cell>
          <cell r="N47">
            <v>-99.95</v>
          </cell>
          <cell r="O47">
            <v>-1697.71</v>
          </cell>
          <cell r="P47">
            <v>-11648.1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0</v>
          </cell>
          <cell r="I48" t="str">
            <v>0</v>
          </cell>
          <cell r="J48">
            <v>0</v>
          </cell>
          <cell r="L48">
            <v>502.92</v>
          </cell>
          <cell r="M48">
            <v>24.94</v>
          </cell>
          <cell r="N48">
            <v>0</v>
          </cell>
          <cell r="O48" t="str">
            <v>0</v>
          </cell>
          <cell r="P48">
            <v>527.86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0</v>
          </cell>
          <cell r="I49" t="str">
            <v>0</v>
          </cell>
          <cell r="J49">
            <v>0</v>
          </cell>
          <cell r="L49">
            <v>-235.6</v>
          </cell>
          <cell r="M49">
            <v>-11.68</v>
          </cell>
          <cell r="N49">
            <v>0</v>
          </cell>
          <cell r="O49" t="str">
            <v>0</v>
          </cell>
          <cell r="P49">
            <v>-247.28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115899.67</v>
          </cell>
          <cell r="C57">
            <v>16277.89</v>
          </cell>
          <cell r="D57">
            <v>97029.89</v>
          </cell>
          <cell r="E57">
            <v>47104.93</v>
          </cell>
          <cell r="F57">
            <v>18243.099999999999</v>
          </cell>
          <cell r="G57">
            <v>3498.18</v>
          </cell>
          <cell r="H57">
            <v>37300.31</v>
          </cell>
          <cell r="I57" t="str">
            <v>0</v>
          </cell>
          <cell r="J57">
            <v>335353.96999999997</v>
          </cell>
          <cell r="L57">
            <v>82564.19</v>
          </cell>
          <cell r="M57">
            <v>87361.33</v>
          </cell>
          <cell r="N57">
            <v>3010.88</v>
          </cell>
          <cell r="O57" t="str">
            <v>0</v>
          </cell>
          <cell r="P57">
            <v>172936.4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-2.5011104298755527E-12</v>
          </cell>
          <cell r="M58">
            <v>-9.0949470177292824E-12</v>
          </cell>
          <cell r="N58" t="str">
            <v>0</v>
          </cell>
          <cell r="O58" t="str">
            <v>0</v>
          </cell>
          <cell r="P58">
            <v>-9.0949470177292824E-12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31118.13</v>
          </cell>
          <cell r="N63" t="str">
            <v>0</v>
          </cell>
          <cell r="O63" t="str">
            <v>0</v>
          </cell>
          <cell r="P63">
            <v>31118.13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1057146.21</v>
          </cell>
          <cell r="C66">
            <v>153532.09999999998</v>
          </cell>
          <cell r="D66">
            <v>761151.7100000002</v>
          </cell>
          <cell r="E66">
            <v>300680.03999999998</v>
          </cell>
          <cell r="F66">
            <v>162932.22999999998</v>
          </cell>
          <cell r="G66">
            <v>56931.670000000006</v>
          </cell>
          <cell r="H66">
            <v>282473.11</v>
          </cell>
          <cell r="I66">
            <v>13407.97</v>
          </cell>
          <cell r="J66">
            <v>2788255.04</v>
          </cell>
          <cell r="L66">
            <v>567526.03</v>
          </cell>
          <cell r="M66">
            <v>772790.2899999998</v>
          </cell>
          <cell r="N66">
            <v>18325.47</v>
          </cell>
          <cell r="O66">
            <v>0</v>
          </cell>
          <cell r="P66">
            <v>1358641.7899999996</v>
          </cell>
        </row>
        <row r="67">
          <cell r="A67" t="str">
            <v>Depreciation and Amortization</v>
          </cell>
          <cell r="B67">
            <v>1061767.94</v>
          </cell>
          <cell r="C67">
            <v>154191.76999999999</v>
          </cell>
          <cell r="D67">
            <v>764962.26</v>
          </cell>
          <cell r="E67">
            <v>302662.45</v>
          </cell>
          <cell r="F67">
            <v>163654.92000000001</v>
          </cell>
          <cell r="G67">
            <v>57092.57</v>
          </cell>
          <cell r="H67">
            <v>284212.96999999997</v>
          </cell>
          <cell r="I67">
            <v>-1.0000000000218279E-2</v>
          </cell>
          <cell r="J67">
            <v>2788544.87</v>
          </cell>
          <cell r="L67">
            <v>567907.99</v>
          </cell>
          <cell r="M67">
            <v>773510.31</v>
          </cell>
          <cell r="N67">
            <v>18325.47</v>
          </cell>
          <cell r="O67">
            <v>1.3642420526593924E-12</v>
          </cell>
          <cell r="P67">
            <v>1359743.77</v>
          </cell>
        </row>
        <row r="68">
          <cell r="A68" t="str">
            <v>Check Dep</v>
          </cell>
          <cell r="B68">
            <v>-4621.7299999999814</v>
          </cell>
          <cell r="C68">
            <v>-659.67000000001281</v>
          </cell>
          <cell r="D68">
            <v>-3810.5499999998137</v>
          </cell>
          <cell r="E68">
            <v>-1982.4100000000326</v>
          </cell>
          <cell r="F68">
            <v>-722.69000000003143</v>
          </cell>
          <cell r="G68">
            <v>-160.89999999999418</v>
          </cell>
          <cell r="H68">
            <v>-1739.859999999986</v>
          </cell>
          <cell r="I68">
            <v>13407.98</v>
          </cell>
          <cell r="J68">
            <v>-289.83000000007451</v>
          </cell>
          <cell r="L68">
            <v>-381.95999999996275</v>
          </cell>
          <cell r="M68">
            <v>-720.02000000025146</v>
          </cell>
          <cell r="N68">
            <v>0</v>
          </cell>
          <cell r="O68">
            <v>-1.3642420526593924E-12</v>
          </cell>
          <cell r="P68">
            <v>-1101.980000000447</v>
          </cell>
        </row>
        <row r="69">
          <cell r="A69" t="str">
            <v>SSU Depreciation</v>
          </cell>
          <cell r="B69">
            <v>115899.67</v>
          </cell>
          <cell r="C69">
            <v>16277.89</v>
          </cell>
          <cell r="D69">
            <v>97029.89</v>
          </cell>
          <cell r="E69">
            <v>47104.93</v>
          </cell>
          <cell r="F69">
            <v>18243.099999999999</v>
          </cell>
          <cell r="G69">
            <v>3498.18</v>
          </cell>
          <cell r="H69">
            <v>37300.31</v>
          </cell>
          <cell r="I69">
            <v>0</v>
          </cell>
          <cell r="J69">
            <v>335353.96999999997</v>
          </cell>
          <cell r="L69">
            <v>82564.19</v>
          </cell>
          <cell r="M69">
            <v>87361.329999999987</v>
          </cell>
          <cell r="N69">
            <v>3010.88</v>
          </cell>
          <cell r="O69">
            <v>0</v>
          </cell>
          <cell r="P69">
            <v>172936.4</v>
          </cell>
        </row>
        <row r="70">
          <cell r="A70" t="str">
            <v>Payroll Taxes</v>
          </cell>
          <cell r="B70">
            <v>33719.160000000003</v>
          </cell>
          <cell r="C70">
            <v>4938.34</v>
          </cell>
          <cell r="D70">
            <v>22997.32</v>
          </cell>
          <cell r="E70">
            <v>12439.91</v>
          </cell>
          <cell r="F70">
            <v>4668.16</v>
          </cell>
          <cell r="G70">
            <v>1676.15</v>
          </cell>
          <cell r="H70">
            <v>13033.84</v>
          </cell>
          <cell r="I70">
            <v>12976.67</v>
          </cell>
          <cell r="J70">
            <v>106449.55</v>
          </cell>
          <cell r="L70">
            <v>26520.42</v>
          </cell>
          <cell r="M70">
            <v>30116.240000000002</v>
          </cell>
          <cell r="N70">
            <v>997.44</v>
          </cell>
          <cell r="O70">
            <v>8600.27</v>
          </cell>
          <cell r="P70">
            <v>66234.37</v>
          </cell>
        </row>
        <row r="71">
          <cell r="A71" t="str">
            <v>Ad Valorem</v>
          </cell>
          <cell r="B71">
            <v>247540</v>
          </cell>
          <cell r="C71">
            <v>1489</v>
          </cell>
          <cell r="D71">
            <v>240346</v>
          </cell>
          <cell r="E71">
            <v>79703</v>
          </cell>
          <cell r="F71">
            <v>24640</v>
          </cell>
          <cell r="G71">
            <v>25000</v>
          </cell>
          <cell r="H71">
            <v>85132</v>
          </cell>
          <cell r="I71">
            <v>10000</v>
          </cell>
          <cell r="J71">
            <v>713850</v>
          </cell>
          <cell r="L71">
            <v>107875</v>
          </cell>
          <cell r="M71">
            <v>372723</v>
          </cell>
          <cell r="N71">
            <v>7500</v>
          </cell>
          <cell r="O71">
            <v>2978</v>
          </cell>
          <cell r="P71">
            <v>491076</v>
          </cell>
        </row>
        <row r="72">
          <cell r="A72" t="str">
            <v>Franchise Taxes</v>
          </cell>
          <cell r="B72" t="str">
            <v>0</v>
          </cell>
          <cell r="C72">
            <v>25909.71</v>
          </cell>
          <cell r="D72">
            <v>41833.339999999997</v>
          </cell>
          <cell r="E72">
            <v>416.67</v>
          </cell>
          <cell r="F72">
            <v>3592.68</v>
          </cell>
          <cell r="G72" t="str">
            <v>0</v>
          </cell>
          <cell r="H72">
            <v>3333.36</v>
          </cell>
          <cell r="I72" t="str">
            <v>0</v>
          </cell>
          <cell r="J72">
            <v>75085.759999999995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79645.78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79645.78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7920.06</v>
          </cell>
          <cell r="C76">
            <v>1130.45</v>
          </cell>
          <cell r="D76">
            <v>6529.97</v>
          </cell>
          <cell r="E76">
            <v>3343.11</v>
          </cell>
          <cell r="F76">
            <v>1238.44</v>
          </cell>
          <cell r="G76">
            <v>275.72000000000003</v>
          </cell>
          <cell r="H76">
            <v>2538.92</v>
          </cell>
          <cell r="I76">
            <v>-22976.67</v>
          </cell>
          <cell r="J76">
            <v>0</v>
          </cell>
          <cell r="L76">
            <v>5044.6500000000224</v>
          </cell>
          <cell r="M76">
            <v>6298.5799999999945</v>
          </cell>
          <cell r="N76">
            <v>235.04</v>
          </cell>
          <cell r="O76">
            <v>-11578.27</v>
          </cell>
          <cell r="P76">
            <v>1.8189894035458565E-11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31312.2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0</v>
          </cell>
          <cell r="H82">
            <v>0</v>
          </cell>
          <cell r="I82" t="str">
            <v>0</v>
          </cell>
          <cell r="J82">
            <v>31312.2</v>
          </cell>
          <cell r="L82">
            <v>11443.67</v>
          </cell>
          <cell r="M82">
            <v>100699.34</v>
          </cell>
          <cell r="N82" t="str">
            <v>0</v>
          </cell>
          <cell r="O82" t="str">
            <v>0</v>
          </cell>
          <cell r="P82">
            <v>112143.01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20068.2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20068.2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48924.45</v>
          </cell>
          <cell r="J99">
            <v>48924.45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22322.19</v>
          </cell>
          <cell r="P99">
            <v>22322.19</v>
          </cell>
        </row>
        <row r="100">
          <cell r="A100" t="str">
            <v>Taxes other than income taxes, utility  - Billing for CSC Dep 4081-41129</v>
          </cell>
          <cell r="B100">
            <v>8805.6200000000008</v>
          </cell>
          <cell r="C100">
            <v>1150.83</v>
          </cell>
          <cell r="D100">
            <v>6601.25</v>
          </cell>
          <cell r="E100">
            <v>3136.9</v>
          </cell>
          <cell r="F100">
            <v>1138.97</v>
          </cell>
          <cell r="G100">
            <v>218.3</v>
          </cell>
          <cell r="H100">
            <v>2676.57</v>
          </cell>
          <cell r="I100">
            <v>0</v>
          </cell>
          <cell r="J100">
            <v>23728.44</v>
          </cell>
          <cell r="L100">
            <v>5638.59</v>
          </cell>
          <cell r="M100">
            <v>6544.08</v>
          </cell>
          <cell r="N100">
            <v>204.39</v>
          </cell>
          <cell r="O100">
            <v>-1.0000000000218279E-2</v>
          </cell>
          <cell r="P100">
            <v>12387.05</v>
          </cell>
        </row>
        <row r="101">
          <cell r="A101" t="str">
            <v>Taxes other than income taxes, utility  - Billing for SS Depr 4081-41130</v>
          </cell>
          <cell r="B101">
            <v>16864.259999999998</v>
          </cell>
          <cell r="C101">
            <v>2407.08</v>
          </cell>
          <cell r="D101">
            <v>13904.33</v>
          </cell>
          <cell r="E101">
            <v>7118.51</v>
          </cell>
          <cell r="F101">
            <v>2637.03</v>
          </cell>
          <cell r="G101">
            <v>587.09</v>
          </cell>
          <cell r="H101">
            <v>5406.15</v>
          </cell>
          <cell r="I101">
            <v>-48924.45</v>
          </cell>
          <cell r="J101">
            <v>0</v>
          </cell>
          <cell r="L101">
            <v>9725.7800000000007</v>
          </cell>
          <cell r="M101">
            <v>12143.27</v>
          </cell>
          <cell r="N101">
            <v>453.14</v>
          </cell>
          <cell r="O101">
            <v>-22322.19</v>
          </cell>
          <cell r="P101">
            <v>3.637978807091713E-12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>0</v>
          </cell>
          <cell r="J103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122</v>
          </cell>
          <cell r="C104" t="str">
            <v>0</v>
          </cell>
          <cell r="D104">
            <v>77152.78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>
            <v>77274.78</v>
          </cell>
          <cell r="L104">
            <v>0</v>
          </cell>
          <cell r="M104">
            <v>15732.95</v>
          </cell>
          <cell r="N104" t="str">
            <v>0</v>
          </cell>
          <cell r="O104">
            <v>0</v>
          </cell>
          <cell r="P104">
            <v>15732.95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41488.83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41488.83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65024.14</v>
          </cell>
          <cell r="C111">
            <v>24756.560000000001</v>
          </cell>
          <cell r="D111">
            <v>145677.16</v>
          </cell>
          <cell r="E111">
            <v>13598.52</v>
          </cell>
          <cell r="F111">
            <v>5014.4399999999996</v>
          </cell>
          <cell r="G111">
            <v>1081.1099999999999</v>
          </cell>
          <cell r="H111">
            <v>10621.64</v>
          </cell>
          <cell r="I111">
            <v>-22976.67</v>
          </cell>
          <cell r="J111">
            <v>242796.9</v>
          </cell>
          <cell r="L111">
            <v>31852.69</v>
          </cell>
          <cell r="M111">
            <v>141418.22</v>
          </cell>
          <cell r="N111">
            <v>892.57</v>
          </cell>
          <cell r="O111">
            <v>-11578.28</v>
          </cell>
          <cell r="P111">
            <v>162585.20000000001</v>
          </cell>
        </row>
        <row r="112">
          <cell r="A112" t="str">
            <v>Revenue Related Taxes</v>
          </cell>
          <cell r="B112">
            <v>0</v>
          </cell>
          <cell r="C112">
            <v>25909.71</v>
          </cell>
          <cell r="D112">
            <v>121479.12</v>
          </cell>
          <cell r="E112">
            <v>416.67</v>
          </cell>
          <cell r="F112">
            <v>3592.68</v>
          </cell>
          <cell r="G112">
            <v>0</v>
          </cell>
          <cell r="H112">
            <v>3333.36</v>
          </cell>
          <cell r="I112">
            <v>0</v>
          </cell>
          <cell r="J112">
            <v>154731.53999999998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25669.879999999997</v>
          </cell>
          <cell r="C113">
            <v>3557.91</v>
          </cell>
          <cell r="D113">
            <v>20505.580000000002</v>
          </cell>
          <cell r="E113">
            <v>10255.41</v>
          </cell>
          <cell r="F113">
            <v>3776</v>
          </cell>
          <cell r="G113">
            <v>805.3900000000001</v>
          </cell>
          <cell r="H113">
            <v>8082.7199999999993</v>
          </cell>
          <cell r="I113">
            <v>0</v>
          </cell>
          <cell r="J113">
            <v>72652.89</v>
          </cell>
          <cell r="L113">
            <v>15364.37</v>
          </cell>
          <cell r="M113">
            <v>18687.349999999999</v>
          </cell>
          <cell r="N113">
            <v>657.53</v>
          </cell>
          <cell r="O113">
            <v>-9.9999999983992893E-3</v>
          </cell>
          <cell r="P113">
            <v>34709.240000000005</v>
          </cell>
        </row>
        <row r="114">
          <cell r="A114" t="str">
            <v>Total Taxes - Other Than Income Taxes</v>
          </cell>
          <cell r="B114">
            <v>346283.3</v>
          </cell>
          <cell r="C114">
            <v>57093.61</v>
          </cell>
          <cell r="D114">
            <v>530499.6</v>
          </cell>
          <cell r="E114">
            <v>106158.1</v>
          </cell>
          <cell r="F114">
            <v>37915.279999999999</v>
          </cell>
          <cell r="G114">
            <v>27757.26</v>
          </cell>
          <cell r="H114">
            <v>112120.84</v>
          </cell>
          <cell r="I114">
            <v>7.2759576141834259E-12</v>
          </cell>
          <cell r="J114">
            <v>1217827.99</v>
          </cell>
          <cell r="L114">
            <v>166248.10999999999</v>
          </cell>
          <cell r="M114">
            <v>545924.13</v>
          </cell>
          <cell r="N114">
            <v>9390.01</v>
          </cell>
          <cell r="O114">
            <v>-1.0000000002037268E-2</v>
          </cell>
          <cell r="P114">
            <v>721562.24</v>
          </cell>
        </row>
        <row r="115">
          <cell r="A115" t="str">
            <v>Total Operating Expenses</v>
          </cell>
          <cell r="B115">
            <v>2684391.75</v>
          </cell>
          <cell r="C115">
            <v>473753.2</v>
          </cell>
          <cell r="D115">
            <v>2545582.0099999998</v>
          </cell>
          <cell r="E115">
            <v>1111609.3</v>
          </cell>
          <cell r="F115">
            <v>573547.24</v>
          </cell>
          <cell r="G115">
            <v>159719.21</v>
          </cell>
          <cell r="H115">
            <v>931889.1</v>
          </cell>
          <cell r="I115">
            <v>170821.84</v>
          </cell>
          <cell r="J115">
            <v>8651313.6500000004</v>
          </cell>
          <cell r="L115">
            <v>1722849.26</v>
          </cell>
          <cell r="M115">
            <v>2563450.34</v>
          </cell>
          <cell r="N115">
            <v>67401.320000000007</v>
          </cell>
          <cell r="O115">
            <v>98099.190000000061</v>
          </cell>
          <cell r="P115">
            <v>4451800.1100000003</v>
          </cell>
        </row>
        <row r="116">
          <cell r="A116" t="str">
            <v>Operating Income (Loss)</v>
          </cell>
          <cell r="B116">
            <v>475428.18999999855</v>
          </cell>
          <cell r="C116">
            <v>-81632.220000000088</v>
          </cell>
          <cell r="D116">
            <v>6764.0699999993667</v>
          </cell>
          <cell r="E116">
            <v>415407.59</v>
          </cell>
          <cell r="F116">
            <v>-4612.3600000001024</v>
          </cell>
          <cell r="G116">
            <v>-40649.31</v>
          </cell>
          <cell r="H116">
            <v>233275.51</v>
          </cell>
          <cell r="I116">
            <v>-170821.84</v>
          </cell>
          <cell r="J116">
            <v>833159.63000000082</v>
          </cell>
          <cell r="L116">
            <v>396558.39999999944</v>
          </cell>
          <cell r="M116">
            <v>-11601.299999998882</v>
          </cell>
          <cell r="N116">
            <v>27145.51</v>
          </cell>
          <cell r="O116">
            <v>-98099.190000000061</v>
          </cell>
          <cell r="P116">
            <v>314003.41999999899</v>
          </cell>
        </row>
        <row r="117">
          <cell r="A117" t="str">
            <v>Interest Income</v>
          </cell>
          <cell r="B117">
            <v>-742.42</v>
          </cell>
          <cell r="C117">
            <v>-116.35</v>
          </cell>
          <cell r="D117">
            <v>-11319.54</v>
          </cell>
          <cell r="E117">
            <v>-291.8</v>
          </cell>
          <cell r="F117">
            <v>-144.05000000000001</v>
          </cell>
          <cell r="G117">
            <v>-14.77</v>
          </cell>
          <cell r="H117">
            <v>-249.31</v>
          </cell>
          <cell r="I117" t="str">
            <v>0</v>
          </cell>
          <cell r="J117">
            <v>-12878.24</v>
          </cell>
          <cell r="L117">
            <v>-398.91</v>
          </cell>
          <cell r="M117">
            <v>-66131.44</v>
          </cell>
          <cell r="N117">
            <v>-20.309999999999999</v>
          </cell>
          <cell r="O117" t="str">
            <v>0</v>
          </cell>
          <cell r="P117">
            <v>-66550.66</v>
          </cell>
        </row>
        <row r="118">
          <cell r="A118" t="str">
            <v>Others Income</v>
          </cell>
          <cell r="B118">
            <v>23844.23</v>
          </cell>
          <cell r="C118">
            <v>449.39</v>
          </cell>
          <cell r="D118">
            <v>3094.47</v>
          </cell>
          <cell r="E118">
            <v>35184.25</v>
          </cell>
          <cell r="F118">
            <v>560.29999999999995</v>
          </cell>
          <cell r="G118">
            <v>59.09</v>
          </cell>
          <cell r="H118">
            <v>971.41</v>
          </cell>
          <cell r="I118">
            <v>-2.0000000000237605E-2</v>
          </cell>
          <cell r="J118">
            <v>64163.12</v>
          </cell>
          <cell r="L118">
            <v>1914.96</v>
          </cell>
          <cell r="M118">
            <v>676.38</v>
          </cell>
          <cell r="N118">
            <v>1.1000000000000001</v>
          </cell>
          <cell r="O118">
            <v>0</v>
          </cell>
          <cell r="P118">
            <v>2592.44</v>
          </cell>
        </row>
        <row r="119">
          <cell r="A119" t="str">
            <v>Total Non-Operating Income</v>
          </cell>
          <cell r="B119">
            <v>143668.37</v>
          </cell>
          <cell r="C119">
            <v>333.04</v>
          </cell>
          <cell r="D119">
            <v>-8225.07</v>
          </cell>
          <cell r="E119">
            <v>51683.28</v>
          </cell>
          <cell r="F119">
            <v>416.25</v>
          </cell>
          <cell r="G119">
            <v>44.32</v>
          </cell>
          <cell r="H119">
            <v>722.1</v>
          </cell>
          <cell r="I119">
            <v>-2.0000000000237605E-2</v>
          </cell>
          <cell r="J119">
            <v>188642.27</v>
          </cell>
          <cell r="L119">
            <v>1516.05</v>
          </cell>
          <cell r="M119">
            <v>-46105.06</v>
          </cell>
          <cell r="N119">
            <v>-19.21</v>
          </cell>
          <cell r="O119">
            <v>0</v>
          </cell>
          <cell r="P119">
            <v>-44608.22</v>
          </cell>
        </row>
        <row r="120">
          <cell r="A120" t="str">
            <v>Long Term Interest Expenses</v>
          </cell>
          <cell r="B120">
            <v>500033.35</v>
          </cell>
          <cell r="C120">
            <v>78362.75</v>
          </cell>
          <cell r="D120">
            <v>523667.53</v>
          </cell>
          <cell r="E120">
            <v>196531.51</v>
          </cell>
          <cell r="F120">
            <v>97021.38</v>
          </cell>
          <cell r="G120">
            <v>9951.25</v>
          </cell>
          <cell r="H120">
            <v>167921.98</v>
          </cell>
          <cell r="I120">
            <v>9.9999999999909051E-3</v>
          </cell>
          <cell r="J120">
            <v>1573489.76</v>
          </cell>
          <cell r="L120">
            <v>268344.38</v>
          </cell>
          <cell r="M120">
            <v>393820.21</v>
          </cell>
          <cell r="N120">
            <v>13665.69</v>
          </cell>
          <cell r="O120" t="str">
            <v>0</v>
          </cell>
          <cell r="P120">
            <v>675830.28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23.03</v>
          </cell>
          <cell r="E129" t="str">
            <v>0</v>
          </cell>
          <cell r="F129">
            <v>0</v>
          </cell>
          <cell r="G129">
            <v>0</v>
          </cell>
          <cell r="H129" t="str">
            <v>0</v>
          </cell>
          <cell r="I129" t="str">
            <v>0</v>
          </cell>
          <cell r="J129">
            <v>23.03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</row>
        <row r="130">
          <cell r="A130" t="str">
            <v>Other interest expense - Cust Deps-By Acct/D 4310-30119</v>
          </cell>
          <cell r="B130">
            <v>17335.18</v>
          </cell>
          <cell r="C130">
            <v>196.93</v>
          </cell>
          <cell r="D130">
            <v>13182.26</v>
          </cell>
          <cell r="E130">
            <v>10387.59</v>
          </cell>
          <cell r="F130">
            <v>152.69999999999999</v>
          </cell>
          <cell r="G130">
            <v>703.54</v>
          </cell>
          <cell r="H130">
            <v>5198.1099999999997</v>
          </cell>
          <cell r="I130" t="str">
            <v>0</v>
          </cell>
          <cell r="J130">
            <v>47156.31</v>
          </cell>
          <cell r="L130">
            <v>1726.92</v>
          </cell>
          <cell r="M130">
            <v>1015.02</v>
          </cell>
          <cell r="N130">
            <v>484.44</v>
          </cell>
          <cell r="O130" t="str">
            <v>0</v>
          </cell>
          <cell r="P130">
            <v>3226.38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0</v>
          </cell>
          <cell r="C152">
            <v>0</v>
          </cell>
          <cell r="D152">
            <v>-5060.84</v>
          </cell>
          <cell r="E152">
            <v>0</v>
          </cell>
          <cell r="F152">
            <v>-245.78</v>
          </cell>
          <cell r="G152" t="str">
            <v>0</v>
          </cell>
          <cell r="H152">
            <v>3203.13</v>
          </cell>
          <cell r="I152" t="str">
            <v>0</v>
          </cell>
          <cell r="J152">
            <v>-2103.4899999999998</v>
          </cell>
          <cell r="L152">
            <v>1973</v>
          </cell>
          <cell r="M152">
            <v>1004.41</v>
          </cell>
          <cell r="N152">
            <v>50.3</v>
          </cell>
          <cell r="O152" t="str">
            <v>0</v>
          </cell>
          <cell r="P152">
            <v>3027.71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-26065.22</v>
          </cell>
          <cell r="C155">
            <v>-1110.27</v>
          </cell>
          <cell r="D155">
            <v>-8580.56</v>
          </cell>
          <cell r="E155">
            <v>-27749.67</v>
          </cell>
          <cell r="F155" t="str">
            <v>0</v>
          </cell>
          <cell r="G155">
            <v>-239.13</v>
          </cell>
          <cell r="H155">
            <v>-985.01</v>
          </cell>
          <cell r="I155" t="str">
            <v>0</v>
          </cell>
          <cell r="J155">
            <v>-64729.86</v>
          </cell>
          <cell r="L155">
            <v>-22786.12</v>
          </cell>
          <cell r="M155">
            <v>-4895.74</v>
          </cell>
          <cell r="N155">
            <v>0</v>
          </cell>
          <cell r="O155" t="str">
            <v>0</v>
          </cell>
          <cell r="P155">
            <v>-27681.86</v>
          </cell>
        </row>
        <row r="156">
          <cell r="A156" t="str">
            <v>Total ShortTerm</v>
          </cell>
          <cell r="B156">
            <v>-8730.0400000000009</v>
          </cell>
          <cell r="C156">
            <v>-913.33999999999992</v>
          </cell>
          <cell r="D156">
            <v>-436.10999999999876</v>
          </cell>
          <cell r="E156">
            <v>-17362.079999999998</v>
          </cell>
          <cell r="F156">
            <v>-93.080000000000013</v>
          </cell>
          <cell r="G156">
            <v>464.40999999999997</v>
          </cell>
          <cell r="H156">
            <v>7416.23</v>
          </cell>
          <cell r="I156">
            <v>0</v>
          </cell>
          <cell r="J156">
            <v>-19654.010000000002</v>
          </cell>
          <cell r="L156">
            <v>-19086.199999999997</v>
          </cell>
          <cell r="M156">
            <v>-2876.31</v>
          </cell>
          <cell r="N156">
            <v>534.74</v>
          </cell>
          <cell r="O156">
            <v>0</v>
          </cell>
          <cell r="P156">
            <v>-21427.77</v>
          </cell>
        </row>
        <row r="157">
          <cell r="A157" t="str">
            <v>Short Term Interest Expenses</v>
          </cell>
          <cell r="B157">
            <v>-373.13000000000102</v>
          </cell>
          <cell r="C157">
            <v>396.32</v>
          </cell>
          <cell r="D157">
            <v>8315.7800000000007</v>
          </cell>
          <cell r="E157">
            <v>-14077.52</v>
          </cell>
          <cell r="F157">
            <v>1528.41</v>
          </cell>
          <cell r="G157">
            <v>630.72</v>
          </cell>
          <cell r="H157">
            <v>10222.65</v>
          </cell>
          <cell r="I157" t="str">
            <v>0</v>
          </cell>
          <cell r="J157">
            <v>6643.2300000000105</v>
          </cell>
          <cell r="L157">
            <v>-14595.92</v>
          </cell>
          <cell r="M157">
            <v>3713.59</v>
          </cell>
          <cell r="N157">
            <v>763.41</v>
          </cell>
          <cell r="O157" t="str">
            <v>0</v>
          </cell>
          <cell r="P157">
            <v>-10118.92</v>
          </cell>
        </row>
        <row r="158">
          <cell r="A158" t="str">
            <v>Check ST</v>
          </cell>
          <cell r="B158">
            <v>-8356.91</v>
          </cell>
          <cell r="C158">
            <v>-1309.6599999999999</v>
          </cell>
          <cell r="D158">
            <v>-8751.89</v>
          </cell>
          <cell r="E158">
            <v>-3284.5599999999977</v>
          </cell>
          <cell r="F158">
            <v>-1621.49</v>
          </cell>
          <cell r="G158">
            <v>-166.31000000000006</v>
          </cell>
          <cell r="H158">
            <v>-2806.42</v>
          </cell>
          <cell r="I158">
            <v>0</v>
          </cell>
          <cell r="J158">
            <v>-26297.240000000013</v>
          </cell>
          <cell r="L158">
            <v>-4490.279999999997</v>
          </cell>
          <cell r="M158">
            <v>-6589.9</v>
          </cell>
          <cell r="N158">
            <v>-228.66999999999996</v>
          </cell>
          <cell r="O158">
            <v>0</v>
          </cell>
          <cell r="P158">
            <v>-11308.85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ShortTerm Interest - Div. Other</v>
          </cell>
          <cell r="B160">
            <v>-373.13000000000102</v>
          </cell>
          <cell r="C160">
            <v>396.32</v>
          </cell>
          <cell r="D160">
            <v>8315.7800000000007</v>
          </cell>
          <cell r="E160">
            <v>-14077.52</v>
          </cell>
          <cell r="F160">
            <v>1528.41</v>
          </cell>
          <cell r="G160">
            <v>630.72</v>
          </cell>
          <cell r="H160">
            <v>10222.65</v>
          </cell>
          <cell r="I160">
            <v>0</v>
          </cell>
          <cell r="J160">
            <v>6643.2300000000105</v>
          </cell>
          <cell r="L160">
            <v>-14595.92</v>
          </cell>
          <cell r="M160">
            <v>3713.59</v>
          </cell>
          <cell r="N160">
            <v>763.41</v>
          </cell>
          <cell r="O160">
            <v>0</v>
          </cell>
          <cell r="P160">
            <v>-10118.92</v>
          </cell>
        </row>
        <row r="161">
          <cell r="A161" t="str">
            <v>Total Interest Expense</v>
          </cell>
          <cell r="B161">
            <v>499660.22</v>
          </cell>
          <cell r="C161">
            <v>78759.070000000007</v>
          </cell>
          <cell r="D161">
            <v>531983.31000000006</v>
          </cell>
          <cell r="E161">
            <v>182453.99</v>
          </cell>
          <cell r="F161">
            <v>98549.79</v>
          </cell>
          <cell r="G161">
            <v>10581.97</v>
          </cell>
          <cell r="H161">
            <v>178144.63</v>
          </cell>
          <cell r="I161">
            <v>9.9999999999909051E-3</v>
          </cell>
          <cell r="J161">
            <v>1580132.99</v>
          </cell>
          <cell r="L161">
            <v>253748.46</v>
          </cell>
          <cell r="M161">
            <v>397533.8</v>
          </cell>
          <cell r="N161">
            <v>14429.1</v>
          </cell>
          <cell r="O161" t="str">
            <v>0</v>
          </cell>
          <cell r="P161">
            <v>665711.35999999999</v>
          </cell>
        </row>
        <row r="162">
          <cell r="A162" t="str">
            <v>Donations</v>
          </cell>
          <cell r="B162">
            <v>8022.01</v>
          </cell>
          <cell r="C162">
            <v>192.38</v>
          </cell>
          <cell r="D162">
            <v>4105.93</v>
          </cell>
          <cell r="E162">
            <v>2462.33</v>
          </cell>
          <cell r="F162">
            <v>238.19</v>
          </cell>
          <cell r="G162">
            <v>1174.43</v>
          </cell>
          <cell r="H162">
            <v>2012.24</v>
          </cell>
          <cell r="I162">
            <v>0</v>
          </cell>
          <cell r="J162">
            <v>18207.509999999998</v>
          </cell>
          <cell r="L162">
            <v>18727.55</v>
          </cell>
          <cell r="M162">
            <v>2384.37</v>
          </cell>
          <cell r="N162">
            <v>176.18</v>
          </cell>
          <cell r="O162">
            <v>1.999999999998181E-2</v>
          </cell>
          <cell r="P162">
            <v>21288.12</v>
          </cell>
        </row>
        <row r="163">
          <cell r="A163" t="str">
            <v>Other Non-Operating Expense</v>
          </cell>
          <cell r="B163">
            <v>49313.87</v>
          </cell>
          <cell r="C163">
            <v>2682.07</v>
          </cell>
          <cell r="D163">
            <v>21969.200000000001</v>
          </cell>
          <cell r="E163">
            <v>13963.28</v>
          </cell>
          <cell r="F163">
            <v>13026.17</v>
          </cell>
          <cell r="G163">
            <v>348.38</v>
          </cell>
          <cell r="H163">
            <v>20779.689999999999</v>
          </cell>
          <cell r="I163">
            <v>0</v>
          </cell>
          <cell r="J163">
            <v>122082.66</v>
          </cell>
          <cell r="L163">
            <v>10466.57</v>
          </cell>
          <cell r="M163">
            <v>11523.61</v>
          </cell>
          <cell r="N163">
            <v>1376.8</v>
          </cell>
          <cell r="O163">
            <v>-1.0000000000218279E-2</v>
          </cell>
          <cell r="P163">
            <v>23366.97</v>
          </cell>
        </row>
        <row r="164">
          <cell r="A164" t="str">
            <v>Total Non-Operating Expense</v>
          </cell>
          <cell r="B164">
            <v>556996.1</v>
          </cell>
          <cell r="C164">
            <v>81633.52</v>
          </cell>
          <cell r="D164">
            <v>558058.43999999994</v>
          </cell>
          <cell r="E164">
            <v>198879.6</v>
          </cell>
          <cell r="F164">
            <v>111814.15</v>
          </cell>
          <cell r="G164">
            <v>12104.78</v>
          </cell>
          <cell r="H164">
            <v>200936.56</v>
          </cell>
          <cell r="I164">
            <v>9.9999999999909051E-3</v>
          </cell>
          <cell r="J164">
            <v>1720423.16</v>
          </cell>
          <cell r="L164">
            <v>282942.58</v>
          </cell>
          <cell r="M164">
            <v>411441.78</v>
          </cell>
          <cell r="N164">
            <v>15982.08</v>
          </cell>
          <cell r="O164">
            <v>9.9999999997635314E-3</v>
          </cell>
          <cell r="P164">
            <v>710366.45</v>
          </cell>
        </row>
        <row r="165">
          <cell r="A165" t="str">
            <v>Total Other Non-Operating Income/Expense</v>
          </cell>
          <cell r="B165">
            <v>413327.73</v>
          </cell>
          <cell r="C165">
            <v>81300.479999999996</v>
          </cell>
          <cell r="D165">
            <v>566283.51</v>
          </cell>
          <cell r="E165">
            <v>147196.32</v>
          </cell>
          <cell r="F165">
            <v>111397.9</v>
          </cell>
          <cell r="G165">
            <v>12060.46</v>
          </cell>
          <cell r="H165">
            <v>200214.46</v>
          </cell>
          <cell r="I165">
            <v>3.0000000000228511E-2</v>
          </cell>
          <cell r="J165">
            <v>1531780.89</v>
          </cell>
          <cell r="L165">
            <v>281426.53000000003</v>
          </cell>
          <cell r="M165">
            <v>457546.84</v>
          </cell>
          <cell r="N165">
            <v>16001.29</v>
          </cell>
          <cell r="O165">
            <v>9.9999999997635314E-3</v>
          </cell>
          <cell r="P165">
            <v>754974.67</v>
          </cell>
        </row>
        <row r="166">
          <cell r="A166" t="str">
            <v>Other Non-Operating Income/(Expense)</v>
          </cell>
          <cell r="B166">
            <v>87074.909999999989</v>
          </cell>
          <cell r="C166">
            <v>-2425.0600000000036</v>
          </cell>
          <cell r="D166">
            <v>-22980.659999999836</v>
          </cell>
          <cell r="E166">
            <v>35549.469999999987</v>
          </cell>
          <cell r="F166">
            <v>-12704.060000000001</v>
          </cell>
          <cell r="G166">
            <v>-1463.7200000000016</v>
          </cell>
          <cell r="H166">
            <v>-21820.519999999986</v>
          </cell>
          <cell r="I166">
            <v>-2.0000000000237605E-2</v>
          </cell>
          <cell r="J166">
            <v>61230.340000000091</v>
          </cell>
          <cell r="L166">
            <v>-27279.160000000036</v>
          </cell>
          <cell r="M166">
            <v>6118.3999999999651</v>
          </cell>
          <cell r="N166">
            <v>-1551.8799999999987</v>
          </cell>
          <cell r="O166">
            <v>-9.9999999997635314E-3</v>
          </cell>
          <cell r="P166">
            <v>-22712.649999999936</v>
          </cell>
        </row>
        <row r="167">
          <cell r="A167" t="str">
            <v>Income (Loss), Before Income Taxes</v>
          </cell>
          <cell r="B167">
            <v>62100.459999998566</v>
          </cell>
          <cell r="C167">
            <v>-162932.70000000001</v>
          </cell>
          <cell r="D167">
            <v>-559519.44000000064</v>
          </cell>
          <cell r="E167">
            <v>268211.27</v>
          </cell>
          <cell r="F167">
            <v>-116010.26</v>
          </cell>
          <cell r="G167">
            <v>-52709.77</v>
          </cell>
          <cell r="H167">
            <v>33061.049999999697</v>
          </cell>
          <cell r="I167">
            <v>-170821.87</v>
          </cell>
          <cell r="J167">
            <v>-698621.25999999885</v>
          </cell>
          <cell r="L167">
            <v>115131.86999999941</v>
          </cell>
          <cell r="M167">
            <v>-469148.13999999891</v>
          </cell>
          <cell r="N167">
            <v>11144.22</v>
          </cell>
          <cell r="O167">
            <v>-98099.200000000055</v>
          </cell>
          <cell r="P167">
            <v>-440971.25000000093</v>
          </cell>
        </row>
        <row r="168">
          <cell r="A168" t="str">
            <v>Total Provision (Benefit) for Inc Tax</v>
          </cell>
          <cell r="B168" t="str">
            <v>0</v>
          </cell>
          <cell r="C168" t="str">
            <v>0</v>
          </cell>
          <cell r="D168" t="str">
            <v>0</v>
          </cell>
          <cell r="E168" t="str">
            <v>0</v>
          </cell>
          <cell r="F168" t="str">
            <v>0</v>
          </cell>
          <cell r="G168" t="str">
            <v>0</v>
          </cell>
          <cell r="H168" t="str">
            <v>0</v>
          </cell>
          <cell r="I168">
            <v>-281544.40000000002</v>
          </cell>
          <cell r="J168">
            <v>-281544.40000000002</v>
          </cell>
          <cell r="L168" t="str">
            <v>0</v>
          </cell>
          <cell r="M168" t="str">
            <v>0</v>
          </cell>
          <cell r="N168" t="str">
            <v>0</v>
          </cell>
          <cell r="O168">
            <v>-175330.17</v>
          </cell>
          <cell r="P168">
            <v>-175330.17</v>
          </cell>
        </row>
        <row r="169">
          <cell r="A169" t="str">
            <v>Income (Loss), Before Cumulative Effect</v>
          </cell>
          <cell r="B169">
            <v>62100.459999998566</v>
          </cell>
          <cell r="C169">
            <v>-162932.70000000001</v>
          </cell>
          <cell r="D169">
            <v>-559519.44000000064</v>
          </cell>
          <cell r="E169">
            <v>268211.27</v>
          </cell>
          <cell r="F169">
            <v>-116010.26</v>
          </cell>
          <cell r="G169">
            <v>-52709.77</v>
          </cell>
          <cell r="H169">
            <v>33061.049999999697</v>
          </cell>
          <cell r="I169">
            <v>110722.53</v>
          </cell>
          <cell r="J169">
            <v>-417076.85999999882</v>
          </cell>
          <cell r="L169">
            <v>115131.86999999941</v>
          </cell>
          <cell r="M169">
            <v>-469148.13999999891</v>
          </cell>
          <cell r="N169">
            <v>11144.22</v>
          </cell>
          <cell r="O169">
            <v>77230.969999999928</v>
          </cell>
          <cell r="P169">
            <v>-265641.08000000095</v>
          </cell>
        </row>
        <row r="170">
          <cell r="A170" t="str">
            <v>Income Statement - Net Income (Loss)</v>
          </cell>
          <cell r="B170">
            <v>62100.459999998566</v>
          </cell>
          <cell r="C170">
            <v>-162932.70000000001</v>
          </cell>
          <cell r="D170">
            <v>-559519.44000000064</v>
          </cell>
          <cell r="E170">
            <v>268211.27</v>
          </cell>
          <cell r="F170">
            <v>-116010.26</v>
          </cell>
          <cell r="G170">
            <v>-52709.77</v>
          </cell>
          <cell r="H170">
            <v>33061.049999999697</v>
          </cell>
          <cell r="I170">
            <v>110722.53</v>
          </cell>
          <cell r="J170">
            <v>-417076.85999999882</v>
          </cell>
          <cell r="L170">
            <v>115131.86999999941</v>
          </cell>
          <cell r="M170">
            <v>-469148.13999999891</v>
          </cell>
          <cell r="N170">
            <v>11144.22</v>
          </cell>
          <cell r="O170">
            <v>77230.969999999928</v>
          </cell>
          <cell r="P170">
            <v>-265641.08000000095</v>
          </cell>
        </row>
        <row r="172">
          <cell r="A172" t="str">
            <v>Labor</v>
          </cell>
          <cell r="B172">
            <v>472657.15</v>
          </cell>
          <cell r="C172">
            <v>68697.78</v>
          </cell>
          <cell r="D172">
            <v>322113.84999999998</v>
          </cell>
          <cell r="E172">
            <v>173857.72</v>
          </cell>
          <cell r="F172">
            <v>65269.95</v>
          </cell>
          <cell r="G172">
            <v>23593.33</v>
          </cell>
          <cell r="H172">
            <v>182836.36</v>
          </cell>
          <cell r="I172">
            <v>181394.51</v>
          </cell>
          <cell r="J172">
            <v>1490420.65</v>
          </cell>
          <cell r="L172">
            <v>329347.09999999998</v>
          </cell>
          <cell r="M172">
            <v>374021.5</v>
          </cell>
          <cell r="N172">
            <v>11893.17</v>
          </cell>
          <cell r="O172">
            <v>104722.59</v>
          </cell>
          <cell r="P172">
            <v>819984.36</v>
          </cell>
        </row>
        <row r="173">
          <cell r="A173" t="str">
            <v>Benefits</v>
          </cell>
          <cell r="B173">
            <v>191161.1</v>
          </cell>
          <cell r="C173">
            <v>27397.83</v>
          </cell>
          <cell r="D173">
            <v>130220.5</v>
          </cell>
          <cell r="E173">
            <v>69908.81</v>
          </cell>
          <cell r="F173">
            <v>26077.8</v>
          </cell>
          <cell r="G173">
            <v>9505.7800000000007</v>
          </cell>
          <cell r="H173">
            <v>73855.61</v>
          </cell>
          <cell r="I173">
            <v>81620.490000000005</v>
          </cell>
          <cell r="J173">
            <v>609747.92000000004</v>
          </cell>
          <cell r="L173">
            <v>109983.26</v>
          </cell>
          <cell r="M173">
            <v>124754.7</v>
          </cell>
          <cell r="N173">
            <v>3965.31</v>
          </cell>
          <cell r="O173">
            <v>31241.279999999999</v>
          </cell>
          <cell r="P173">
            <v>269944.55</v>
          </cell>
        </row>
        <row r="174">
          <cell r="A174" t="str">
            <v>Materials &amp; Supplies</v>
          </cell>
          <cell r="B174">
            <v>47357.440000000002</v>
          </cell>
          <cell r="C174">
            <v>4453.33</v>
          </cell>
          <cell r="D174">
            <v>18600.93</v>
          </cell>
          <cell r="E174">
            <v>9545.0499999999993</v>
          </cell>
          <cell r="F174">
            <v>2787.06</v>
          </cell>
          <cell r="G174">
            <v>486.21</v>
          </cell>
          <cell r="H174">
            <v>12319.54</v>
          </cell>
          <cell r="I174">
            <v>18358.14</v>
          </cell>
          <cell r="J174">
            <v>113907.7</v>
          </cell>
          <cell r="L174">
            <v>16824.509999999998</v>
          </cell>
          <cell r="M174">
            <v>34712.269999999997</v>
          </cell>
          <cell r="N174">
            <v>180.64</v>
          </cell>
          <cell r="O174">
            <v>4308.76</v>
          </cell>
          <cell r="P174">
            <v>56026.18</v>
          </cell>
        </row>
        <row r="175">
          <cell r="A175" t="str">
            <v>Vehicles &amp; Equip</v>
          </cell>
          <cell r="B175">
            <v>63264.89</v>
          </cell>
          <cell r="C175">
            <v>10128.18</v>
          </cell>
          <cell r="D175">
            <v>44040.15</v>
          </cell>
          <cell r="E175">
            <v>26336.86</v>
          </cell>
          <cell r="F175">
            <v>11234.89</v>
          </cell>
          <cell r="G175">
            <v>4596.47</v>
          </cell>
          <cell r="H175">
            <v>15881.88</v>
          </cell>
          <cell r="I175">
            <v>6787.95</v>
          </cell>
          <cell r="J175">
            <v>182271.27</v>
          </cell>
          <cell r="L175">
            <v>30687.54</v>
          </cell>
          <cell r="M175">
            <v>48646.33</v>
          </cell>
          <cell r="N175">
            <v>2209.13</v>
          </cell>
          <cell r="O175">
            <v>2694.37</v>
          </cell>
          <cell r="P175">
            <v>84237.37</v>
          </cell>
        </row>
        <row r="176">
          <cell r="A176" t="str">
            <v>Print &amp; Postages</v>
          </cell>
          <cell r="B176">
            <v>1199.1099999999999</v>
          </cell>
          <cell r="C176">
            <v>172.46</v>
          </cell>
          <cell r="D176">
            <v>759.13</v>
          </cell>
          <cell r="E176">
            <v>533.55999999999995</v>
          </cell>
          <cell r="F176">
            <v>279.89</v>
          </cell>
          <cell r="G176">
            <v>51.71</v>
          </cell>
          <cell r="H176">
            <v>518.91</v>
          </cell>
          <cell r="I176">
            <v>1445.29</v>
          </cell>
          <cell r="J176">
            <v>4960.0600000000004</v>
          </cell>
          <cell r="L176">
            <v>1279.28</v>
          </cell>
          <cell r="M176">
            <v>1203.21</v>
          </cell>
          <cell r="N176">
            <v>7.89</v>
          </cell>
          <cell r="O176">
            <v>574.09</v>
          </cell>
          <cell r="P176">
            <v>3064.47</v>
          </cell>
        </row>
        <row r="177">
          <cell r="A177" t="str">
            <v>Insurance</v>
          </cell>
          <cell r="B177">
            <v>13764.23</v>
          </cell>
          <cell r="C177">
            <v>2353.5700000000002</v>
          </cell>
          <cell r="D177">
            <v>14366.07</v>
          </cell>
          <cell r="E177">
            <v>6339.72</v>
          </cell>
          <cell r="F177">
            <v>2841.57</v>
          </cell>
          <cell r="G177">
            <v>538.17999999999995</v>
          </cell>
          <cell r="H177">
            <v>4593.84</v>
          </cell>
          <cell r="I177">
            <v>14954.33</v>
          </cell>
          <cell r="J177">
            <v>59751.51</v>
          </cell>
          <cell r="L177">
            <v>5842.69</v>
          </cell>
          <cell r="M177">
            <v>9312.3799999999992</v>
          </cell>
          <cell r="N177">
            <v>282.33999999999997</v>
          </cell>
          <cell r="O177">
            <v>1691.41</v>
          </cell>
          <cell r="P177">
            <v>17128.82</v>
          </cell>
        </row>
        <row r="178">
          <cell r="A178" t="str">
            <v>Marketing</v>
          </cell>
          <cell r="B178">
            <v>7795.69</v>
          </cell>
          <cell r="C178">
            <v>500.63</v>
          </cell>
          <cell r="D178">
            <v>2475.77</v>
          </cell>
          <cell r="E178">
            <v>2077.92</v>
          </cell>
          <cell r="F178">
            <v>748.41</v>
          </cell>
          <cell r="G178">
            <v>683</v>
          </cell>
          <cell r="H178">
            <v>352.81</v>
          </cell>
          <cell r="I178">
            <v>5315.9</v>
          </cell>
          <cell r="J178">
            <v>19950.13</v>
          </cell>
          <cell r="L178">
            <v>8071.04</v>
          </cell>
          <cell r="M178">
            <v>3212.18</v>
          </cell>
          <cell r="N178" t="str">
            <v>0</v>
          </cell>
          <cell r="O178">
            <v>312.5</v>
          </cell>
          <cell r="P178">
            <v>11595.72</v>
          </cell>
        </row>
        <row r="179">
          <cell r="A179" t="str">
            <v>Employee Welfare</v>
          </cell>
          <cell r="B179">
            <v>5673.05</v>
          </cell>
          <cell r="C179">
            <v>166.83</v>
          </cell>
          <cell r="D179">
            <v>1708.14</v>
          </cell>
          <cell r="E179">
            <v>4270.8999999999996</v>
          </cell>
          <cell r="F179">
            <v>518.36</v>
          </cell>
          <cell r="G179">
            <v>146.82</v>
          </cell>
          <cell r="H179">
            <v>2126.5</v>
          </cell>
          <cell r="I179">
            <v>61350.11</v>
          </cell>
          <cell r="J179">
            <v>75960.710000000006</v>
          </cell>
          <cell r="L179">
            <v>8687.15</v>
          </cell>
          <cell r="M179">
            <v>4956.29</v>
          </cell>
          <cell r="N179">
            <v>21.58</v>
          </cell>
          <cell r="O179">
            <v>20284.57</v>
          </cell>
          <cell r="P179">
            <v>33949.589999999997</v>
          </cell>
        </row>
        <row r="180">
          <cell r="A180" t="str">
            <v>Information Technologies</v>
          </cell>
          <cell r="B180">
            <v>120.8</v>
          </cell>
          <cell r="C180" t="str">
            <v>0</v>
          </cell>
          <cell r="D180">
            <v>0</v>
          </cell>
          <cell r="E180" t="str">
            <v>0</v>
          </cell>
          <cell r="F180" t="str">
            <v>0</v>
          </cell>
          <cell r="G180">
            <v>0</v>
          </cell>
          <cell r="H180" t="str">
            <v>0</v>
          </cell>
          <cell r="I180">
            <v>1412.12</v>
          </cell>
          <cell r="J180">
            <v>1532.92</v>
          </cell>
          <cell r="L180">
            <v>-6782.73</v>
          </cell>
          <cell r="M180">
            <v>4354.18</v>
          </cell>
          <cell r="N180">
            <v>0</v>
          </cell>
          <cell r="O180">
            <v>2221.16</v>
          </cell>
          <cell r="P180">
            <v>-207.38999999999919</v>
          </cell>
        </row>
        <row r="181">
          <cell r="A181" t="str">
            <v>Rent, Maint., &amp; Utilities</v>
          </cell>
          <cell r="B181">
            <v>57029.59</v>
          </cell>
          <cell r="C181">
            <v>7497.23</v>
          </cell>
          <cell r="D181">
            <v>42930.879999999997</v>
          </cell>
          <cell r="E181">
            <v>40598.69</v>
          </cell>
          <cell r="F181">
            <v>11819.37</v>
          </cell>
          <cell r="G181">
            <v>11191.06</v>
          </cell>
          <cell r="H181">
            <v>16075.08</v>
          </cell>
          <cell r="I181">
            <v>36939.51</v>
          </cell>
          <cell r="J181">
            <v>224081.41</v>
          </cell>
          <cell r="L181">
            <v>42686.96</v>
          </cell>
          <cell r="M181">
            <v>64978.2</v>
          </cell>
          <cell r="N181">
            <v>1645.62</v>
          </cell>
          <cell r="O181">
            <v>17482.330000000002</v>
          </cell>
          <cell r="P181">
            <v>126793.11</v>
          </cell>
        </row>
        <row r="182">
          <cell r="A182" t="str">
            <v>Directors &amp; Shareholders &amp;PR</v>
          </cell>
          <cell r="B182">
            <v>92.25</v>
          </cell>
          <cell r="C182" t="str">
            <v>0</v>
          </cell>
          <cell r="D182">
            <v>0</v>
          </cell>
          <cell r="E182">
            <v>2500</v>
          </cell>
          <cell r="F182">
            <v>0</v>
          </cell>
          <cell r="G182" t="str">
            <v>0</v>
          </cell>
          <cell r="H182">
            <v>0</v>
          </cell>
          <cell r="I182">
            <v>296.64999999999998</v>
          </cell>
          <cell r="J182">
            <v>2888.9</v>
          </cell>
          <cell r="L182" t="str">
            <v>0</v>
          </cell>
          <cell r="M182">
            <v>0</v>
          </cell>
          <cell r="N182" t="str">
            <v>0</v>
          </cell>
          <cell r="O182">
            <v>0</v>
          </cell>
          <cell r="P182">
            <v>0</v>
          </cell>
        </row>
        <row r="183">
          <cell r="A183" t="str">
            <v>Telecom</v>
          </cell>
          <cell r="B183">
            <v>15239.55</v>
          </cell>
          <cell r="C183">
            <v>2864.54</v>
          </cell>
          <cell r="D183">
            <v>14625.53</v>
          </cell>
          <cell r="E183">
            <v>7237.49</v>
          </cell>
          <cell r="F183">
            <v>2372.5700000000002</v>
          </cell>
          <cell r="G183">
            <v>474.7</v>
          </cell>
          <cell r="H183">
            <v>6570.4</v>
          </cell>
          <cell r="I183">
            <v>56944.74</v>
          </cell>
          <cell r="J183">
            <v>106329.52</v>
          </cell>
          <cell r="L183">
            <v>19772.03</v>
          </cell>
          <cell r="M183">
            <v>22277.29</v>
          </cell>
          <cell r="N183">
            <v>285.08</v>
          </cell>
          <cell r="O183">
            <v>12807.57</v>
          </cell>
          <cell r="P183">
            <v>55141.97</v>
          </cell>
        </row>
        <row r="184">
          <cell r="A184" t="str">
            <v>Travel &amp; Entertainment</v>
          </cell>
          <cell r="B184">
            <v>23339.63</v>
          </cell>
          <cell r="C184">
            <v>3722.84</v>
          </cell>
          <cell r="D184">
            <v>14592.33</v>
          </cell>
          <cell r="E184">
            <v>8553.14</v>
          </cell>
          <cell r="F184">
            <v>3643.79</v>
          </cell>
          <cell r="G184">
            <v>309.31</v>
          </cell>
          <cell r="H184">
            <v>6525.1</v>
          </cell>
          <cell r="I184">
            <v>36636.43</v>
          </cell>
          <cell r="J184">
            <v>97322.57</v>
          </cell>
          <cell r="L184">
            <v>28498.02</v>
          </cell>
          <cell r="M184">
            <v>20721.3</v>
          </cell>
          <cell r="N184">
            <v>57.31</v>
          </cell>
          <cell r="O184">
            <v>41621.32</v>
          </cell>
          <cell r="P184">
            <v>90897.95</v>
          </cell>
        </row>
        <row r="185">
          <cell r="A185" t="str">
            <v>Dues &amp; Donations</v>
          </cell>
          <cell r="B185">
            <v>2981.72</v>
          </cell>
          <cell r="C185">
            <v>40038.25</v>
          </cell>
          <cell r="D185">
            <v>815.22</v>
          </cell>
          <cell r="E185">
            <v>-1346.75</v>
          </cell>
          <cell r="F185">
            <v>109654.25</v>
          </cell>
          <cell r="G185">
            <v>18</v>
          </cell>
          <cell r="H185">
            <v>38.25</v>
          </cell>
          <cell r="I185">
            <v>24725.34</v>
          </cell>
          <cell r="J185">
            <v>176924.28</v>
          </cell>
          <cell r="L185">
            <v>4079.5</v>
          </cell>
          <cell r="M185">
            <v>2493.81</v>
          </cell>
          <cell r="N185">
            <v>0</v>
          </cell>
          <cell r="O185">
            <v>4574.79</v>
          </cell>
          <cell r="P185">
            <v>11148.1</v>
          </cell>
        </row>
        <row r="186">
          <cell r="A186" t="str">
            <v>Training</v>
          </cell>
          <cell r="B186">
            <v>2280.7399999999998</v>
          </cell>
          <cell r="C186">
            <v>255</v>
          </cell>
          <cell r="D186">
            <v>0</v>
          </cell>
          <cell r="E186">
            <v>348.4</v>
          </cell>
          <cell r="F186">
            <v>0</v>
          </cell>
          <cell r="G186" t="str">
            <v>0</v>
          </cell>
          <cell r="H186">
            <v>0</v>
          </cell>
          <cell r="I186">
            <v>4160</v>
          </cell>
          <cell r="J186">
            <v>7044.14</v>
          </cell>
          <cell r="L186">
            <v>250</v>
          </cell>
          <cell r="M186">
            <v>868.68</v>
          </cell>
          <cell r="N186" t="str">
            <v>0</v>
          </cell>
          <cell r="O186">
            <v>3556.65</v>
          </cell>
          <cell r="P186">
            <v>4675.33</v>
          </cell>
        </row>
        <row r="187">
          <cell r="A187" t="str">
            <v>Outside Services</v>
          </cell>
          <cell r="B187">
            <v>22095.52</v>
          </cell>
          <cell r="C187">
            <v>4369.5200000000004</v>
          </cell>
          <cell r="D187">
            <v>115304.95</v>
          </cell>
          <cell r="E187">
            <v>91333.22</v>
          </cell>
          <cell r="F187">
            <v>36083.78</v>
          </cell>
          <cell r="G187">
            <v>2193.27</v>
          </cell>
          <cell r="H187">
            <v>14596.22</v>
          </cell>
          <cell r="I187">
            <v>324899.65000000002</v>
          </cell>
          <cell r="J187">
            <v>610876.13</v>
          </cell>
          <cell r="L187">
            <v>19719.78</v>
          </cell>
          <cell r="M187">
            <v>68997.91</v>
          </cell>
          <cell r="N187">
            <v>348.4</v>
          </cell>
          <cell r="O187">
            <v>203167.72</v>
          </cell>
          <cell r="P187">
            <v>292233.81</v>
          </cell>
        </row>
        <row r="188">
          <cell r="A188" t="str">
            <v>Provision for Bad Debt</v>
          </cell>
          <cell r="B188">
            <v>-264291.03999999998</v>
          </cell>
          <cell r="C188">
            <v>2312</v>
          </cell>
          <cell r="D188">
            <v>8671</v>
          </cell>
          <cell r="E188">
            <v>5673</v>
          </cell>
          <cell r="F188">
            <v>1716</v>
          </cell>
          <cell r="G188">
            <v>400</v>
          </cell>
          <cell r="H188">
            <v>6116</v>
          </cell>
          <cell r="I188" t="str">
            <v>0</v>
          </cell>
          <cell r="J188">
            <v>-239403.04</v>
          </cell>
          <cell r="L188">
            <v>7753</v>
          </cell>
          <cell r="M188">
            <v>8635</v>
          </cell>
          <cell r="N188">
            <v>551</v>
          </cell>
          <cell r="O188" t="str">
            <v>0</v>
          </cell>
          <cell r="P188">
            <v>16939</v>
          </cell>
        </row>
        <row r="189">
          <cell r="A189" t="str">
            <v>Miscellaneous</v>
          </cell>
          <cell r="B189">
            <v>-52997.51</v>
          </cell>
          <cell r="C189">
            <v>-6855.82</v>
          </cell>
          <cell r="D189">
            <v>-25971.56</v>
          </cell>
          <cell r="E189">
            <v>-21890.45</v>
          </cell>
          <cell r="F189">
            <v>-5457.47</v>
          </cell>
          <cell r="G189">
            <v>-1816.74</v>
          </cell>
          <cell r="H189">
            <v>-19625.73</v>
          </cell>
          <cell r="I189">
            <v>859.69</v>
          </cell>
          <cell r="J189">
            <v>-133755.59</v>
          </cell>
          <cell r="L189">
            <v>-39982.6</v>
          </cell>
          <cell r="M189">
            <v>-47852.56</v>
          </cell>
          <cell r="N189" t="str">
            <v>0</v>
          </cell>
          <cell r="O189">
            <v>-8727.7199999999993</v>
          </cell>
          <cell r="P189">
            <v>-96562.880000000005</v>
          </cell>
        </row>
      </sheetData>
      <sheetData sheetId="9"/>
      <sheetData sheetId="10"/>
      <sheetData sheetId="11">
        <row r="9">
          <cell r="A9" t="str">
            <v>Labor</v>
          </cell>
          <cell r="B9">
            <v>47090.76</v>
          </cell>
          <cell r="C9">
            <v>10488.12</v>
          </cell>
          <cell r="D9">
            <v>39056.29</v>
          </cell>
          <cell r="E9">
            <v>21152.35</v>
          </cell>
          <cell r="F9">
            <v>9521.0300000000007</v>
          </cell>
          <cell r="G9">
            <v>2692.86</v>
          </cell>
          <cell r="H9">
            <v>19049.47</v>
          </cell>
          <cell r="I9" t="str">
            <v>0</v>
          </cell>
          <cell r="J9">
            <v>149050.88</v>
          </cell>
          <cell r="L9">
            <v>41297.21</v>
          </cell>
          <cell r="M9">
            <v>45439.49</v>
          </cell>
          <cell r="N9">
            <v>280.12</v>
          </cell>
          <cell r="O9" t="str">
            <v>0</v>
          </cell>
          <cell r="P9">
            <v>87016.82</v>
          </cell>
        </row>
        <row r="10">
          <cell r="A10" t="str">
            <v>Benefits</v>
          </cell>
          <cell r="B10">
            <v>14551.05</v>
          </cell>
          <cell r="C10">
            <v>3240.83</v>
          </cell>
          <cell r="D10">
            <v>12068.39</v>
          </cell>
          <cell r="E10">
            <v>6536.08</v>
          </cell>
          <cell r="F10">
            <v>2942</v>
          </cell>
          <cell r="G10">
            <v>832.09</v>
          </cell>
          <cell r="H10">
            <v>5886.29</v>
          </cell>
          <cell r="I10" t="str">
            <v>0</v>
          </cell>
          <cell r="J10">
            <v>46056.73</v>
          </cell>
          <cell r="L10">
            <v>12760.83</v>
          </cell>
          <cell r="M10">
            <v>14040.8</v>
          </cell>
          <cell r="N10">
            <v>86.55</v>
          </cell>
          <cell r="O10" t="str">
            <v>0</v>
          </cell>
          <cell r="P10">
            <v>26888.18</v>
          </cell>
        </row>
        <row r="11">
          <cell r="A11" t="str">
            <v>Materials &amp; Supplies</v>
          </cell>
          <cell r="B11" t="str">
            <v>0</v>
          </cell>
          <cell r="C11" t="str">
            <v>0</v>
          </cell>
          <cell r="D11">
            <v>0</v>
          </cell>
          <cell r="E11" t="str">
            <v>0</v>
          </cell>
          <cell r="F11">
            <v>0</v>
          </cell>
          <cell r="G11">
            <v>0</v>
          </cell>
          <cell r="H11" t="str">
            <v>0</v>
          </cell>
          <cell r="I11" t="str">
            <v>0</v>
          </cell>
          <cell r="J11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</row>
        <row r="12">
          <cell r="A12" t="str">
            <v>Vehicles &amp; Equip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>0</v>
          </cell>
          <cell r="O12" t="str">
            <v>0</v>
          </cell>
          <cell r="P12">
            <v>0</v>
          </cell>
        </row>
        <row r="13">
          <cell r="A13" t="str">
            <v>Print &amp; Postages</v>
          </cell>
          <cell r="B13" t="str">
            <v>0</v>
          </cell>
          <cell r="C13" t="str">
            <v>0</v>
          </cell>
          <cell r="D13" t="str">
            <v>0</v>
          </cell>
          <cell r="E13">
            <v>0</v>
          </cell>
          <cell r="F13" t="str">
            <v>0</v>
          </cell>
          <cell r="G13" t="str">
            <v>0</v>
          </cell>
          <cell r="H13">
            <v>9.67</v>
          </cell>
          <cell r="I13" t="str">
            <v>0</v>
          </cell>
          <cell r="J13">
            <v>9.67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</row>
        <row r="14">
          <cell r="A14" t="str">
            <v>Insurance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</row>
        <row r="15">
          <cell r="A15" t="str">
            <v>Marketing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  <cell r="P15" t="str">
            <v>0</v>
          </cell>
        </row>
        <row r="16">
          <cell r="A16" t="str">
            <v>Employee Welfare</v>
          </cell>
          <cell r="B16">
            <v>23.92</v>
          </cell>
          <cell r="C16">
            <v>3.1</v>
          </cell>
          <cell r="D16">
            <v>20.82</v>
          </cell>
          <cell r="E16">
            <v>3245.78</v>
          </cell>
          <cell r="F16">
            <v>3.6</v>
          </cell>
          <cell r="G16">
            <v>0.6</v>
          </cell>
          <cell r="H16">
            <v>7.25</v>
          </cell>
          <cell r="I16" t="str">
            <v>0</v>
          </cell>
          <cell r="J16">
            <v>3305.07</v>
          </cell>
          <cell r="L16">
            <v>19.350000000000001</v>
          </cell>
          <cell r="M16">
            <v>20.89</v>
          </cell>
          <cell r="N16">
            <v>7.0000000000000007E-2</v>
          </cell>
          <cell r="O16">
            <v>0</v>
          </cell>
          <cell r="P16">
            <v>40.31</v>
          </cell>
        </row>
        <row r="17">
          <cell r="A17" t="str">
            <v>Information Technologies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Rent, Maint., &amp; Utilities</v>
          </cell>
          <cell r="B18">
            <v>1587.64</v>
          </cell>
          <cell r="C18">
            <v>1117.33</v>
          </cell>
          <cell r="D18">
            <v>676.03</v>
          </cell>
          <cell r="E18">
            <v>532.27</v>
          </cell>
          <cell r="F18">
            <v>436.52</v>
          </cell>
          <cell r="G18">
            <v>4757.46</v>
          </cell>
          <cell r="H18">
            <v>1998.16</v>
          </cell>
          <cell r="I18" t="str">
            <v>0</v>
          </cell>
          <cell r="J18">
            <v>11105.41</v>
          </cell>
          <cell r="L18">
            <v>7286.77</v>
          </cell>
          <cell r="M18">
            <v>428.9</v>
          </cell>
          <cell r="N18">
            <v>455.42</v>
          </cell>
          <cell r="O18" t="str">
            <v>0</v>
          </cell>
          <cell r="P18">
            <v>8171.09</v>
          </cell>
        </row>
        <row r="19">
          <cell r="A19" t="str">
            <v>Directors &amp; Shareholders &amp;PR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</row>
        <row r="20">
          <cell r="A20" t="str">
            <v>Telecom</v>
          </cell>
          <cell r="B20">
            <v>5602.67</v>
          </cell>
          <cell r="C20">
            <v>736.94</v>
          </cell>
          <cell r="D20">
            <v>4269.38</v>
          </cell>
          <cell r="E20">
            <v>3181.46</v>
          </cell>
          <cell r="F20">
            <v>420.9</v>
          </cell>
          <cell r="G20">
            <v>163.85</v>
          </cell>
          <cell r="H20">
            <v>1730.9</v>
          </cell>
          <cell r="I20">
            <v>0</v>
          </cell>
          <cell r="J20">
            <v>16106.1</v>
          </cell>
          <cell r="L20">
            <v>0</v>
          </cell>
          <cell r="M20">
            <v>3661.34</v>
          </cell>
          <cell r="N20" t="str">
            <v>0</v>
          </cell>
          <cell r="O20">
            <v>3415.95</v>
          </cell>
          <cell r="P20">
            <v>7077.29</v>
          </cell>
        </row>
        <row r="21">
          <cell r="A21" t="str">
            <v>Travel &amp; Entertainment</v>
          </cell>
          <cell r="B21">
            <v>1929.37</v>
          </cell>
          <cell r="C21">
            <v>173.42</v>
          </cell>
          <cell r="D21">
            <v>1230.74</v>
          </cell>
          <cell r="E21">
            <v>365.7</v>
          </cell>
          <cell r="F21">
            <v>186.87</v>
          </cell>
          <cell r="G21">
            <v>56.99</v>
          </cell>
          <cell r="H21">
            <v>289.70999999999998</v>
          </cell>
          <cell r="I21">
            <v>0</v>
          </cell>
          <cell r="J21">
            <v>4232.8</v>
          </cell>
          <cell r="L21">
            <v>2605.75</v>
          </cell>
          <cell r="M21">
            <v>1027.8900000000001</v>
          </cell>
          <cell r="N21">
            <v>8.35</v>
          </cell>
          <cell r="O21">
            <v>0</v>
          </cell>
          <cell r="P21">
            <v>3641.99</v>
          </cell>
        </row>
        <row r="22">
          <cell r="A22" t="str">
            <v>Dues &amp; Donations</v>
          </cell>
          <cell r="B22">
            <v>27</v>
          </cell>
          <cell r="C22">
            <v>38.25</v>
          </cell>
          <cell r="D22">
            <v>27</v>
          </cell>
          <cell r="E22">
            <v>38.25</v>
          </cell>
          <cell r="F22">
            <v>38.25</v>
          </cell>
          <cell r="G22">
            <v>18</v>
          </cell>
          <cell r="H22">
            <v>38.25</v>
          </cell>
          <cell r="I22" t="str">
            <v>0</v>
          </cell>
          <cell r="J22">
            <v>225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</row>
        <row r="23">
          <cell r="A23" t="str">
            <v>Training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</row>
        <row r="24">
          <cell r="A24" t="str">
            <v>Outside Services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672.5</v>
          </cell>
          <cell r="I24" t="str">
            <v>0</v>
          </cell>
          <cell r="J24">
            <v>672.5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Provision for Bad Debt</v>
          </cell>
          <cell r="B25" t="str">
            <v>0</v>
          </cell>
          <cell r="C25" t="str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</row>
        <row r="26">
          <cell r="A26" t="str">
            <v>Miscellaneous</v>
          </cell>
          <cell r="B26">
            <v>-60687.35</v>
          </cell>
          <cell r="C26">
            <v>-7844.08</v>
          </cell>
          <cell r="D26">
            <v>-47526.37</v>
          </cell>
          <cell r="E26">
            <v>-23808.06</v>
          </cell>
          <cell r="F26">
            <v>-8128.6</v>
          </cell>
          <cell r="G26">
            <v>-2025.41</v>
          </cell>
          <cell r="H26">
            <v>-20771.25</v>
          </cell>
          <cell r="I26">
            <v>-93.33</v>
          </cell>
          <cell r="J26">
            <v>-170884.45</v>
          </cell>
          <cell r="L26">
            <v>-45941.66</v>
          </cell>
          <cell r="M26">
            <v>-52139.12</v>
          </cell>
          <cell r="N26" t="str">
            <v>0</v>
          </cell>
          <cell r="O26">
            <v>-5291.22</v>
          </cell>
          <cell r="P26">
            <v>-103372</v>
          </cell>
        </row>
        <row r="27">
          <cell r="A27" t="str">
            <v>SSU Direct Charges</v>
          </cell>
          <cell r="B27">
            <v>10125.05999999999</v>
          </cell>
          <cell r="C27">
            <v>7953.9100000000017</v>
          </cell>
          <cell r="D27">
            <v>9822.2799999999916</v>
          </cell>
          <cell r="E27">
            <v>11243.829999999998</v>
          </cell>
          <cell r="F27">
            <v>5420.5700000000015</v>
          </cell>
          <cell r="G27">
            <v>6496.4400000000005</v>
          </cell>
          <cell r="H27">
            <v>8910.9500000000007</v>
          </cell>
          <cell r="I27">
            <v>-93.33</v>
          </cell>
          <cell r="J27">
            <v>59879.710000000021</v>
          </cell>
          <cell r="L27">
            <v>18028.25</v>
          </cell>
          <cell r="M27">
            <v>12480.189999999995</v>
          </cell>
          <cell r="N27">
            <v>830.5100000000001</v>
          </cell>
          <cell r="O27">
            <v>-1875.2700000000004</v>
          </cell>
          <cell r="P27">
            <v>29463.679999999993</v>
          </cell>
        </row>
        <row r="42">
          <cell r="A42" t="str">
            <v>Labor</v>
          </cell>
          <cell r="B42">
            <v>425566.39</v>
          </cell>
          <cell r="C42">
            <v>58209.66</v>
          </cell>
          <cell r="D42">
            <v>283057.56</v>
          </cell>
          <cell r="E42">
            <v>152705.37</v>
          </cell>
          <cell r="F42">
            <v>55748.92</v>
          </cell>
          <cell r="G42">
            <v>20900.47</v>
          </cell>
          <cell r="H42">
            <v>163786.89000000001</v>
          </cell>
          <cell r="I42">
            <v>181394.51</v>
          </cell>
          <cell r="J42">
            <v>1341369.77</v>
          </cell>
          <cell r="L42">
            <v>288049.89</v>
          </cell>
          <cell r="M42">
            <v>328582.01</v>
          </cell>
          <cell r="N42">
            <v>11613.05</v>
          </cell>
          <cell r="O42">
            <v>104722.59</v>
          </cell>
          <cell r="P42">
            <v>732967.54</v>
          </cell>
        </row>
        <row r="43">
          <cell r="A43" t="str">
            <v>Benefits</v>
          </cell>
          <cell r="B43">
            <v>176610.05</v>
          </cell>
          <cell r="C43">
            <v>24157</v>
          </cell>
          <cell r="D43">
            <v>118152.11</v>
          </cell>
          <cell r="E43">
            <v>63372.73</v>
          </cell>
          <cell r="F43">
            <v>23135.8</v>
          </cell>
          <cell r="G43">
            <v>8673.69</v>
          </cell>
          <cell r="H43">
            <v>67969.320000000007</v>
          </cell>
          <cell r="I43">
            <v>81620.490000000005</v>
          </cell>
          <cell r="J43">
            <v>563691.18999999994</v>
          </cell>
          <cell r="L43">
            <v>97222.43</v>
          </cell>
          <cell r="M43">
            <v>110713.9</v>
          </cell>
          <cell r="N43">
            <v>3878.76</v>
          </cell>
          <cell r="O43">
            <v>31241.279999999999</v>
          </cell>
          <cell r="P43">
            <v>243056.37</v>
          </cell>
        </row>
        <row r="44">
          <cell r="A44" t="str">
            <v>Materials &amp; Supplies</v>
          </cell>
          <cell r="B44">
            <v>47357.440000000002</v>
          </cell>
          <cell r="C44">
            <v>4453.33</v>
          </cell>
          <cell r="D44">
            <v>18600.93</v>
          </cell>
          <cell r="E44">
            <v>9545.0499999999993</v>
          </cell>
          <cell r="F44">
            <v>2787.06</v>
          </cell>
          <cell r="G44">
            <v>486.21</v>
          </cell>
          <cell r="H44">
            <v>12319.54</v>
          </cell>
          <cell r="I44">
            <v>18358.14</v>
          </cell>
          <cell r="J44">
            <v>113907.7</v>
          </cell>
          <cell r="L44">
            <v>16824.509999999998</v>
          </cell>
          <cell r="M44">
            <v>34712.269999999997</v>
          </cell>
          <cell r="N44">
            <v>180.64</v>
          </cell>
          <cell r="O44">
            <v>4308.76</v>
          </cell>
          <cell r="P44">
            <v>56026.18</v>
          </cell>
        </row>
        <row r="45">
          <cell r="A45" t="str">
            <v>Vehicles &amp; Equip</v>
          </cell>
          <cell r="B45">
            <v>63264.89</v>
          </cell>
          <cell r="C45">
            <v>10128.18</v>
          </cell>
          <cell r="D45">
            <v>44040.15</v>
          </cell>
          <cell r="E45">
            <v>26336.86</v>
          </cell>
          <cell r="F45">
            <v>11234.89</v>
          </cell>
          <cell r="G45">
            <v>4596.47</v>
          </cell>
          <cell r="H45">
            <v>15881.88</v>
          </cell>
          <cell r="I45">
            <v>6787.95</v>
          </cell>
          <cell r="J45">
            <v>182271.27</v>
          </cell>
          <cell r="L45">
            <v>30687.54</v>
          </cell>
          <cell r="M45">
            <v>48646.33</v>
          </cell>
          <cell r="N45">
            <v>2209.13</v>
          </cell>
          <cell r="O45">
            <v>2694.37</v>
          </cell>
          <cell r="P45">
            <v>84237.37</v>
          </cell>
        </row>
        <row r="46">
          <cell r="A46" t="str">
            <v>Print &amp; Postages</v>
          </cell>
          <cell r="B46">
            <v>1199.1099999999999</v>
          </cell>
          <cell r="C46">
            <v>172.46</v>
          </cell>
          <cell r="D46">
            <v>759.13</v>
          </cell>
          <cell r="E46">
            <v>533.55999999999995</v>
          </cell>
          <cell r="F46">
            <v>279.89</v>
          </cell>
          <cell r="G46">
            <v>51.71</v>
          </cell>
          <cell r="H46">
            <v>509.24</v>
          </cell>
          <cell r="I46">
            <v>1445.29</v>
          </cell>
          <cell r="J46">
            <v>4950.3900000000003</v>
          </cell>
          <cell r="L46">
            <v>1279.28</v>
          </cell>
          <cell r="M46">
            <v>1203.21</v>
          </cell>
          <cell r="N46">
            <v>7.89</v>
          </cell>
          <cell r="O46">
            <v>574.09</v>
          </cell>
          <cell r="P46">
            <v>3064.47</v>
          </cell>
        </row>
        <row r="47">
          <cell r="A47" t="str">
            <v>Insurance</v>
          </cell>
          <cell r="B47">
            <v>13764.23</v>
          </cell>
          <cell r="C47">
            <v>2353.5700000000002</v>
          </cell>
          <cell r="D47">
            <v>14366.07</v>
          </cell>
          <cell r="E47">
            <v>6339.72</v>
          </cell>
          <cell r="F47">
            <v>2841.57</v>
          </cell>
          <cell r="G47">
            <v>538.17999999999995</v>
          </cell>
          <cell r="H47">
            <v>4593.84</v>
          </cell>
          <cell r="I47">
            <v>14954.33</v>
          </cell>
          <cell r="J47">
            <v>59751.51</v>
          </cell>
          <cell r="L47">
            <v>5842.69</v>
          </cell>
          <cell r="M47">
            <v>9312.3799999999992</v>
          </cell>
          <cell r="N47">
            <v>282.33999999999997</v>
          </cell>
          <cell r="O47">
            <v>1691.41</v>
          </cell>
          <cell r="P47">
            <v>17128.82</v>
          </cell>
        </row>
        <row r="48">
          <cell r="A48" t="str">
            <v>Marketing</v>
          </cell>
          <cell r="B48">
            <v>7795.69</v>
          </cell>
          <cell r="C48">
            <v>500.63</v>
          </cell>
          <cell r="D48">
            <v>2475.77</v>
          </cell>
          <cell r="E48">
            <v>2077.92</v>
          </cell>
          <cell r="F48">
            <v>748.41</v>
          </cell>
          <cell r="G48">
            <v>683</v>
          </cell>
          <cell r="H48">
            <v>352.81</v>
          </cell>
          <cell r="I48">
            <v>5315.9</v>
          </cell>
          <cell r="J48">
            <v>19950.13</v>
          </cell>
          <cell r="L48">
            <v>8071.04</v>
          </cell>
          <cell r="M48">
            <v>3212.18</v>
          </cell>
          <cell r="N48" t="str">
            <v>0</v>
          </cell>
          <cell r="O48">
            <v>312.5</v>
          </cell>
          <cell r="P48">
            <v>11595.72</v>
          </cell>
        </row>
        <row r="49">
          <cell r="A49" t="str">
            <v>Employee Welfare</v>
          </cell>
          <cell r="B49">
            <v>5649.13</v>
          </cell>
          <cell r="C49">
            <v>163.72999999999999</v>
          </cell>
          <cell r="D49">
            <v>1687.32</v>
          </cell>
          <cell r="E49">
            <v>1025.1199999999999</v>
          </cell>
          <cell r="F49">
            <v>514.76</v>
          </cell>
          <cell r="G49">
            <v>146.22</v>
          </cell>
          <cell r="H49">
            <v>2119.25</v>
          </cell>
          <cell r="I49">
            <v>61350.11</v>
          </cell>
          <cell r="J49">
            <v>72655.64</v>
          </cell>
          <cell r="L49">
            <v>8667.7999999999993</v>
          </cell>
          <cell r="M49">
            <v>4935.3999999999996</v>
          </cell>
          <cell r="N49">
            <v>21.51</v>
          </cell>
          <cell r="O49">
            <v>20284.57</v>
          </cell>
          <cell r="P49">
            <v>33909.279999999999</v>
          </cell>
        </row>
        <row r="50">
          <cell r="A50" t="str">
            <v>Information Technologies</v>
          </cell>
          <cell r="B50">
            <v>120.8</v>
          </cell>
          <cell r="C50" t="str">
            <v>0</v>
          </cell>
          <cell r="D50">
            <v>0</v>
          </cell>
          <cell r="E50" t="str">
            <v>0</v>
          </cell>
          <cell r="F50" t="str">
            <v>0</v>
          </cell>
          <cell r="G50">
            <v>0</v>
          </cell>
          <cell r="H50" t="str">
            <v>0</v>
          </cell>
          <cell r="I50">
            <v>1412.12</v>
          </cell>
          <cell r="J50">
            <v>1532.92</v>
          </cell>
          <cell r="L50">
            <v>-6782.73</v>
          </cell>
          <cell r="M50">
            <v>4354.18</v>
          </cell>
          <cell r="N50">
            <v>0</v>
          </cell>
          <cell r="O50">
            <v>2221.16</v>
          </cell>
          <cell r="P50">
            <v>-207.38999999999919</v>
          </cell>
        </row>
        <row r="51">
          <cell r="A51" t="str">
            <v>Rent, Maint., &amp; Utilities</v>
          </cell>
          <cell r="B51">
            <v>55441.95</v>
          </cell>
          <cell r="C51">
            <v>6379.9</v>
          </cell>
          <cell r="D51">
            <v>42254.85</v>
          </cell>
          <cell r="E51">
            <v>40066.42</v>
          </cell>
          <cell r="F51">
            <v>11382.85</v>
          </cell>
          <cell r="G51">
            <v>6433.6</v>
          </cell>
          <cell r="H51">
            <v>14076.92</v>
          </cell>
          <cell r="I51">
            <v>36939.51</v>
          </cell>
          <cell r="J51">
            <v>212976</v>
          </cell>
          <cell r="L51">
            <v>35400.19</v>
          </cell>
          <cell r="M51">
            <v>64549.3</v>
          </cell>
          <cell r="N51">
            <v>1190.2</v>
          </cell>
          <cell r="O51">
            <v>17482.330000000002</v>
          </cell>
          <cell r="P51">
            <v>118622.02</v>
          </cell>
        </row>
        <row r="52">
          <cell r="A52" t="str">
            <v>Directors &amp; Shareholders &amp;PR</v>
          </cell>
          <cell r="B52">
            <v>92.25</v>
          </cell>
          <cell r="C52" t="str">
            <v>0</v>
          </cell>
          <cell r="D52">
            <v>0</v>
          </cell>
          <cell r="E52">
            <v>2500</v>
          </cell>
          <cell r="F52">
            <v>0</v>
          </cell>
          <cell r="G52" t="str">
            <v>0</v>
          </cell>
          <cell r="H52">
            <v>0</v>
          </cell>
          <cell r="I52">
            <v>296.64999999999998</v>
          </cell>
          <cell r="J52">
            <v>2888.9</v>
          </cell>
          <cell r="L52" t="str">
            <v>0</v>
          </cell>
          <cell r="M52">
            <v>0</v>
          </cell>
          <cell r="N52" t="str">
            <v>0</v>
          </cell>
          <cell r="O52">
            <v>0</v>
          </cell>
          <cell r="P52">
            <v>0</v>
          </cell>
        </row>
        <row r="53">
          <cell r="A53" t="str">
            <v>Telecom</v>
          </cell>
          <cell r="B53">
            <v>9636.8799999999992</v>
          </cell>
          <cell r="C53">
            <v>2127.6</v>
          </cell>
          <cell r="D53">
            <v>10356.15</v>
          </cell>
          <cell r="E53">
            <v>4056.03</v>
          </cell>
          <cell r="F53">
            <v>1951.67</v>
          </cell>
          <cell r="G53">
            <v>310.85000000000002</v>
          </cell>
          <cell r="H53">
            <v>4839.5</v>
          </cell>
          <cell r="I53">
            <v>56944.74</v>
          </cell>
          <cell r="J53">
            <v>90223.42</v>
          </cell>
          <cell r="L53">
            <v>19772.03</v>
          </cell>
          <cell r="M53">
            <v>18615.95</v>
          </cell>
          <cell r="N53">
            <v>285.08</v>
          </cell>
          <cell r="O53">
            <v>9391.6200000000008</v>
          </cell>
          <cell r="P53">
            <v>48064.68</v>
          </cell>
        </row>
        <row r="54">
          <cell r="A54" t="str">
            <v>Travel &amp; Entertainment</v>
          </cell>
          <cell r="B54">
            <v>21410.26</v>
          </cell>
          <cell r="C54">
            <v>3549.42</v>
          </cell>
          <cell r="D54">
            <v>13361.59</v>
          </cell>
          <cell r="E54">
            <v>8187.44</v>
          </cell>
          <cell r="F54">
            <v>3456.92</v>
          </cell>
          <cell r="G54">
            <v>252.32</v>
          </cell>
          <cell r="H54">
            <v>6235.39</v>
          </cell>
          <cell r="I54">
            <v>36636.43</v>
          </cell>
          <cell r="J54">
            <v>93089.77</v>
          </cell>
          <cell r="L54">
            <v>25892.27</v>
          </cell>
          <cell r="M54">
            <v>19693.41</v>
          </cell>
          <cell r="N54">
            <v>48.96</v>
          </cell>
          <cell r="O54">
            <v>41621.32</v>
          </cell>
          <cell r="P54">
            <v>87255.96</v>
          </cell>
        </row>
        <row r="55">
          <cell r="A55" t="str">
            <v>Dues &amp; Donations</v>
          </cell>
          <cell r="B55">
            <v>2954.72</v>
          </cell>
          <cell r="C55">
            <v>40000</v>
          </cell>
          <cell r="D55">
            <v>788.22</v>
          </cell>
          <cell r="E55">
            <v>-1385</v>
          </cell>
          <cell r="F55">
            <v>109616</v>
          </cell>
          <cell r="G55">
            <v>0</v>
          </cell>
          <cell r="H55">
            <v>0</v>
          </cell>
          <cell r="I55">
            <v>24725.34</v>
          </cell>
          <cell r="J55">
            <v>176699.28</v>
          </cell>
          <cell r="L55">
            <v>4079.5</v>
          </cell>
          <cell r="M55">
            <v>2493.81</v>
          </cell>
          <cell r="N55">
            <v>0</v>
          </cell>
          <cell r="O55">
            <v>4574.79</v>
          </cell>
          <cell r="P55">
            <v>11148.1</v>
          </cell>
        </row>
        <row r="56">
          <cell r="A56" t="str">
            <v>Training</v>
          </cell>
          <cell r="B56">
            <v>2280.7399999999998</v>
          </cell>
          <cell r="C56">
            <v>255</v>
          </cell>
          <cell r="D56">
            <v>0</v>
          </cell>
          <cell r="E56">
            <v>348.4</v>
          </cell>
          <cell r="F56">
            <v>0</v>
          </cell>
          <cell r="G56" t="str">
            <v>0</v>
          </cell>
          <cell r="H56">
            <v>0</v>
          </cell>
          <cell r="I56">
            <v>4160</v>
          </cell>
          <cell r="J56">
            <v>7044.14</v>
          </cell>
          <cell r="L56">
            <v>250</v>
          </cell>
          <cell r="M56">
            <v>868.68</v>
          </cell>
          <cell r="N56" t="str">
            <v>0</v>
          </cell>
          <cell r="O56">
            <v>3556.65</v>
          </cell>
          <cell r="P56">
            <v>4675.33</v>
          </cell>
        </row>
        <row r="57">
          <cell r="A57" t="str">
            <v>Outside Services</v>
          </cell>
          <cell r="B57">
            <v>22095.52</v>
          </cell>
          <cell r="C57">
            <v>4369.5200000000004</v>
          </cell>
          <cell r="D57">
            <v>115304.95</v>
          </cell>
          <cell r="E57">
            <v>91333.22</v>
          </cell>
          <cell r="F57">
            <v>36083.78</v>
          </cell>
          <cell r="G57">
            <v>2193.27</v>
          </cell>
          <cell r="H57">
            <v>13923.72</v>
          </cell>
          <cell r="I57">
            <v>324899.65000000002</v>
          </cell>
          <cell r="J57">
            <v>610203.63</v>
          </cell>
          <cell r="L57">
            <v>19719.78</v>
          </cell>
          <cell r="M57">
            <v>68997.91</v>
          </cell>
          <cell r="N57">
            <v>348.4</v>
          </cell>
          <cell r="O57">
            <v>203167.72</v>
          </cell>
          <cell r="P57">
            <v>292233.81</v>
          </cell>
        </row>
        <row r="59">
          <cell r="A59" t="str">
            <v>Miscellaneous</v>
          </cell>
          <cell r="B59">
            <v>7689.84</v>
          </cell>
          <cell r="C59">
            <v>988.26</v>
          </cell>
          <cell r="D59">
            <v>21554.81</v>
          </cell>
          <cell r="E59">
            <v>1917.61</v>
          </cell>
          <cell r="F59">
            <v>2671.13</v>
          </cell>
          <cell r="G59">
            <v>208.67</v>
          </cell>
          <cell r="H59">
            <v>1145.52</v>
          </cell>
          <cell r="I59">
            <v>953.02</v>
          </cell>
          <cell r="J59">
            <v>37128.86</v>
          </cell>
          <cell r="L59">
            <v>5959.06</v>
          </cell>
          <cell r="M59">
            <v>4286.5600000000004</v>
          </cell>
          <cell r="N59" t="str">
            <v>0</v>
          </cell>
          <cell r="O59">
            <v>-3436.5</v>
          </cell>
          <cell r="P59">
            <v>6809.12</v>
          </cell>
        </row>
        <row r="61">
          <cell r="A61" t="str">
            <v>Direct Expenses</v>
          </cell>
          <cell r="B61">
            <v>862929.89</v>
          </cell>
          <cell r="C61">
            <v>157808.26</v>
          </cell>
          <cell r="D61">
            <v>686759.61</v>
          </cell>
          <cell r="E61">
            <v>408960.45</v>
          </cell>
          <cell r="F61">
            <v>262453.65000000002</v>
          </cell>
          <cell r="G61">
            <v>45474.66</v>
          </cell>
          <cell r="H61">
            <v>307753.82</v>
          </cell>
          <cell r="I61">
            <v>858194.18</v>
          </cell>
          <cell r="J61">
            <v>3590334.52</v>
          </cell>
          <cell r="L61">
            <v>560935.28</v>
          </cell>
          <cell r="M61">
            <v>725177.48</v>
          </cell>
          <cell r="N61">
            <v>20065.96</v>
          </cell>
          <cell r="O61">
            <v>444408.66</v>
          </cell>
          <cell r="P61">
            <v>1750587.38</v>
          </cell>
        </row>
        <row r="62">
          <cell r="A62" t="str">
            <v>Provision for Bad Debt</v>
          </cell>
          <cell r="B62">
            <v>-264291.03999999998</v>
          </cell>
          <cell r="C62">
            <v>2312</v>
          </cell>
          <cell r="D62">
            <v>8671</v>
          </cell>
          <cell r="E62">
            <v>5673</v>
          </cell>
          <cell r="F62">
            <v>1716</v>
          </cell>
          <cell r="G62">
            <v>400</v>
          </cell>
          <cell r="H62">
            <v>6116</v>
          </cell>
          <cell r="I62" t="str">
            <v>0</v>
          </cell>
          <cell r="J62">
            <v>-239403.04</v>
          </cell>
          <cell r="L62">
            <v>7753</v>
          </cell>
          <cell r="M62">
            <v>8635</v>
          </cell>
          <cell r="N62">
            <v>551</v>
          </cell>
          <cell r="O62" t="str">
            <v>0</v>
          </cell>
          <cell r="P62">
            <v>16939</v>
          </cell>
        </row>
        <row r="70">
          <cell r="A70" t="str">
            <v>SS Dallas I/C Billing &amp; Other - CC1909</v>
          </cell>
        </row>
        <row r="71">
          <cell r="A71" t="str">
            <v>Company</v>
          </cell>
        </row>
        <row r="72">
          <cell r="A72" t="str">
            <v>Type</v>
          </cell>
        </row>
        <row r="73">
          <cell r="A73" t="str">
            <v>View</v>
          </cell>
        </row>
        <row r="74">
          <cell r="A74" t="str">
            <v>Fiscal 2010</v>
          </cell>
        </row>
        <row r="75">
          <cell r="A75" t="str">
            <v>May</v>
          </cell>
        </row>
        <row r="76">
          <cell r="B76" t="str">
            <v>Kentucky Division - 009DIV</v>
          </cell>
          <cell r="C76" t="str">
            <v>Illinois Division - 092DIV</v>
          </cell>
          <cell r="D76" t="str">
            <v>Tennessee Division - 093DIV</v>
          </cell>
          <cell r="E76" t="str">
            <v>Georgia Division - GEORDV</v>
          </cell>
          <cell r="F76" t="str">
            <v>Virginia Division - 096DIV</v>
          </cell>
          <cell r="G76" t="str">
            <v>Iowa Division - 098DIV</v>
          </cell>
          <cell r="H76" t="str">
            <v>MO Mid States Division - MOMDDV</v>
          </cell>
          <cell r="I76" t="str">
            <v>Unallocated Mid States Division - UAMDDV</v>
          </cell>
          <cell r="J76" t="str">
            <v>Mid-States Div - 050COM</v>
          </cell>
          <cell r="L76" t="str">
            <v>Colorado Divisions No 24 - COLODV</v>
          </cell>
          <cell r="M76" t="str">
            <v>Kansas Divisions - KANSDV</v>
          </cell>
          <cell r="N76" t="str">
            <v>MO COKS Division - MOCKDV</v>
          </cell>
          <cell r="O76" t="str">
            <v>Unallocated COKS Division - UACKDV</v>
          </cell>
          <cell r="P76" t="str">
            <v>COKS Div - 060COM</v>
          </cell>
        </row>
        <row r="77">
          <cell r="A77" t="str">
            <v>A&amp;G-Administrative expense transferred- - Admin &amp; General Exp 9220-09341</v>
          </cell>
          <cell r="B77">
            <v>236905.07</v>
          </cell>
          <cell r="C77">
            <v>33814.129999999997</v>
          </cell>
          <cell r="D77">
            <v>195324.69</v>
          </cell>
          <cell r="E77">
            <v>99999.09</v>
          </cell>
          <cell r="F77">
            <v>37044.339999999997</v>
          </cell>
          <cell r="G77">
            <v>8247.35</v>
          </cell>
          <cell r="H77">
            <v>75944.33</v>
          </cell>
          <cell r="I77">
            <v>-687279</v>
          </cell>
          <cell r="J77">
            <v>0</v>
          </cell>
          <cell r="L77">
            <v>150069.98000000001</v>
          </cell>
          <cell r="M77">
            <v>187372.2</v>
          </cell>
          <cell r="N77">
            <v>6992.01</v>
          </cell>
          <cell r="O77">
            <v>-344434.19</v>
          </cell>
          <cell r="P77">
            <v>0</v>
          </cell>
        </row>
        <row r="78">
          <cell r="A78" t="str">
            <v>Division G&amp;A Expense Billings</v>
          </cell>
          <cell r="B78">
            <v>236905.07</v>
          </cell>
          <cell r="C78">
            <v>33814.129999999997</v>
          </cell>
          <cell r="D78">
            <v>195324.69</v>
          </cell>
          <cell r="E78">
            <v>99999.09</v>
          </cell>
          <cell r="F78">
            <v>37044.339999999997</v>
          </cell>
          <cell r="G78">
            <v>8247.35</v>
          </cell>
          <cell r="H78">
            <v>75944.33</v>
          </cell>
          <cell r="I78">
            <v>-687279</v>
          </cell>
          <cell r="J78">
            <v>0</v>
          </cell>
          <cell r="L78">
            <v>150069.98000000001</v>
          </cell>
          <cell r="M78">
            <v>187372.2</v>
          </cell>
          <cell r="N78">
            <v>6992.01</v>
          </cell>
          <cell r="O78">
            <v>-344434.19</v>
          </cell>
          <cell r="P78">
            <v>0</v>
          </cell>
        </row>
        <row r="79">
          <cell r="A79" t="str">
            <v>Share Services Billings</v>
          </cell>
          <cell r="B79">
            <v>667576.6</v>
          </cell>
          <cell r="C79">
            <v>94393.65</v>
          </cell>
          <cell r="D79">
            <v>544867.26</v>
          </cell>
          <cell r="E79">
            <v>276911.46999999997</v>
          </cell>
          <cell r="F79">
            <v>102386.82</v>
          </cell>
          <cell r="G79">
            <v>22498.28</v>
          </cell>
          <cell r="H79">
            <v>212774.52</v>
          </cell>
          <cell r="I79">
            <v>-1921408.6</v>
          </cell>
          <cell r="J79">
            <v>1.1641532182693481E-10</v>
          </cell>
          <cell r="L79">
            <v>401976.63</v>
          </cell>
          <cell r="M79">
            <v>497723.23</v>
          </cell>
          <cell r="N79">
            <v>18238.37</v>
          </cell>
          <cell r="O79">
            <v>-917938.23</v>
          </cell>
          <cell r="P79">
            <v>0</v>
          </cell>
        </row>
        <row r="80">
          <cell r="A80" t="str">
            <v>SSU Billings</v>
          </cell>
          <cell r="B80">
            <v>430671.52999999997</v>
          </cell>
          <cell r="C80">
            <v>60579.519999999997</v>
          </cell>
          <cell r="D80">
            <v>349542.57</v>
          </cell>
          <cell r="E80">
            <v>176912.37999999998</v>
          </cell>
          <cell r="F80">
            <v>65342.48000000001</v>
          </cell>
          <cell r="G80">
            <v>14250.929999999998</v>
          </cell>
          <cell r="H80">
            <v>136830.19</v>
          </cell>
          <cell r="I80">
            <v>-1234129.6000000001</v>
          </cell>
          <cell r="J80">
            <v>1.1641532182693481E-10</v>
          </cell>
          <cell r="L80">
            <v>251906.65</v>
          </cell>
          <cell r="M80">
            <v>310351.02999999997</v>
          </cell>
          <cell r="N80">
            <v>11246.359999999999</v>
          </cell>
          <cell r="O80">
            <v>-573504.04</v>
          </cell>
          <cell r="P80">
            <v>0</v>
          </cell>
        </row>
      </sheetData>
      <sheetData sheetId="12"/>
      <sheetData sheetId="1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4">
          <cell r="B4" t="str">
            <v>May</v>
          </cell>
        </row>
        <row r="5">
          <cell r="B5" t="str">
            <v>April</v>
          </cell>
        </row>
        <row r="6">
          <cell r="B6" t="str">
            <v>March</v>
          </cell>
        </row>
        <row r="7">
          <cell r="B7" t="str">
            <v>February</v>
          </cell>
        </row>
        <row r="8">
          <cell r="B8" t="str">
            <v>January</v>
          </cell>
        </row>
        <row r="9">
          <cell r="B9" t="str">
            <v>December</v>
          </cell>
        </row>
        <row r="10">
          <cell r="B10" t="str">
            <v>November</v>
          </cell>
        </row>
        <row r="11">
          <cell r="B11" t="str">
            <v>October</v>
          </cell>
        </row>
        <row r="12">
          <cell r="B12" t="str">
            <v>September</v>
          </cell>
        </row>
        <row r="13">
          <cell r="B13" t="str">
            <v>August</v>
          </cell>
        </row>
        <row r="14">
          <cell r="B14" t="str">
            <v>July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6044901.7400000002</v>
          </cell>
          <cell r="C15">
            <v>431683.65</v>
          </cell>
          <cell r="D15">
            <v>553169.91</v>
          </cell>
          <cell r="F15">
            <v>502561.54</v>
          </cell>
          <cell r="H15">
            <v>492450.11</v>
          </cell>
          <cell r="J15">
            <v>494909.91</v>
          </cell>
          <cell r="L15">
            <v>495036.19</v>
          </cell>
          <cell r="N15">
            <v>499016.77</v>
          </cell>
          <cell r="P15">
            <v>494196.89</v>
          </cell>
          <cell r="R15">
            <v>500653.87</v>
          </cell>
          <cell r="T15">
            <v>493176.55</v>
          </cell>
          <cell r="V15">
            <v>497356.09</v>
          </cell>
          <cell r="X15">
            <v>509065.16</v>
          </cell>
          <cell r="Z15">
            <v>5963276.6399999997</v>
          </cell>
        </row>
        <row r="17">
          <cell r="A17" t="str">
            <v>Equipment</v>
          </cell>
          <cell r="B17">
            <v>694271.88</v>
          </cell>
          <cell r="C17">
            <v>30716.55</v>
          </cell>
          <cell r="D17">
            <v>205912.63</v>
          </cell>
          <cell r="E17">
            <v>-190000</v>
          </cell>
          <cell r="F17">
            <v>7119.01</v>
          </cell>
          <cell r="H17">
            <v>141436.95000000001</v>
          </cell>
          <cell r="J17">
            <v>3570.63</v>
          </cell>
          <cell r="L17">
            <v>-17651.560000000001</v>
          </cell>
          <cell r="N17">
            <v>8876.18</v>
          </cell>
          <cell r="P17">
            <v>28738.82</v>
          </cell>
          <cell r="R17">
            <v>28738.82</v>
          </cell>
          <cell r="T17">
            <v>33520.449999999997</v>
          </cell>
          <cell r="V17">
            <v>28738.82</v>
          </cell>
          <cell r="X17">
            <v>28736.17</v>
          </cell>
          <cell r="Z17">
            <v>338453.47000000003</v>
          </cell>
        </row>
        <row r="18">
          <cell r="A18" t="str">
            <v>Information Technology</v>
          </cell>
          <cell r="B18">
            <v>468965.01</v>
          </cell>
          <cell r="C18">
            <v>2152.91</v>
          </cell>
          <cell r="D18">
            <v>227827.86</v>
          </cell>
          <cell r="E18">
            <v>-220000</v>
          </cell>
          <cell r="F18" t="str">
            <v xml:space="preserve"> 0</v>
          </cell>
          <cell r="H18">
            <v>55708.25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65689.01999999999</v>
          </cell>
        </row>
        <row r="19">
          <cell r="A19" t="str">
            <v>Misc</v>
          </cell>
          <cell r="B19" t="str">
            <v xml:space="preserve"> 0</v>
          </cell>
          <cell r="C19">
            <v>68050.8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68050.8</v>
          </cell>
        </row>
        <row r="20">
          <cell r="A20" t="str">
            <v>Overhead</v>
          </cell>
          <cell r="B20">
            <v>-49.629999999946449</v>
          </cell>
          <cell r="C20">
            <v>172478.3</v>
          </cell>
          <cell r="D20">
            <v>17831.060000000056</v>
          </cell>
          <cell r="F20">
            <v>14224.49</v>
          </cell>
          <cell r="H20">
            <v>13180.29</v>
          </cell>
          <cell r="J20">
            <v>11089.739999999932</v>
          </cell>
          <cell r="L20">
            <v>13179.98</v>
          </cell>
          <cell r="N20">
            <v>13180.26</v>
          </cell>
          <cell r="P20">
            <v>12448.69</v>
          </cell>
          <cell r="R20">
            <v>7483.4199999999255</v>
          </cell>
          <cell r="T20">
            <v>-37705.699999999997</v>
          </cell>
          <cell r="V20">
            <v>-39367.410000000003</v>
          </cell>
          <cell r="X20">
            <v>-38848.639999999999</v>
          </cell>
          <cell r="Z20">
            <v>159174.47999999992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2543359.33</v>
          </cell>
          <cell r="C22">
            <v>28477.32</v>
          </cell>
          <cell r="D22">
            <v>161466.07999999999</v>
          </cell>
          <cell r="E22">
            <v>-75000</v>
          </cell>
          <cell r="F22">
            <v>180768.35</v>
          </cell>
          <cell r="G22">
            <v>-75000</v>
          </cell>
          <cell r="H22">
            <v>545087.93999999994</v>
          </cell>
          <cell r="I22">
            <v>75000</v>
          </cell>
          <cell r="J22">
            <v>47117.279999999999</v>
          </cell>
          <cell r="K22">
            <v>75000</v>
          </cell>
          <cell r="L22">
            <v>274886.5</v>
          </cell>
          <cell r="M22">
            <v>75000</v>
          </cell>
          <cell r="N22">
            <v>276851.21999999997</v>
          </cell>
          <cell r="P22">
            <v>92198.57</v>
          </cell>
          <cell r="R22">
            <v>103232.96000000001</v>
          </cell>
          <cell r="T22">
            <v>142047.66</v>
          </cell>
          <cell r="V22">
            <v>251949.95</v>
          </cell>
          <cell r="X22">
            <v>252052.25</v>
          </cell>
          <cell r="Z22">
            <v>2431136.08</v>
          </cell>
        </row>
        <row r="23">
          <cell r="A23" t="str">
            <v>Structures</v>
          </cell>
          <cell r="B23">
            <v>-1124978.52</v>
          </cell>
          <cell r="C23">
            <v>-3901.4</v>
          </cell>
          <cell r="D23">
            <v>2025.59</v>
          </cell>
          <cell r="E23">
            <v>-800000</v>
          </cell>
          <cell r="F23">
            <v>2025.59</v>
          </cell>
          <cell r="H23">
            <v>-747974.41</v>
          </cell>
          <cell r="I23">
            <v>747974</v>
          </cell>
          <cell r="J23">
            <v>2025.59</v>
          </cell>
          <cell r="L23">
            <v>-447974.41</v>
          </cell>
          <cell r="N23">
            <v>2025.59</v>
          </cell>
          <cell r="P23">
            <v>2025.59</v>
          </cell>
          <cell r="R23">
            <v>2025.59</v>
          </cell>
          <cell r="T23">
            <v>2025.59</v>
          </cell>
          <cell r="V23">
            <v>2025.59</v>
          </cell>
          <cell r="X23">
            <v>2020.99</v>
          </cell>
          <cell r="Z23">
            <v>-1233650.5099999998</v>
          </cell>
        </row>
        <row r="24">
          <cell r="A24" t="str">
            <v>System Improvements</v>
          </cell>
          <cell r="B24">
            <v>2728740.84</v>
          </cell>
          <cell r="C24">
            <v>141998.93</v>
          </cell>
          <cell r="D24">
            <v>187847.61</v>
          </cell>
          <cell r="F24">
            <v>125530.08</v>
          </cell>
          <cell r="H24">
            <v>104553.87</v>
          </cell>
          <cell r="J24">
            <v>36556.69</v>
          </cell>
          <cell r="L24">
            <v>67343.86</v>
          </cell>
          <cell r="N24">
            <v>115225.5</v>
          </cell>
          <cell r="P24">
            <v>318695.08</v>
          </cell>
          <cell r="R24">
            <v>782377.88</v>
          </cell>
          <cell r="T24">
            <v>334606.90999999997</v>
          </cell>
          <cell r="V24">
            <v>351059.20000000001</v>
          </cell>
          <cell r="X24">
            <v>204416.52</v>
          </cell>
          <cell r="Z24">
            <v>2770212.1300000004</v>
          </cell>
        </row>
        <row r="25">
          <cell r="A25" t="str">
            <v>System Integrity</v>
          </cell>
          <cell r="B25">
            <v>11234304.35</v>
          </cell>
          <cell r="C25">
            <v>482480.47</v>
          </cell>
          <cell r="D25">
            <v>972775.26</v>
          </cell>
          <cell r="E25">
            <v>-380000</v>
          </cell>
          <cell r="F25">
            <v>980650.94</v>
          </cell>
          <cell r="G25">
            <v>-380000</v>
          </cell>
          <cell r="H25">
            <v>996083</v>
          </cell>
          <cell r="I25">
            <v>305000</v>
          </cell>
          <cell r="J25">
            <v>969824.16</v>
          </cell>
          <cell r="K25">
            <v>380000</v>
          </cell>
          <cell r="L25">
            <v>991673.44</v>
          </cell>
          <cell r="M25">
            <v>380000</v>
          </cell>
          <cell r="N25">
            <v>1216619.48</v>
          </cell>
          <cell r="P25">
            <v>995322.36</v>
          </cell>
          <cell r="Q25">
            <v>150000</v>
          </cell>
          <cell r="R25">
            <v>1125633.46</v>
          </cell>
          <cell r="S25">
            <v>300000</v>
          </cell>
          <cell r="T25">
            <v>625896.54</v>
          </cell>
          <cell r="U25">
            <v>300000</v>
          </cell>
          <cell r="V25">
            <v>618667.76</v>
          </cell>
          <cell r="W25">
            <v>235000</v>
          </cell>
          <cell r="X25">
            <v>573574.55000000005</v>
          </cell>
          <cell r="Y25">
            <v>189000</v>
          </cell>
          <cell r="Z25">
            <v>12028201.42</v>
          </cell>
        </row>
        <row r="26">
          <cell r="A26" t="str">
            <v>Vehicles</v>
          </cell>
          <cell r="B26" t="str">
            <v xml:space="preserve"> 0</v>
          </cell>
          <cell r="C26">
            <v>-1201.31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-1201.31</v>
          </cell>
        </row>
        <row r="27">
          <cell r="A27" t="str">
            <v xml:space="preserve">     NonGrowth</v>
          </cell>
          <cell r="B27">
            <v>16544613.259999998</v>
          </cell>
          <cell r="C27">
            <v>921252.57</v>
          </cell>
          <cell r="D27">
            <v>1775686.09</v>
          </cell>
          <cell r="E27">
            <v>-1665000</v>
          </cell>
          <cell r="F27">
            <v>1310318.46</v>
          </cell>
          <cell r="G27">
            <v>-455000</v>
          </cell>
          <cell r="H27">
            <v>1108075.8899999999</v>
          </cell>
          <cell r="I27">
            <v>1127974</v>
          </cell>
          <cell r="J27">
            <v>1070184.0900000001</v>
          </cell>
          <cell r="K27">
            <v>455000</v>
          </cell>
          <cell r="L27">
            <v>881457.81</v>
          </cell>
          <cell r="M27">
            <v>455000</v>
          </cell>
          <cell r="N27">
            <v>1632778.23</v>
          </cell>
          <cell r="O27">
            <v>0</v>
          </cell>
          <cell r="P27">
            <v>1449429.11</v>
          </cell>
          <cell r="Q27">
            <v>150000</v>
          </cell>
          <cell r="R27">
            <v>2049492.13</v>
          </cell>
          <cell r="S27">
            <v>300000</v>
          </cell>
          <cell r="T27">
            <v>1100391.45</v>
          </cell>
          <cell r="U27">
            <v>300000</v>
          </cell>
          <cell r="V27">
            <v>1213073.9099999999</v>
          </cell>
          <cell r="W27">
            <v>235000</v>
          </cell>
          <cell r="X27">
            <v>1021951.84</v>
          </cell>
          <cell r="Y27">
            <v>189000</v>
          </cell>
          <cell r="Z27">
            <v>16626065.58</v>
          </cell>
        </row>
        <row r="29">
          <cell r="A29" t="str">
            <v xml:space="preserve">          Capital</v>
          </cell>
          <cell r="B29">
            <v>22589515</v>
          </cell>
          <cell r="C29">
            <v>1352936.22</v>
          </cell>
          <cell r="D29">
            <v>2328856</v>
          </cell>
          <cell r="E29">
            <v>-1665000</v>
          </cell>
          <cell r="F29">
            <v>1812880</v>
          </cell>
          <cell r="G29">
            <v>-455000</v>
          </cell>
          <cell r="H29">
            <v>1600526</v>
          </cell>
          <cell r="I29">
            <v>1127974</v>
          </cell>
          <cell r="J29">
            <v>1565094</v>
          </cell>
          <cell r="K29">
            <v>455000</v>
          </cell>
          <cell r="L29">
            <v>1376494</v>
          </cell>
          <cell r="M29">
            <v>455000</v>
          </cell>
          <cell r="N29">
            <v>2131795</v>
          </cell>
          <cell r="O29">
            <v>0</v>
          </cell>
          <cell r="P29">
            <v>1943626</v>
          </cell>
          <cell r="Q29">
            <v>150000</v>
          </cell>
          <cell r="R29">
            <v>2550146</v>
          </cell>
          <cell r="S29">
            <v>300000</v>
          </cell>
          <cell r="T29">
            <v>1593568</v>
          </cell>
          <cell r="U29">
            <v>300000</v>
          </cell>
          <cell r="V29">
            <v>1710430</v>
          </cell>
          <cell r="W29">
            <v>235000</v>
          </cell>
          <cell r="X29">
            <v>1531017</v>
          </cell>
          <cell r="Y29">
            <v>189000</v>
          </cell>
          <cell r="Z29">
            <v>22589342.219999999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  <sheetName val="Projection_-_MTX"/>
      <sheetName val="Projection_-_MTX1"/>
      <sheetName val="Projection_-_MTX2"/>
      <sheetName val="Projection_-_MTX3"/>
      <sheetName val="Projection_-_MTX4"/>
      <sheetName val="Projection_-_MTX6"/>
      <sheetName val="Projection_-_MTX5"/>
      <sheetName val="Projection_-_MTX7"/>
      <sheetName val="Projection_-_MTX8"/>
      <sheetName val="Projection_-_MTX9"/>
      <sheetName val="Projection_-_MTX10"/>
    </sheetNames>
    <sheetDataSet>
      <sheetData sheetId="0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427832.84760000004</v>
          </cell>
          <cell r="C13">
            <v>324541.99741000007</v>
          </cell>
          <cell r="D13">
            <v>76514.074999999997</v>
          </cell>
          <cell r="E13">
            <v>401056.07241000008</v>
          </cell>
          <cell r="F13">
            <v>-2418.0724100000807</v>
          </cell>
          <cell r="G13">
            <v>398638</v>
          </cell>
          <cell r="H13">
            <v>0</v>
          </cell>
          <cell r="I13">
            <v>398638</v>
          </cell>
          <cell r="J13">
            <v>0</v>
          </cell>
          <cell r="K13">
            <v>398638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38834.051650000001</v>
          </cell>
          <cell r="C16">
            <v>29863.018390000001</v>
          </cell>
          <cell r="D16">
            <v>9752.7668799999956</v>
          </cell>
          <cell r="E16">
            <v>39615.785269999993</v>
          </cell>
          <cell r="F16">
            <v>-2016.785269999993</v>
          </cell>
          <cell r="G16">
            <v>37599</v>
          </cell>
          <cell r="H16">
            <v>0</v>
          </cell>
          <cell r="I16">
            <v>37599</v>
          </cell>
          <cell r="J16">
            <v>0</v>
          </cell>
          <cell r="K16">
            <v>37599</v>
          </cell>
        </row>
        <row r="17">
          <cell r="A17" t="str">
            <v>Benefits</v>
          </cell>
          <cell r="B17">
            <v>11559.287360000002</v>
          </cell>
          <cell r="C17">
            <v>8375.5845400000017</v>
          </cell>
          <cell r="D17">
            <v>2889.1046400000023</v>
          </cell>
          <cell r="E17">
            <v>11264.689180000005</v>
          </cell>
          <cell r="F17">
            <v>235.31081999999515</v>
          </cell>
          <cell r="G17">
            <v>11500</v>
          </cell>
          <cell r="H17">
            <v>0</v>
          </cell>
          <cell r="I17">
            <v>11500</v>
          </cell>
          <cell r="J17">
            <v>0</v>
          </cell>
          <cell r="K17">
            <v>11500</v>
          </cell>
        </row>
        <row r="18">
          <cell r="A18" t="str">
            <v>Materials &amp; Supplies</v>
          </cell>
          <cell r="B18">
            <v>4218.3810000000003</v>
          </cell>
          <cell r="C18">
            <v>3046.1419300000002</v>
          </cell>
          <cell r="D18">
            <v>1001.9945299999998</v>
          </cell>
          <cell r="E18">
            <v>4048.1364600000002</v>
          </cell>
          <cell r="F18">
            <v>334.86353999999983</v>
          </cell>
          <cell r="G18">
            <v>4383</v>
          </cell>
          <cell r="H18">
            <v>0</v>
          </cell>
          <cell r="I18">
            <v>4383</v>
          </cell>
          <cell r="J18">
            <v>0</v>
          </cell>
          <cell r="K18">
            <v>4383</v>
          </cell>
        </row>
        <row r="19">
          <cell r="A19" t="str">
            <v>Vehicles &amp; Equip</v>
          </cell>
          <cell r="B19">
            <v>4885.4459999999999</v>
          </cell>
          <cell r="C19">
            <v>4063.4596200000001</v>
          </cell>
          <cell r="D19">
            <v>1221.4172599999997</v>
          </cell>
          <cell r="E19">
            <v>5284.8768799999998</v>
          </cell>
          <cell r="F19">
            <v>562.1231200000002</v>
          </cell>
          <cell r="G19">
            <v>5847</v>
          </cell>
          <cell r="H19">
            <v>0</v>
          </cell>
          <cell r="I19">
            <v>5847</v>
          </cell>
          <cell r="J19">
            <v>0</v>
          </cell>
          <cell r="K19">
            <v>5847</v>
          </cell>
        </row>
        <row r="20">
          <cell r="A20" t="str">
            <v>Print &amp; Postages</v>
          </cell>
          <cell r="B20">
            <v>11.954000000000001</v>
          </cell>
          <cell r="C20">
            <v>61.012129999999999</v>
          </cell>
          <cell r="D20">
            <v>3.0179999999999998</v>
          </cell>
          <cell r="E20">
            <v>64.03013</v>
          </cell>
          <cell r="F20">
            <v>8.9698700000000002</v>
          </cell>
          <cell r="G20">
            <v>73</v>
          </cell>
          <cell r="H20">
            <v>0</v>
          </cell>
          <cell r="I20">
            <v>73</v>
          </cell>
          <cell r="J20">
            <v>0</v>
          </cell>
          <cell r="K20">
            <v>73</v>
          </cell>
        </row>
        <row r="21">
          <cell r="A21" t="str">
            <v>Insurance</v>
          </cell>
          <cell r="B21">
            <v>1167.55304</v>
          </cell>
          <cell r="C21">
            <v>1077.2078700000002</v>
          </cell>
          <cell r="D21">
            <v>291.76326</v>
          </cell>
          <cell r="E21">
            <v>1368.9711300000001</v>
          </cell>
          <cell r="F21">
            <v>-36.97113000000013</v>
          </cell>
          <cell r="G21">
            <v>1332</v>
          </cell>
          <cell r="H21">
            <v>0</v>
          </cell>
          <cell r="I21">
            <v>1332</v>
          </cell>
          <cell r="J21">
            <v>0</v>
          </cell>
          <cell r="K21">
            <v>1332</v>
          </cell>
        </row>
        <row r="22">
          <cell r="A22" t="str">
            <v>Marketing</v>
          </cell>
          <cell r="B22">
            <v>881.5</v>
          </cell>
          <cell r="C22">
            <v>515.95929999999998</v>
          </cell>
          <cell r="D22">
            <v>27.844000000000001</v>
          </cell>
          <cell r="E22">
            <v>543.80330000000004</v>
          </cell>
          <cell r="F22">
            <v>72.196699999999964</v>
          </cell>
          <cell r="G22">
            <v>616</v>
          </cell>
          <cell r="H22">
            <v>0</v>
          </cell>
          <cell r="I22">
            <v>616</v>
          </cell>
          <cell r="J22">
            <v>0</v>
          </cell>
          <cell r="K22">
            <v>616</v>
          </cell>
        </row>
        <row r="23">
          <cell r="A23" t="str">
            <v>Employee Welfare</v>
          </cell>
          <cell r="B23">
            <v>1902.2470000000001</v>
          </cell>
          <cell r="C23">
            <v>1269.8774900000001</v>
          </cell>
          <cell r="D23">
            <v>257.31025</v>
          </cell>
          <cell r="E23">
            <v>1527.1877400000001</v>
          </cell>
          <cell r="F23">
            <v>79.812259999999924</v>
          </cell>
          <cell r="G23">
            <v>1607</v>
          </cell>
          <cell r="H23">
            <v>0</v>
          </cell>
          <cell r="I23">
            <v>1607</v>
          </cell>
          <cell r="J23">
            <v>0</v>
          </cell>
          <cell r="K23">
            <v>1607</v>
          </cell>
        </row>
        <row r="24">
          <cell r="A24" t="str">
            <v>Information Technologies</v>
          </cell>
          <cell r="B24">
            <v>235.846</v>
          </cell>
          <cell r="C24">
            <v>165.89596</v>
          </cell>
          <cell r="D24">
            <v>58.96</v>
          </cell>
          <cell r="E24">
            <v>224.85596000000001</v>
          </cell>
          <cell r="F24">
            <v>28.14403999999999</v>
          </cell>
          <cell r="G24">
            <v>253</v>
          </cell>
          <cell r="H24">
            <v>0</v>
          </cell>
          <cell r="I24">
            <v>253</v>
          </cell>
          <cell r="J24">
            <v>0</v>
          </cell>
          <cell r="K24">
            <v>253</v>
          </cell>
        </row>
        <row r="25">
          <cell r="A25" t="str">
            <v>Rent, Maint., &amp; Utilities</v>
          </cell>
          <cell r="B25">
            <v>4460.5149599999995</v>
          </cell>
          <cell r="C25">
            <v>1268.7948100000001</v>
          </cell>
          <cell r="D25">
            <v>1063.1201699999999</v>
          </cell>
          <cell r="E25">
            <v>2331.91498</v>
          </cell>
          <cell r="F25">
            <v>98.085019999999986</v>
          </cell>
          <cell r="G25">
            <v>2430</v>
          </cell>
          <cell r="H25">
            <v>0</v>
          </cell>
          <cell r="I25">
            <v>2430</v>
          </cell>
          <cell r="J25">
            <v>0</v>
          </cell>
          <cell r="K25">
            <v>2430</v>
          </cell>
        </row>
        <row r="26">
          <cell r="A26" t="str">
            <v>Directors &amp; Shareholders &amp;PR</v>
          </cell>
          <cell r="B26">
            <v>420</v>
          </cell>
          <cell r="C26">
            <v>471.87903999999997</v>
          </cell>
          <cell r="D26">
            <v>105</v>
          </cell>
          <cell r="E26">
            <v>576.87904000000003</v>
          </cell>
          <cell r="F26">
            <v>77.120959999999968</v>
          </cell>
          <cell r="G26">
            <v>654</v>
          </cell>
          <cell r="H26">
            <v>0</v>
          </cell>
          <cell r="I26">
            <v>654</v>
          </cell>
          <cell r="J26">
            <v>0</v>
          </cell>
          <cell r="K26">
            <v>654</v>
          </cell>
        </row>
        <row r="27">
          <cell r="A27" t="str">
            <v>Telecom</v>
          </cell>
          <cell r="B27">
            <v>511.03796</v>
          </cell>
          <cell r="C27">
            <v>770.01000999999997</v>
          </cell>
          <cell r="D27">
            <v>127.63771000000003</v>
          </cell>
          <cell r="E27">
            <v>897.64771999999994</v>
          </cell>
          <cell r="F27">
            <v>217.35228000000006</v>
          </cell>
          <cell r="G27">
            <v>1115</v>
          </cell>
          <cell r="H27">
            <v>0</v>
          </cell>
          <cell r="I27">
            <v>1115</v>
          </cell>
          <cell r="J27">
            <v>0</v>
          </cell>
          <cell r="K27">
            <v>1115</v>
          </cell>
        </row>
        <row r="28">
          <cell r="A28" t="str">
            <v>Travel &amp; Entertainment</v>
          </cell>
          <cell r="B28">
            <v>254.893</v>
          </cell>
          <cell r="C28">
            <v>287.72890999999998</v>
          </cell>
          <cell r="D28">
            <v>63.635510000000011</v>
          </cell>
          <cell r="E28">
            <v>351.36442</v>
          </cell>
          <cell r="F28">
            <v>148.63558</v>
          </cell>
          <cell r="G28">
            <v>500</v>
          </cell>
          <cell r="H28">
            <v>0</v>
          </cell>
          <cell r="I28">
            <v>500</v>
          </cell>
          <cell r="J28">
            <v>0</v>
          </cell>
          <cell r="K28">
            <v>500</v>
          </cell>
        </row>
        <row r="29">
          <cell r="A29" t="str">
            <v>Dues &amp; Donations</v>
          </cell>
          <cell r="B29">
            <v>804.202</v>
          </cell>
          <cell r="C29">
            <v>320.26409999999998</v>
          </cell>
          <cell r="D29">
            <v>196.11500000000001</v>
          </cell>
          <cell r="E29">
            <v>516.37909999999999</v>
          </cell>
          <cell r="F29">
            <v>203.62090000000001</v>
          </cell>
          <cell r="G29">
            <v>720</v>
          </cell>
          <cell r="H29">
            <v>0</v>
          </cell>
          <cell r="I29">
            <v>720</v>
          </cell>
          <cell r="J29">
            <v>0</v>
          </cell>
          <cell r="K29">
            <v>720</v>
          </cell>
        </row>
        <row r="30">
          <cell r="A30" t="str">
            <v>Training</v>
          </cell>
          <cell r="B30">
            <v>260.14800000000002</v>
          </cell>
          <cell r="C30">
            <v>110.83732000000001</v>
          </cell>
          <cell r="D30">
            <v>65.013510000000011</v>
          </cell>
          <cell r="E30">
            <v>175.85083000000003</v>
          </cell>
          <cell r="F30">
            <v>42.14916999999997</v>
          </cell>
          <cell r="G30">
            <v>218</v>
          </cell>
          <cell r="H30">
            <v>0</v>
          </cell>
          <cell r="I30">
            <v>218</v>
          </cell>
          <cell r="J30">
            <v>0</v>
          </cell>
          <cell r="K30">
            <v>218</v>
          </cell>
        </row>
        <row r="31">
          <cell r="A31" t="str">
            <v>Outside Services</v>
          </cell>
          <cell r="B31">
            <v>53006.3986</v>
          </cell>
          <cell r="C31">
            <v>36241.460270000003</v>
          </cell>
          <cell r="D31">
            <v>11880.191329999998</v>
          </cell>
          <cell r="E31">
            <v>48121.651599999997</v>
          </cell>
          <cell r="F31">
            <v>556.34840000000258</v>
          </cell>
          <cell r="G31">
            <v>48678</v>
          </cell>
          <cell r="H31">
            <v>0</v>
          </cell>
          <cell r="I31">
            <v>48678</v>
          </cell>
          <cell r="J31">
            <v>0</v>
          </cell>
          <cell r="K31">
            <v>48678</v>
          </cell>
        </row>
        <row r="32">
          <cell r="A32" t="str">
            <v>Provision for Bad Debt</v>
          </cell>
          <cell r="B32">
            <v>14981.811</v>
          </cell>
          <cell r="C32">
            <v>8549.1010700000043</v>
          </cell>
          <cell r="D32">
            <v>1762.4159999999999</v>
          </cell>
          <cell r="E32">
            <v>10311.517070000004</v>
          </cell>
          <cell r="F32">
            <v>-471.51707000000351</v>
          </cell>
          <cell r="G32">
            <v>9840</v>
          </cell>
          <cell r="H32">
            <v>0</v>
          </cell>
          <cell r="I32">
            <v>9840</v>
          </cell>
          <cell r="J32">
            <v>0</v>
          </cell>
          <cell r="K32">
            <v>9840</v>
          </cell>
        </row>
        <row r="33">
          <cell r="A33" t="str">
            <v>Miscellaneous</v>
          </cell>
          <cell r="B33">
            <v>6890.5926999999992</v>
          </cell>
          <cell r="C33">
            <v>-1198.16677</v>
          </cell>
          <cell r="D33">
            <v>3290.7287899999992</v>
          </cell>
          <cell r="E33">
            <v>2092.5620199999994</v>
          </cell>
          <cell r="F33">
            <v>-2172.5620199999994</v>
          </cell>
          <cell r="G33">
            <v>-80</v>
          </cell>
          <cell r="H33">
            <v>0</v>
          </cell>
          <cell r="I33">
            <v>-80</v>
          </cell>
          <cell r="J33">
            <v>0</v>
          </cell>
          <cell r="K33">
            <v>-80</v>
          </cell>
        </row>
        <row r="34">
          <cell r="A34" t="str">
            <v>Expense Billings</v>
          </cell>
          <cell r="B34">
            <v>15226.584679999996</v>
          </cell>
          <cell r="C34">
            <v>14959.23524</v>
          </cell>
          <cell r="D34">
            <v>3454.7418699999971</v>
          </cell>
          <cell r="E34">
            <v>18413.977109999996</v>
          </cell>
          <cell r="F34">
            <v>3820.0228900000038</v>
          </cell>
          <cell r="G34">
            <v>22234</v>
          </cell>
          <cell r="H34">
            <v>0</v>
          </cell>
          <cell r="I34">
            <v>22234</v>
          </cell>
          <cell r="J34">
            <v>0</v>
          </cell>
          <cell r="K34">
            <v>22234</v>
          </cell>
        </row>
        <row r="35">
          <cell r="A35" t="str">
            <v xml:space="preserve">                            Total O&amp;M Expense</v>
          </cell>
          <cell r="B35">
            <v>160512.44894999999</v>
          </cell>
          <cell r="C35">
            <v>110219.30123000001</v>
          </cell>
          <cell r="D35">
            <v>37512.778709999991</v>
          </cell>
          <cell r="E35">
            <v>147732.07994</v>
          </cell>
          <cell r="F35">
            <v>1786.9200600000054</v>
          </cell>
          <cell r="G35">
            <v>149519</v>
          </cell>
          <cell r="H35">
            <v>0</v>
          </cell>
          <cell r="I35">
            <v>149519</v>
          </cell>
          <cell r="J35">
            <v>0</v>
          </cell>
          <cell r="K35">
            <v>149519</v>
          </cell>
        </row>
        <row r="37">
          <cell r="A37" t="str">
            <v>Depreciation and Amortization</v>
          </cell>
          <cell r="B37">
            <v>66661.895999999993</v>
          </cell>
          <cell r="C37">
            <v>48326.707329999997</v>
          </cell>
          <cell r="D37">
            <v>16352.412</v>
          </cell>
          <cell r="E37">
            <v>64679.119330000001</v>
          </cell>
          <cell r="F37">
            <v>-918.11933000000136</v>
          </cell>
          <cell r="G37">
            <v>63761</v>
          </cell>
          <cell r="H37">
            <v>0</v>
          </cell>
          <cell r="I37">
            <v>63761</v>
          </cell>
          <cell r="J37">
            <v>0</v>
          </cell>
          <cell r="K37">
            <v>63761</v>
          </cell>
        </row>
        <row r="38">
          <cell r="A38" t="str">
            <v>Total Taxes - Other Than Income Taxes</v>
          </cell>
          <cell r="B38">
            <v>105003.07972000001</v>
          </cell>
          <cell r="C38">
            <v>83993.762180000005</v>
          </cell>
          <cell r="D38">
            <v>20814.934930000007</v>
          </cell>
          <cell r="E38">
            <v>104808.69711000001</v>
          </cell>
          <cell r="F38">
            <v>-2244.6971100000083</v>
          </cell>
          <cell r="G38">
            <v>102564</v>
          </cell>
          <cell r="H38">
            <v>0</v>
          </cell>
          <cell r="I38">
            <v>102564</v>
          </cell>
          <cell r="J38">
            <v>0</v>
          </cell>
          <cell r="K38">
            <v>102564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-43911.5</v>
          </cell>
          <cell r="C40">
            <v>-32980.856319999999</v>
          </cell>
          <cell r="D40">
            <v>-11111.6</v>
          </cell>
          <cell r="E40">
            <v>-44092.456319999998</v>
          </cell>
          <cell r="F40">
            <v>-0.54368000000249594</v>
          </cell>
          <cell r="G40">
            <v>-44093</v>
          </cell>
          <cell r="H40">
            <v>0</v>
          </cell>
          <cell r="I40">
            <v>-44093</v>
          </cell>
          <cell r="J40">
            <v>0</v>
          </cell>
          <cell r="K40">
            <v>-44093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-271.56736999999998</v>
          </cell>
          <cell r="D41">
            <v>0</v>
          </cell>
          <cell r="E41">
            <v>-271.56736999999998</v>
          </cell>
          <cell r="F41">
            <v>-0.43263000000001739</v>
          </cell>
          <cell r="G41">
            <v>-272</v>
          </cell>
          <cell r="H41">
            <v>0</v>
          </cell>
          <cell r="I41">
            <v>-272</v>
          </cell>
          <cell r="J41">
            <v>0</v>
          </cell>
          <cell r="K41">
            <v>-272</v>
          </cell>
        </row>
        <row r="43">
          <cell r="A43" t="str">
            <v>Income (Loss) Before Income Taxes</v>
          </cell>
          <cell r="B43">
            <v>51743.92293000003</v>
          </cell>
          <cell r="C43">
            <v>48749.802980000051</v>
          </cell>
          <cell r="D43">
            <v>-9277.6506400000017</v>
          </cell>
          <cell r="E43">
            <v>39472.152340000051</v>
          </cell>
          <cell r="F43">
            <v>-1043.1523400000794</v>
          </cell>
          <cell r="G43">
            <v>38429</v>
          </cell>
          <cell r="H43">
            <v>0</v>
          </cell>
          <cell r="I43">
            <v>38429</v>
          </cell>
          <cell r="J43">
            <v>0</v>
          </cell>
          <cell r="K43">
            <v>38429</v>
          </cell>
        </row>
        <row r="44">
          <cell r="A44" t="str">
            <v>Provision (Benefit) for Income Taxes</v>
          </cell>
          <cell r="B44">
            <v>18838.413900000003</v>
          </cell>
          <cell r="C44">
            <v>17102.198</v>
          </cell>
          <cell r="D44">
            <v>-3398.3719800000003</v>
          </cell>
          <cell r="E44">
            <v>13703.82602</v>
          </cell>
          <cell r="F44">
            <v>-288.26211999999941</v>
          </cell>
          <cell r="G44">
            <v>13415.563900000001</v>
          </cell>
          <cell r="H44">
            <v>0</v>
          </cell>
          <cell r="I44">
            <v>13415.563900000001</v>
          </cell>
          <cell r="J44">
            <v>0</v>
          </cell>
          <cell r="K44">
            <v>13415.563900000001</v>
          </cell>
        </row>
        <row r="45">
          <cell r="A45" t="str">
            <v xml:space="preserve">                         Net Income (Loss)</v>
          </cell>
          <cell r="B45">
            <v>32905.50903000003</v>
          </cell>
          <cell r="C45">
            <v>31647.604980000051</v>
          </cell>
          <cell r="D45">
            <v>-5879.2786600000018</v>
          </cell>
          <cell r="E45">
            <v>25768.326320000051</v>
          </cell>
          <cell r="F45">
            <v>-754.89022000008003</v>
          </cell>
          <cell r="G45">
            <v>25013.436099999999</v>
          </cell>
          <cell r="H45">
            <v>0</v>
          </cell>
          <cell r="I45">
            <v>25013.436099999999</v>
          </cell>
          <cell r="J45">
            <v>0</v>
          </cell>
          <cell r="K45">
            <v>25013.436099999999</v>
          </cell>
        </row>
        <row r="47">
          <cell r="A47" t="str">
            <v>Tax rate</v>
          </cell>
          <cell r="B47">
            <v>0.36407007496290722</v>
          </cell>
          <cell r="C47">
            <v>0.35081573574802544</v>
          </cell>
          <cell r="D47">
            <v>0.36629661019441012</v>
          </cell>
          <cell r="E47">
            <v>0.34717706554129046</v>
          </cell>
          <cell r="F47">
            <v>0.34910000000000002</v>
          </cell>
          <cell r="G47">
            <v>0.34910000000000002</v>
          </cell>
          <cell r="H47">
            <v>0.34910000000000002</v>
          </cell>
          <cell r="I47">
            <v>0.34910000000000002</v>
          </cell>
          <cell r="J47">
            <v>0.34910000000000002</v>
          </cell>
          <cell r="K47">
            <v>0.34910000000000002</v>
          </cell>
        </row>
      </sheetData>
      <sheetData sheetId="1"/>
      <sheetData sheetId="2">
        <row r="12">
          <cell r="B12" t="str">
            <v>FY 2005</v>
          </cell>
        </row>
      </sheetData>
      <sheetData sheetId="3">
        <row r="12">
          <cell r="B12" t="str">
            <v>FY 2005</v>
          </cell>
        </row>
      </sheetData>
      <sheetData sheetId="4">
        <row r="12">
          <cell r="B12" t="str">
            <v>FY 2005</v>
          </cell>
        </row>
      </sheetData>
      <sheetData sheetId="5">
        <row r="12">
          <cell r="B12" t="str">
            <v>FY 2005</v>
          </cell>
        </row>
      </sheetData>
      <sheetData sheetId="6">
        <row r="12">
          <cell r="B12" t="str">
            <v>FY 2005</v>
          </cell>
        </row>
      </sheetData>
      <sheetData sheetId="7">
        <row r="12">
          <cell r="B12" t="str">
            <v>FY 2005</v>
          </cell>
        </row>
      </sheetData>
      <sheetData sheetId="8">
        <row r="12">
          <cell r="B12" t="str">
            <v>FY 2005</v>
          </cell>
        </row>
      </sheetData>
      <sheetData sheetId="9">
        <row r="12">
          <cell r="B12" t="str">
            <v>FY 2005</v>
          </cell>
        </row>
      </sheetData>
      <sheetData sheetId="10">
        <row r="12">
          <cell r="B12" t="str">
            <v>FY 2005</v>
          </cell>
        </row>
      </sheetData>
      <sheetData sheetId="11">
        <row r="12">
          <cell r="B12" t="str">
            <v>FY 2005</v>
          </cell>
        </row>
      </sheetData>
      <sheetData sheetId="12">
        <row r="12">
          <cell r="B12" t="str">
            <v>FY 2005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27679314.34</v>
          </cell>
          <cell r="C15">
            <v>1623436.35</v>
          </cell>
          <cell r="D15">
            <v>2307115.88</v>
          </cell>
          <cell r="E15">
            <v>593123.12000000011</v>
          </cell>
          <cell r="F15">
            <v>2307080.31</v>
          </cell>
          <cell r="G15">
            <v>489741.68999999994</v>
          </cell>
          <cell r="H15">
            <v>2307367.79</v>
          </cell>
          <cell r="I15">
            <v>-150414.79000000004</v>
          </cell>
          <cell r="J15">
            <v>2307367.79</v>
          </cell>
          <cell r="K15">
            <v>-150414.79000000004</v>
          </cell>
          <cell r="L15">
            <v>2307367.79</v>
          </cell>
          <cell r="M15">
            <v>20044.209999999963</v>
          </cell>
          <cell r="N15">
            <v>2307367.79</v>
          </cell>
          <cell r="O15">
            <v>51390.209999999963</v>
          </cell>
          <cell r="P15">
            <v>2307367.79</v>
          </cell>
          <cell r="Q15">
            <v>51391.209999999963</v>
          </cell>
          <cell r="R15">
            <v>2307367.79</v>
          </cell>
          <cell r="S15">
            <v>-11047.790000000037</v>
          </cell>
          <cell r="T15">
            <v>2307367.79</v>
          </cell>
          <cell r="U15">
            <v>-34046.790000000037</v>
          </cell>
          <cell r="V15">
            <v>2307367.79</v>
          </cell>
          <cell r="W15">
            <v>-34042.790000000037</v>
          </cell>
          <cell r="X15">
            <v>2307437.44</v>
          </cell>
          <cell r="Y15">
            <v>-150421.43999999994</v>
          </cell>
          <cell r="Z15">
            <v>27679314.350000001</v>
          </cell>
        </row>
        <row r="17">
          <cell r="A17" t="str">
            <v>Equipment</v>
          </cell>
          <cell r="B17">
            <v>1991698.09</v>
          </cell>
          <cell r="C17">
            <v>125935.81</v>
          </cell>
          <cell r="D17" t="str">
            <v xml:space="preserve"> 0</v>
          </cell>
          <cell r="F17" t="str">
            <v xml:space="preserve"> 0</v>
          </cell>
          <cell r="H17">
            <v>331958.67</v>
          </cell>
          <cell r="I17">
            <v>-36438.669999999984</v>
          </cell>
          <cell r="J17">
            <v>331947.89</v>
          </cell>
          <cell r="K17">
            <v>-36438.890000000014</v>
          </cell>
          <cell r="L17">
            <v>331947.89</v>
          </cell>
          <cell r="N17">
            <v>165973.94</v>
          </cell>
          <cell r="O17">
            <v>0</v>
          </cell>
          <cell r="P17">
            <v>165973.94</v>
          </cell>
          <cell r="R17">
            <v>165973.94</v>
          </cell>
          <cell r="T17">
            <v>165973.94</v>
          </cell>
          <cell r="V17">
            <v>165973.94</v>
          </cell>
          <cell r="X17">
            <v>165973.94</v>
          </cell>
          <cell r="Y17">
            <v>-44999.94</v>
          </cell>
          <cell r="Z17">
            <v>1999756.3999999997</v>
          </cell>
        </row>
        <row r="18">
          <cell r="A18" t="str">
            <v>Information Technology</v>
          </cell>
          <cell r="B18">
            <v>3880981.39</v>
          </cell>
          <cell r="C18">
            <v>106361.18</v>
          </cell>
          <cell r="D18">
            <v>1315333.33</v>
          </cell>
          <cell r="E18">
            <v>-1212583.33</v>
          </cell>
          <cell r="F18">
            <v>16957.73</v>
          </cell>
          <cell r="G18">
            <v>0</v>
          </cell>
          <cell r="H18">
            <v>352836.46</v>
          </cell>
          <cell r="I18">
            <v>12582.539999999979</v>
          </cell>
          <cell r="J18">
            <v>352836.46</v>
          </cell>
          <cell r="K18">
            <v>112582.53999999998</v>
          </cell>
          <cell r="L18">
            <v>352837.81</v>
          </cell>
          <cell r="M18">
            <v>112584.19</v>
          </cell>
          <cell r="N18">
            <v>16956.38</v>
          </cell>
          <cell r="O18">
            <v>996388.62</v>
          </cell>
          <cell r="P18">
            <v>16956.38</v>
          </cell>
          <cell r="Q18">
            <v>999999.62</v>
          </cell>
          <cell r="R18">
            <v>16957.73</v>
          </cell>
          <cell r="S18">
            <v>100000.27</v>
          </cell>
          <cell r="T18">
            <v>16956.38</v>
          </cell>
          <cell r="U18">
            <v>87415.62</v>
          </cell>
          <cell r="V18">
            <v>90061.67</v>
          </cell>
          <cell r="X18">
            <v>16957.73</v>
          </cell>
          <cell r="Z18">
            <v>3880979.3099999996</v>
          </cell>
        </row>
        <row r="19">
          <cell r="A19" t="str">
            <v>Misc</v>
          </cell>
          <cell r="B19" t="str">
            <v xml:space="preserve"> 0</v>
          </cell>
          <cell r="C19">
            <v>1584919.45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-1288469</v>
          </cell>
          <cell r="Z19">
            <v>296450.44999999995</v>
          </cell>
        </row>
        <row r="20">
          <cell r="A20" t="str">
            <v>Overhead</v>
          </cell>
          <cell r="B20">
            <v>-1.5099999993108213</v>
          </cell>
          <cell r="C20">
            <v>-1151557.7</v>
          </cell>
          <cell r="D20">
            <v>0.12999999988824129</v>
          </cell>
          <cell r="E20">
            <v>-85324.129999999888</v>
          </cell>
          <cell r="F20">
            <v>-0.35999999986961484</v>
          </cell>
          <cell r="G20">
            <v>419453.35999999987</v>
          </cell>
          <cell r="H20">
            <v>0.18000000016763806</v>
          </cell>
          <cell r="I20">
            <v>225679.81999999983</v>
          </cell>
          <cell r="J20">
            <v>-2.9999999795109034E-2</v>
          </cell>
          <cell r="K20">
            <v>37492.029999999795</v>
          </cell>
          <cell r="L20">
            <v>-0.37999999988824129</v>
          </cell>
          <cell r="M20">
            <v>37914.379999999888</v>
          </cell>
          <cell r="N20">
            <v>-0.36999999964609742</v>
          </cell>
          <cell r="O20">
            <v>74058.369999999646</v>
          </cell>
          <cell r="P20">
            <v>0.38000000035390258</v>
          </cell>
          <cell r="Q20">
            <v>22274.619999999646</v>
          </cell>
          <cell r="R20">
            <v>-0.30000000027939677</v>
          </cell>
          <cell r="S20">
            <v>94244.300000000279</v>
          </cell>
          <cell r="T20">
            <v>-0.22000000020489097</v>
          </cell>
          <cell r="U20">
            <v>190131.2200000002</v>
          </cell>
          <cell r="V20">
            <v>-0.51000000024214387</v>
          </cell>
          <cell r="W20">
            <v>20903.510000000242</v>
          </cell>
          <cell r="X20">
            <v>2.0000000018626451E-2</v>
          </cell>
          <cell r="Y20">
            <v>114731.97999999998</v>
          </cell>
          <cell r="Z20">
            <v>0.30000000004656613</v>
          </cell>
        </row>
        <row r="21">
          <cell r="A21" t="str">
            <v>Pipeline Integrity Management</v>
          </cell>
          <cell r="B21">
            <v>4554425.04</v>
          </cell>
          <cell r="C21">
            <v>14477.85</v>
          </cell>
          <cell r="D21">
            <v>379535.42</v>
          </cell>
          <cell r="E21">
            <v>-316535.42</v>
          </cell>
          <cell r="F21">
            <v>379535.42</v>
          </cell>
          <cell r="G21">
            <v>-316535.42</v>
          </cell>
          <cell r="H21">
            <v>379535.42</v>
          </cell>
          <cell r="I21">
            <v>48521.580000000016</v>
          </cell>
          <cell r="J21">
            <v>379535.42</v>
          </cell>
          <cell r="K21">
            <v>316534.58</v>
          </cell>
          <cell r="L21">
            <v>379535.42</v>
          </cell>
          <cell r="M21">
            <v>316534.58</v>
          </cell>
          <cell r="N21">
            <v>379535.42</v>
          </cell>
          <cell r="O21">
            <v>316534.58</v>
          </cell>
          <cell r="P21">
            <v>379535.42</v>
          </cell>
          <cell r="R21">
            <v>379535.42</v>
          </cell>
          <cell r="S21">
            <v>-0.41999999998370185</v>
          </cell>
          <cell r="T21">
            <v>379535.42</v>
          </cell>
          <cell r="V21">
            <v>379535.42</v>
          </cell>
          <cell r="X21">
            <v>379535.42</v>
          </cell>
          <cell r="Y21">
            <v>-0.41999999998370185</v>
          </cell>
          <cell r="Z21">
            <v>4554421.1100000003</v>
          </cell>
        </row>
        <row r="22">
          <cell r="A22" t="str">
            <v>Public Improvements</v>
          </cell>
          <cell r="B22">
            <v>23723591.560000002</v>
          </cell>
          <cell r="C22">
            <v>2114321.39</v>
          </cell>
          <cell r="D22">
            <v>1976967.08</v>
          </cell>
          <cell r="E22">
            <v>-550000.08000000007</v>
          </cell>
          <cell r="F22">
            <v>1976965.74</v>
          </cell>
          <cell r="G22">
            <v>-549999.74</v>
          </cell>
          <cell r="H22">
            <v>1976965.74</v>
          </cell>
          <cell r="J22">
            <v>1976965.74</v>
          </cell>
          <cell r="K22">
            <v>0.26000000000931323</v>
          </cell>
          <cell r="L22">
            <v>1976965.74</v>
          </cell>
          <cell r="N22">
            <v>1976965.74</v>
          </cell>
          <cell r="O22">
            <v>320549.26</v>
          </cell>
          <cell r="P22">
            <v>1976965.74</v>
          </cell>
          <cell r="Q22">
            <v>320549.26</v>
          </cell>
          <cell r="R22">
            <v>1976965.74</v>
          </cell>
          <cell r="S22">
            <v>321548.26</v>
          </cell>
          <cell r="T22">
            <v>1976965.74</v>
          </cell>
          <cell r="V22">
            <v>1976965.74</v>
          </cell>
          <cell r="X22">
            <v>1976965.74</v>
          </cell>
          <cell r="Z22">
            <v>23723593.089999996</v>
          </cell>
        </row>
        <row r="23">
          <cell r="A23" t="str">
            <v>Structures</v>
          </cell>
          <cell r="B23">
            <v>2243645.46</v>
          </cell>
          <cell r="C23">
            <v>33783.82</v>
          </cell>
          <cell r="D23" t="str">
            <v xml:space="preserve"> 0</v>
          </cell>
          <cell r="E23">
            <v>10000</v>
          </cell>
          <cell r="F23" t="str">
            <v xml:space="preserve"> 0</v>
          </cell>
          <cell r="H23">
            <v>215006.58</v>
          </cell>
          <cell r="I23">
            <v>-9999.5799999999872</v>
          </cell>
          <cell r="J23">
            <v>185673.57</v>
          </cell>
          <cell r="K23">
            <v>0.42999999999301508</v>
          </cell>
          <cell r="L23">
            <v>185673.57</v>
          </cell>
          <cell r="M23">
            <v>-19483.570000000007</v>
          </cell>
          <cell r="N23">
            <v>92836.79</v>
          </cell>
          <cell r="P23">
            <v>92836.79</v>
          </cell>
          <cell r="R23">
            <v>92836.79</v>
          </cell>
          <cell r="T23">
            <v>92836.79</v>
          </cell>
          <cell r="V23">
            <v>1193107.79</v>
          </cell>
          <cell r="W23">
            <v>-14299.790000000037</v>
          </cell>
          <cell r="X23">
            <v>92836.79</v>
          </cell>
          <cell r="Z23">
            <v>2243646.7700000005</v>
          </cell>
        </row>
        <row r="24">
          <cell r="A24" t="str">
            <v>System Improvements</v>
          </cell>
          <cell r="B24">
            <v>294583.84000000003</v>
          </cell>
          <cell r="C24">
            <v>84717.51</v>
          </cell>
          <cell r="D24">
            <v>24547.05</v>
          </cell>
          <cell r="F24">
            <v>24547.05</v>
          </cell>
          <cell r="H24">
            <v>24547.05</v>
          </cell>
          <cell r="J24">
            <v>24547.05</v>
          </cell>
          <cell r="L24">
            <v>24547.05</v>
          </cell>
          <cell r="N24">
            <v>24547.05</v>
          </cell>
          <cell r="O24">
            <v>0</v>
          </cell>
          <cell r="P24">
            <v>24547.05</v>
          </cell>
          <cell r="R24">
            <v>24547.05</v>
          </cell>
          <cell r="T24">
            <v>24547.05</v>
          </cell>
          <cell r="V24">
            <v>24547.05</v>
          </cell>
          <cell r="X24">
            <v>24566.29</v>
          </cell>
          <cell r="Z24">
            <v>354754.29999999987</v>
          </cell>
        </row>
        <row r="25">
          <cell r="A25" t="str">
            <v>System Integrity</v>
          </cell>
          <cell r="B25">
            <v>92531526.789999992</v>
          </cell>
          <cell r="C25">
            <v>9458953.2699999996</v>
          </cell>
          <cell r="D25">
            <v>7688633.1100000003</v>
          </cell>
          <cell r="E25">
            <v>-1155202.1100000003</v>
          </cell>
          <cell r="F25">
            <v>7688633.1100000003</v>
          </cell>
          <cell r="G25">
            <v>-1155202.1100000003</v>
          </cell>
          <cell r="H25">
            <v>7688633.1100000003</v>
          </cell>
          <cell r="I25">
            <v>-334842.11000000034</v>
          </cell>
          <cell r="J25">
            <v>7688633.1100000003</v>
          </cell>
          <cell r="K25">
            <v>-334842.11000000034</v>
          </cell>
          <cell r="L25">
            <v>7688633.1100000003</v>
          </cell>
          <cell r="M25">
            <v>-234842.11000000034</v>
          </cell>
          <cell r="N25">
            <v>7778406.2599999998</v>
          </cell>
          <cell r="O25">
            <v>392864.74000000022</v>
          </cell>
          <cell r="P25">
            <v>7774218.5099999998</v>
          </cell>
          <cell r="Q25">
            <v>453043.49000000022</v>
          </cell>
          <cell r="R25">
            <v>7776602.8399999999</v>
          </cell>
          <cell r="S25">
            <v>453046.16000000015</v>
          </cell>
          <cell r="T25">
            <v>7688633.1100000003</v>
          </cell>
          <cell r="U25">
            <v>293968.88999999966</v>
          </cell>
          <cell r="V25">
            <v>7688633.1100000003</v>
          </cell>
          <cell r="W25">
            <v>-106006.11000000034</v>
          </cell>
          <cell r="X25">
            <v>7689040.6300000008</v>
          </cell>
          <cell r="Y25">
            <v>-401290.63000000082</v>
          </cell>
          <cell r="Z25">
            <v>92168349.269999996</v>
          </cell>
        </row>
        <row r="26">
          <cell r="A26" t="str">
            <v>Vehicles</v>
          </cell>
          <cell r="B26" t="str">
            <v xml:space="preserve"> 0</v>
          </cell>
          <cell r="C26">
            <v>-1500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-1500</v>
          </cell>
        </row>
        <row r="27">
          <cell r="A27" t="str">
            <v xml:space="preserve">     NonGrowth</v>
          </cell>
          <cell r="B27">
            <v>129220450.66000001</v>
          </cell>
          <cell r="C27">
            <v>12370412.579999998</v>
          </cell>
          <cell r="D27">
            <v>11385016.120000001</v>
          </cell>
          <cell r="E27">
            <v>-3309645.0700000003</v>
          </cell>
          <cell r="F27">
            <v>10086638.690000001</v>
          </cell>
          <cell r="G27">
            <v>-1602283.9100000004</v>
          </cell>
          <cell r="H27">
            <v>10969483.210000001</v>
          </cell>
          <cell r="I27">
            <v>-94496.420000000478</v>
          </cell>
          <cell r="J27">
            <v>10940139.210000001</v>
          </cell>
          <cell r="K27">
            <v>95328.839999999444</v>
          </cell>
          <cell r="L27">
            <v>10940140.210000001</v>
          </cell>
          <cell r="M27">
            <v>212707.46999999956</v>
          </cell>
          <cell r="N27">
            <v>10435221.210000001</v>
          </cell>
          <cell r="O27">
            <v>2100395.5700000003</v>
          </cell>
          <cell r="P27">
            <v>10431034.210000001</v>
          </cell>
          <cell r="Q27">
            <v>1795866.9899999998</v>
          </cell>
          <cell r="R27">
            <v>10433419.209999999</v>
          </cell>
          <cell r="S27">
            <v>968838.57000000053</v>
          </cell>
          <cell r="T27">
            <v>10345448.210000001</v>
          </cell>
          <cell r="U27">
            <v>571515.72999999986</v>
          </cell>
          <cell r="V27">
            <v>11518824.210000001</v>
          </cell>
          <cell r="W27">
            <v>-99402.39000000013</v>
          </cell>
          <cell r="X27">
            <v>10345876.560000001</v>
          </cell>
          <cell r="Y27">
            <v>-1620028.0100000007</v>
          </cell>
          <cell r="Z27">
            <v>129220451</v>
          </cell>
        </row>
        <row r="29">
          <cell r="A29" t="str">
            <v xml:space="preserve">          Capital</v>
          </cell>
          <cell r="B29">
            <v>156899765</v>
          </cell>
          <cell r="C29">
            <v>13993848.929999998</v>
          </cell>
          <cell r="D29">
            <v>13692132.000000002</v>
          </cell>
          <cell r="E29">
            <v>-2716521.95</v>
          </cell>
          <cell r="F29">
            <v>12393719.000000002</v>
          </cell>
          <cell r="G29">
            <v>-1112542.2200000004</v>
          </cell>
          <cell r="H29">
            <v>13276851</v>
          </cell>
          <cell r="I29">
            <v>-244911.21000000052</v>
          </cell>
          <cell r="J29">
            <v>13247507</v>
          </cell>
          <cell r="K29">
            <v>-55085.950000000594</v>
          </cell>
          <cell r="L29">
            <v>13247508</v>
          </cell>
          <cell r="M29">
            <v>232751.67999999953</v>
          </cell>
          <cell r="N29">
            <v>12742589</v>
          </cell>
          <cell r="O29">
            <v>2151785.7800000003</v>
          </cell>
          <cell r="P29">
            <v>12738402</v>
          </cell>
          <cell r="Q29">
            <v>1847258.1999999997</v>
          </cell>
          <cell r="R29">
            <v>12740787</v>
          </cell>
          <cell r="S29">
            <v>957790.78000000049</v>
          </cell>
          <cell r="T29">
            <v>12652816</v>
          </cell>
          <cell r="U29">
            <v>537468.93999999983</v>
          </cell>
          <cell r="V29">
            <v>13826192</v>
          </cell>
          <cell r="W29">
            <v>-133445.18000000017</v>
          </cell>
          <cell r="X29">
            <v>12653314</v>
          </cell>
          <cell r="Y29">
            <v>-1770449.4500000007</v>
          </cell>
          <cell r="Z29">
            <v>156899765.34999999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y"/>
      <sheetName val="Excess Deferred Income Taxes"/>
      <sheetName val="Tax Gross Up of Reg Liability"/>
      <sheetName val="Plant Differences"/>
      <sheetName val="Restate Equity AFUDC Reg A&amp;L"/>
      <sheetName val="Restate ITC Basis Reduc Reg A&amp;L"/>
      <sheetName val="Restate Disallowd Plant Reg A&amp;L"/>
      <sheetName val="Restate FAS 158 Reg A&amp;L"/>
      <sheetName val="Ledger Balances - Before Adj"/>
      <sheetName val="Ledger Balances - After Adj"/>
    </sheetNames>
    <sheetDataSet>
      <sheetData sheetId="0"/>
      <sheetData sheetId="1">
        <row r="4">
          <cell r="O4">
            <v>0.25640542490812501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--&gt;"/>
      <sheetName val="Output - Contribution"/>
      <sheetName val="Output - Rate Comparison"/>
      <sheetName val="Output - DS Comparison"/>
      <sheetName val="Output - Liquidity Comparison"/>
      <sheetName val="Model --&gt;"/>
      <sheetName val="Input - Drivers &amp; Sensitivity"/>
      <sheetName val="Model - LIVE"/>
      <sheetName val="NPV Analysis"/>
      <sheetName val="Securitzation Pricing"/>
      <sheetName val="GS Tabs--&gt;"/>
      <sheetName val="Summary Output - Unwrapped"/>
      <sheetName val="Pro Forma Principal Amort"/>
      <sheetName val="Ad Hoc Exchange"/>
      <sheetName val="Non-Forbearing Exchange"/>
      <sheetName val="Status Qu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E18">
            <v>5</v>
          </cell>
        </row>
        <row r="29">
          <cell r="E2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30000000</v>
          </cell>
          <cell r="C15">
            <v>119225.1</v>
          </cell>
          <cell r="D15" t="str">
            <v xml:space="preserve"> 0</v>
          </cell>
          <cell r="F15" t="str">
            <v xml:space="preserve"> 0</v>
          </cell>
          <cell r="H15">
            <v>10000000</v>
          </cell>
          <cell r="J15" t="str">
            <v xml:space="preserve"> 0</v>
          </cell>
          <cell r="L15" t="str">
            <v xml:space="preserve"> 0</v>
          </cell>
          <cell r="N15">
            <v>10000000</v>
          </cell>
          <cell r="P15" t="str">
            <v xml:space="preserve"> 0</v>
          </cell>
          <cell r="R15" t="str">
            <v xml:space="preserve"> 0</v>
          </cell>
          <cell r="T15">
            <v>10000000</v>
          </cell>
          <cell r="V15" t="str">
            <v xml:space="preserve"> 0</v>
          </cell>
          <cell r="X15" t="str">
            <v xml:space="preserve"> 0</v>
          </cell>
          <cell r="Z15">
            <v>30119225.100000001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3000000</v>
          </cell>
          <cell r="C18">
            <v>9557.73</v>
          </cell>
          <cell r="D18">
            <v>250000</v>
          </cell>
          <cell r="F18">
            <v>250000</v>
          </cell>
          <cell r="H18">
            <v>250000</v>
          </cell>
          <cell r="J18">
            <v>250000</v>
          </cell>
          <cell r="L18">
            <v>250000</v>
          </cell>
          <cell r="N18">
            <v>250000</v>
          </cell>
          <cell r="P18">
            <v>250000</v>
          </cell>
          <cell r="R18">
            <v>250000</v>
          </cell>
          <cell r="T18">
            <v>250000</v>
          </cell>
          <cell r="V18">
            <v>250000</v>
          </cell>
          <cell r="X18">
            <v>250000</v>
          </cell>
          <cell r="Z18">
            <v>2759557.73</v>
          </cell>
        </row>
        <row r="19">
          <cell r="A19" t="str">
            <v>Misc</v>
          </cell>
          <cell r="B19" t="str">
            <v xml:space="preserve"> 0</v>
          </cell>
          <cell r="C19">
            <v>4887908.43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-4887908</v>
          </cell>
          <cell r="Z19">
            <v>0.42999999970197678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>
            <v>3350550.76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Y21">
            <v>-3350551</v>
          </cell>
          <cell r="Z21">
            <v>-0.24000000022351742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>
            <v>1300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1300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264.67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264.67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6347.84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6347.84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3000000</v>
          </cell>
          <cell r="C27">
            <v>8255929.4300000006</v>
          </cell>
          <cell r="D27">
            <v>250000</v>
          </cell>
          <cell r="E27">
            <v>0</v>
          </cell>
          <cell r="F27">
            <v>250000</v>
          </cell>
          <cell r="G27">
            <v>0</v>
          </cell>
          <cell r="H27">
            <v>250000</v>
          </cell>
          <cell r="I27">
            <v>0</v>
          </cell>
          <cell r="J27">
            <v>250000</v>
          </cell>
          <cell r="K27">
            <v>0</v>
          </cell>
          <cell r="L27">
            <v>250000</v>
          </cell>
          <cell r="M27">
            <v>0</v>
          </cell>
          <cell r="N27">
            <v>250000</v>
          </cell>
          <cell r="O27">
            <v>0</v>
          </cell>
          <cell r="P27">
            <v>250000</v>
          </cell>
          <cell r="Q27">
            <v>0</v>
          </cell>
          <cell r="R27">
            <v>250000</v>
          </cell>
          <cell r="S27">
            <v>0</v>
          </cell>
          <cell r="T27">
            <v>250000</v>
          </cell>
          <cell r="U27">
            <v>0</v>
          </cell>
          <cell r="V27">
            <v>250000</v>
          </cell>
          <cell r="W27">
            <v>0</v>
          </cell>
          <cell r="X27">
            <v>250000</v>
          </cell>
          <cell r="Y27">
            <v>-8238459</v>
          </cell>
          <cell r="Z27">
            <v>2767470.4299999992</v>
          </cell>
        </row>
        <row r="29">
          <cell r="A29" t="str">
            <v xml:space="preserve">          Capital</v>
          </cell>
          <cell r="B29">
            <v>33000000</v>
          </cell>
          <cell r="C29">
            <v>8375154.5300000012</v>
          </cell>
          <cell r="D29">
            <v>250000</v>
          </cell>
          <cell r="E29">
            <v>0</v>
          </cell>
          <cell r="F29">
            <v>250000</v>
          </cell>
          <cell r="G29">
            <v>0</v>
          </cell>
          <cell r="H29">
            <v>10250000</v>
          </cell>
          <cell r="I29">
            <v>0</v>
          </cell>
          <cell r="J29">
            <v>250000</v>
          </cell>
          <cell r="K29">
            <v>0</v>
          </cell>
          <cell r="L29">
            <v>250000</v>
          </cell>
          <cell r="M29">
            <v>0</v>
          </cell>
          <cell r="N29">
            <v>10250000</v>
          </cell>
          <cell r="O29">
            <v>0</v>
          </cell>
          <cell r="P29">
            <v>250000</v>
          </cell>
          <cell r="Q29">
            <v>0</v>
          </cell>
          <cell r="R29">
            <v>250000</v>
          </cell>
          <cell r="S29">
            <v>0</v>
          </cell>
          <cell r="T29">
            <v>10250000</v>
          </cell>
          <cell r="U29">
            <v>0</v>
          </cell>
          <cell r="V29">
            <v>250000</v>
          </cell>
          <cell r="W29">
            <v>0</v>
          </cell>
          <cell r="X29">
            <v>250000</v>
          </cell>
          <cell r="Y29">
            <v>-8238459</v>
          </cell>
          <cell r="Z29">
            <v>32886695.530000001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3">
          <cell r="T303">
            <v>33771791.829999998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>
        <row r="7">
          <cell r="DX7" t="str">
            <v>Total Year</v>
          </cell>
          <cell r="DY7" t="str">
            <v>Oct</v>
          </cell>
          <cell r="DZ7" t="str">
            <v>Nov</v>
          </cell>
          <cell r="EA7" t="str">
            <v>Dec</v>
          </cell>
          <cell r="EB7" t="str">
            <v>Jan</v>
          </cell>
          <cell r="EC7" t="str">
            <v>Feb</v>
          </cell>
          <cell r="ED7" t="str">
            <v>Mar</v>
          </cell>
          <cell r="EE7" t="str">
            <v>Apr</v>
          </cell>
          <cell r="EF7" t="str">
            <v>May</v>
          </cell>
          <cell r="EG7" t="str">
            <v>Jun</v>
          </cell>
          <cell r="EH7" t="str">
            <v>Jul</v>
          </cell>
          <cell r="EI7" t="str">
            <v>Aug</v>
          </cell>
          <cell r="EJ7" t="str">
            <v>Sep</v>
          </cell>
          <cell r="EL7" t="str">
            <v>Total Year</v>
          </cell>
          <cell r="EM7" t="str">
            <v>Oct</v>
          </cell>
          <cell r="EN7" t="str">
            <v>Nov</v>
          </cell>
          <cell r="EO7" t="str">
            <v>Dec</v>
          </cell>
          <cell r="EP7" t="str">
            <v>Jan</v>
          </cell>
          <cell r="EQ7" t="str">
            <v>Feb</v>
          </cell>
          <cell r="ER7" t="str">
            <v>Mar</v>
          </cell>
          <cell r="ES7" t="str">
            <v>Apr</v>
          </cell>
          <cell r="ET7" t="str">
            <v>May</v>
          </cell>
          <cell r="EU7" t="str">
            <v>Jun</v>
          </cell>
          <cell r="EV7" t="str">
            <v>Jul</v>
          </cell>
          <cell r="EW7" t="str">
            <v>Aug</v>
          </cell>
          <cell r="EX7" t="str">
            <v>Sep</v>
          </cell>
          <cell r="EZ7" t="str">
            <v>Total Year</v>
          </cell>
          <cell r="FA7" t="str">
            <v>Oct</v>
          </cell>
          <cell r="FB7" t="str">
            <v>Nov</v>
          </cell>
          <cell r="FC7" t="str">
            <v>Dec</v>
          </cell>
          <cell r="FD7" t="str">
            <v>Jan</v>
          </cell>
          <cell r="FE7" t="str">
            <v>Feb</v>
          </cell>
          <cell r="FF7" t="str">
            <v>Mar</v>
          </cell>
          <cell r="FG7" t="str">
            <v>Apr</v>
          </cell>
          <cell r="FH7" t="str">
            <v>May</v>
          </cell>
          <cell r="FI7" t="str">
            <v>Jun</v>
          </cell>
          <cell r="FJ7" t="str">
            <v>Jul</v>
          </cell>
          <cell r="FK7" t="str">
            <v>Aug</v>
          </cell>
          <cell r="FL7" t="str">
            <v>Sep</v>
          </cell>
          <cell r="FN7" t="str">
            <v>Total Year</v>
          </cell>
          <cell r="FO7" t="str">
            <v>Oct</v>
          </cell>
          <cell r="FP7" t="str">
            <v>Nov</v>
          </cell>
          <cell r="FQ7" t="str">
            <v>Dec</v>
          </cell>
          <cell r="FR7" t="str">
            <v>Jan</v>
          </cell>
          <cell r="FS7" t="str">
            <v>Feb</v>
          </cell>
          <cell r="FT7" t="str">
            <v>Mar</v>
          </cell>
          <cell r="FU7" t="str">
            <v>Apr</v>
          </cell>
          <cell r="FV7" t="str">
            <v>May</v>
          </cell>
          <cell r="FW7" t="str">
            <v>Jun</v>
          </cell>
          <cell r="FX7" t="str">
            <v>Jul</v>
          </cell>
          <cell r="FY7" t="str">
            <v>Aug</v>
          </cell>
          <cell r="FZ7" t="str">
            <v>Sep</v>
          </cell>
        </row>
        <row r="8">
          <cell r="DX8" t="str">
            <v>COLODV</v>
          </cell>
          <cell r="DY8" t="str">
            <v>COLODV</v>
          </cell>
          <cell r="DZ8" t="str">
            <v>COLODV</v>
          </cell>
          <cell r="EA8" t="str">
            <v>COLODV</v>
          </cell>
          <cell r="EB8" t="str">
            <v>COLODV</v>
          </cell>
          <cell r="EC8" t="str">
            <v>COLODV</v>
          </cell>
          <cell r="ED8" t="str">
            <v>COLODV</v>
          </cell>
          <cell r="EE8" t="str">
            <v>COLODV</v>
          </cell>
          <cell r="EF8" t="str">
            <v>COLODV</v>
          </cell>
          <cell r="EG8" t="str">
            <v>COLODV</v>
          </cell>
          <cell r="EH8" t="str">
            <v>COLODV</v>
          </cell>
          <cell r="EI8" t="str">
            <v>COLODV</v>
          </cell>
          <cell r="EJ8" t="str">
            <v>COLODV</v>
          </cell>
          <cell r="EL8" t="str">
            <v>KANSDV</v>
          </cell>
          <cell r="EM8" t="str">
            <v>KANSDV</v>
          </cell>
          <cell r="EN8" t="str">
            <v>KANSDV</v>
          </cell>
          <cell r="EO8" t="str">
            <v>KANSDV</v>
          </cell>
          <cell r="EP8" t="str">
            <v>KANSDV</v>
          </cell>
          <cell r="EQ8" t="str">
            <v>KANSDV</v>
          </cell>
          <cell r="ER8" t="str">
            <v>KANSDV</v>
          </cell>
          <cell r="ES8" t="str">
            <v>KANSDV</v>
          </cell>
          <cell r="ET8" t="str">
            <v>KANSDV</v>
          </cell>
          <cell r="EU8" t="str">
            <v>KANSDV</v>
          </cell>
          <cell r="EV8" t="str">
            <v>KANSDV</v>
          </cell>
          <cell r="EW8" t="str">
            <v>KANSDV</v>
          </cell>
          <cell r="EX8" t="str">
            <v>KANSDV</v>
          </cell>
          <cell r="EZ8" t="str">
            <v>MOCKDV</v>
          </cell>
          <cell r="FA8" t="str">
            <v>MOCKDV</v>
          </cell>
          <cell r="FB8" t="str">
            <v>MOCKDV</v>
          </cell>
          <cell r="FC8" t="str">
            <v>MOCKDV</v>
          </cell>
          <cell r="FD8" t="str">
            <v>MOCKDV</v>
          </cell>
          <cell r="FE8" t="str">
            <v>MOCKDV</v>
          </cell>
          <cell r="FF8" t="str">
            <v>MOCKDV</v>
          </cell>
          <cell r="FG8" t="str">
            <v>MOCKDV</v>
          </cell>
          <cell r="FH8" t="str">
            <v>MOCKDV</v>
          </cell>
          <cell r="FI8" t="str">
            <v>MOCKDV</v>
          </cell>
          <cell r="FJ8" t="str">
            <v>MOCKDV</v>
          </cell>
          <cell r="FK8" t="str">
            <v>MOCKDV</v>
          </cell>
          <cell r="FL8" t="str">
            <v>MOCKDV</v>
          </cell>
          <cell r="FN8" t="str">
            <v>UACKDV</v>
          </cell>
          <cell r="FO8" t="str">
            <v>UACKDV</v>
          </cell>
          <cell r="FP8" t="str">
            <v>UACKDV</v>
          </cell>
          <cell r="FQ8" t="str">
            <v>UACKDV</v>
          </cell>
          <cell r="FR8" t="str">
            <v>UACKDV</v>
          </cell>
          <cell r="FS8" t="str">
            <v>UACKDV</v>
          </cell>
          <cell r="FT8" t="str">
            <v>UACKDV</v>
          </cell>
          <cell r="FU8" t="str">
            <v>UACKDV</v>
          </cell>
          <cell r="FV8" t="str">
            <v>UACKDV</v>
          </cell>
          <cell r="FW8" t="str">
            <v>UACKDV</v>
          </cell>
          <cell r="FX8" t="str">
            <v>UACKDV</v>
          </cell>
          <cell r="FY8" t="str">
            <v>UACKDV</v>
          </cell>
          <cell r="FZ8" t="str">
            <v>UACKDV</v>
          </cell>
        </row>
        <row r="9">
          <cell r="DX9">
            <v>74273.490000000005</v>
          </cell>
          <cell r="DY9">
            <v>5976.03</v>
          </cell>
          <cell r="DZ9">
            <v>6260.6</v>
          </cell>
          <cell r="EA9">
            <v>6545.17</v>
          </cell>
          <cell r="EB9">
            <v>5976.03</v>
          </cell>
          <cell r="EC9">
            <v>5691.46</v>
          </cell>
          <cell r="ED9">
            <v>6545.17</v>
          </cell>
          <cell r="EE9">
            <v>5976.03</v>
          </cell>
          <cell r="EF9">
            <v>6260.6</v>
          </cell>
          <cell r="EG9">
            <v>6260.6</v>
          </cell>
          <cell r="EH9">
            <v>5976.03</v>
          </cell>
          <cell r="EI9">
            <v>6545.17</v>
          </cell>
          <cell r="EJ9">
            <v>6260.6</v>
          </cell>
          <cell r="EL9">
            <v>95130.98</v>
          </cell>
          <cell r="EM9">
            <v>7654.21</v>
          </cell>
          <cell r="EN9">
            <v>8018.71</v>
          </cell>
          <cell r="EO9">
            <v>8383.19</v>
          </cell>
          <cell r="EP9">
            <v>7654.21</v>
          </cell>
          <cell r="EQ9">
            <v>7289.73</v>
          </cell>
          <cell r="ER9">
            <v>8383.19</v>
          </cell>
          <cell r="ES9">
            <v>7654.21</v>
          </cell>
          <cell r="ET9">
            <v>8018.71</v>
          </cell>
          <cell r="EU9">
            <v>8018.71</v>
          </cell>
          <cell r="EV9">
            <v>7654.21</v>
          </cell>
          <cell r="EW9">
            <v>8383.19</v>
          </cell>
          <cell r="EX9">
            <v>8018.71</v>
          </cell>
          <cell r="EZ9">
            <v>3052.32</v>
          </cell>
          <cell r="FA9">
            <v>245.59</v>
          </cell>
          <cell r="FB9">
            <v>257.27999999999997</v>
          </cell>
          <cell r="FC9">
            <v>268.98</v>
          </cell>
          <cell r="FD9">
            <v>245.59</v>
          </cell>
          <cell r="FE9">
            <v>233.9</v>
          </cell>
          <cell r="FF9">
            <v>268.98</v>
          </cell>
          <cell r="FG9">
            <v>245.59</v>
          </cell>
          <cell r="FH9">
            <v>257.27999999999997</v>
          </cell>
          <cell r="FI9">
            <v>257.27999999999997</v>
          </cell>
          <cell r="FJ9">
            <v>245.59</v>
          </cell>
          <cell r="FK9">
            <v>268.98</v>
          </cell>
          <cell r="FL9">
            <v>257.27999999999997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</row>
        <row r="10">
          <cell r="DX10">
            <v>25252.97</v>
          </cell>
          <cell r="DY10">
            <v>2031.85</v>
          </cell>
          <cell r="DZ10">
            <v>2128.6</v>
          </cell>
          <cell r="EA10">
            <v>2225.36</v>
          </cell>
          <cell r="EB10">
            <v>2031.85</v>
          </cell>
          <cell r="EC10">
            <v>1935.09</v>
          </cell>
          <cell r="ED10">
            <v>2225.36</v>
          </cell>
          <cell r="EE10">
            <v>2031.85</v>
          </cell>
          <cell r="EF10">
            <v>2128.6</v>
          </cell>
          <cell r="EG10">
            <v>2128.6</v>
          </cell>
          <cell r="EH10">
            <v>2031.85</v>
          </cell>
          <cell r="EI10">
            <v>2225.36</v>
          </cell>
          <cell r="EJ10">
            <v>2128.6</v>
          </cell>
          <cell r="EL10">
            <v>32344.59</v>
          </cell>
          <cell r="EM10">
            <v>2602.4299999999998</v>
          </cell>
          <cell r="EN10">
            <v>2726.37</v>
          </cell>
          <cell r="EO10">
            <v>2850.29</v>
          </cell>
          <cell r="EP10">
            <v>2602.4299999999998</v>
          </cell>
          <cell r="EQ10">
            <v>2478.52</v>
          </cell>
          <cell r="ER10">
            <v>2850.29</v>
          </cell>
          <cell r="ES10">
            <v>2602.4299999999998</v>
          </cell>
          <cell r="ET10">
            <v>2726.37</v>
          </cell>
          <cell r="EU10">
            <v>2726.37</v>
          </cell>
          <cell r="EV10">
            <v>2602.4299999999998</v>
          </cell>
          <cell r="EW10">
            <v>2850.29</v>
          </cell>
          <cell r="EX10">
            <v>2726.37</v>
          </cell>
          <cell r="EZ10">
            <v>1037.79</v>
          </cell>
          <cell r="FA10">
            <v>83.5</v>
          </cell>
          <cell r="FB10">
            <v>87.48</v>
          </cell>
          <cell r="FC10">
            <v>91.45</v>
          </cell>
          <cell r="FD10">
            <v>83.5</v>
          </cell>
          <cell r="FE10">
            <v>79.52</v>
          </cell>
          <cell r="FF10">
            <v>91.45</v>
          </cell>
          <cell r="FG10">
            <v>83.5</v>
          </cell>
          <cell r="FH10">
            <v>87.48</v>
          </cell>
          <cell r="FI10">
            <v>87.48</v>
          </cell>
          <cell r="FJ10">
            <v>83.5</v>
          </cell>
          <cell r="FK10">
            <v>91.45</v>
          </cell>
          <cell r="FL10">
            <v>87.48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</row>
        <row r="11">
          <cell r="DX11" t="str">
            <v>0</v>
          </cell>
          <cell r="DY11" t="str">
            <v>0</v>
          </cell>
          <cell r="DZ11" t="str">
            <v>0</v>
          </cell>
          <cell r="EA11" t="str">
            <v>0</v>
          </cell>
          <cell r="EB11" t="str">
            <v>0</v>
          </cell>
          <cell r="EC11" t="str">
            <v>0</v>
          </cell>
          <cell r="ED11" t="str">
            <v>0</v>
          </cell>
          <cell r="EE11" t="str">
            <v>0</v>
          </cell>
          <cell r="EF11" t="str">
            <v>0</v>
          </cell>
          <cell r="EG11" t="str">
            <v>0</v>
          </cell>
          <cell r="EH11" t="str">
            <v>0</v>
          </cell>
          <cell r="EI11" t="str">
            <v>0</v>
          </cell>
          <cell r="EJ11" t="str">
            <v>0</v>
          </cell>
          <cell r="EL11" t="str">
            <v>0</v>
          </cell>
          <cell r="EM11" t="str">
            <v>0</v>
          </cell>
          <cell r="EN11" t="str">
            <v>0</v>
          </cell>
          <cell r="EO11" t="str">
            <v>0</v>
          </cell>
          <cell r="EP11" t="str">
            <v>0</v>
          </cell>
          <cell r="EQ11" t="str">
            <v>0</v>
          </cell>
          <cell r="ER11" t="str">
            <v>0</v>
          </cell>
          <cell r="ES11" t="str">
            <v>0</v>
          </cell>
          <cell r="ET11" t="str">
            <v>0</v>
          </cell>
          <cell r="EU11" t="str">
            <v>0</v>
          </cell>
          <cell r="EV11" t="str">
            <v>0</v>
          </cell>
          <cell r="EW11" t="str">
            <v>0</v>
          </cell>
          <cell r="EX11" t="str">
            <v>0</v>
          </cell>
          <cell r="EZ11" t="str">
            <v>0</v>
          </cell>
          <cell r="FA11" t="str">
            <v>0</v>
          </cell>
          <cell r="FB11" t="str">
            <v>0</v>
          </cell>
          <cell r="FC11" t="str">
            <v>0</v>
          </cell>
          <cell r="FD11" t="str">
            <v>0</v>
          </cell>
          <cell r="FE11" t="str">
            <v>0</v>
          </cell>
          <cell r="FF11" t="str">
            <v>0</v>
          </cell>
          <cell r="FG11" t="str">
            <v>0</v>
          </cell>
          <cell r="FH11" t="str">
            <v>0</v>
          </cell>
          <cell r="FI11" t="str">
            <v>0</v>
          </cell>
          <cell r="FJ11" t="str">
            <v>0</v>
          </cell>
          <cell r="FK11" t="str">
            <v>0</v>
          </cell>
          <cell r="FL11" t="str">
            <v>0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</row>
        <row r="12">
          <cell r="DX12" t="str">
            <v>0</v>
          </cell>
          <cell r="DY12" t="str">
            <v>0</v>
          </cell>
          <cell r="DZ12" t="str">
            <v>0</v>
          </cell>
          <cell r="EA12" t="str">
            <v>0</v>
          </cell>
          <cell r="EB12" t="str">
            <v>0</v>
          </cell>
          <cell r="EC12" t="str">
            <v>0</v>
          </cell>
          <cell r="ED12" t="str">
            <v>0</v>
          </cell>
          <cell r="EE12" t="str">
            <v>0</v>
          </cell>
          <cell r="EF12" t="str">
            <v>0</v>
          </cell>
          <cell r="EG12" t="str">
            <v>0</v>
          </cell>
          <cell r="EH12" t="str">
            <v>0</v>
          </cell>
          <cell r="EI12" t="str">
            <v>0</v>
          </cell>
          <cell r="EJ12" t="str">
            <v>0</v>
          </cell>
          <cell r="EL12" t="str">
            <v>0</v>
          </cell>
          <cell r="EM12" t="str">
            <v>0</v>
          </cell>
          <cell r="EN12" t="str">
            <v>0</v>
          </cell>
          <cell r="EO12" t="str">
            <v>0</v>
          </cell>
          <cell r="EP12" t="str">
            <v>0</v>
          </cell>
          <cell r="EQ12" t="str">
            <v>0</v>
          </cell>
          <cell r="ER12" t="str">
            <v>0</v>
          </cell>
          <cell r="ES12" t="str">
            <v>0</v>
          </cell>
          <cell r="ET12" t="str">
            <v>0</v>
          </cell>
          <cell r="EU12" t="str">
            <v>0</v>
          </cell>
          <cell r="EV12" t="str">
            <v>0</v>
          </cell>
          <cell r="EW12" t="str">
            <v>0</v>
          </cell>
          <cell r="EX12" t="str">
            <v>0</v>
          </cell>
          <cell r="EZ12" t="str">
            <v>0</v>
          </cell>
          <cell r="FA12" t="str">
            <v>0</v>
          </cell>
          <cell r="FB12" t="str">
            <v>0</v>
          </cell>
          <cell r="FC12" t="str">
            <v>0</v>
          </cell>
          <cell r="FD12" t="str">
            <v>0</v>
          </cell>
          <cell r="FE12" t="str">
            <v>0</v>
          </cell>
          <cell r="FF12" t="str">
            <v>0</v>
          </cell>
          <cell r="FG12" t="str">
            <v>0</v>
          </cell>
          <cell r="FH12" t="str">
            <v>0</v>
          </cell>
          <cell r="FI12" t="str">
            <v>0</v>
          </cell>
          <cell r="FJ12" t="str">
            <v>0</v>
          </cell>
          <cell r="FK12" t="str">
            <v>0</v>
          </cell>
          <cell r="FL12" t="str">
            <v>0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</row>
        <row r="13">
          <cell r="DX13" t="str">
            <v>0</v>
          </cell>
          <cell r="DY13" t="str">
            <v>0</v>
          </cell>
          <cell r="DZ13" t="str">
            <v>0</v>
          </cell>
          <cell r="EA13" t="str">
            <v>0</v>
          </cell>
          <cell r="EB13" t="str">
            <v>0</v>
          </cell>
          <cell r="EC13" t="str">
            <v>0</v>
          </cell>
          <cell r="ED13" t="str">
            <v>0</v>
          </cell>
          <cell r="EE13" t="str">
            <v>0</v>
          </cell>
          <cell r="EF13" t="str">
            <v>0</v>
          </cell>
          <cell r="EG13" t="str">
            <v>0</v>
          </cell>
          <cell r="EH13" t="str">
            <v>0</v>
          </cell>
          <cell r="EI13" t="str">
            <v>0</v>
          </cell>
          <cell r="EJ13" t="str">
            <v>0</v>
          </cell>
          <cell r="EL13" t="str">
            <v>0</v>
          </cell>
          <cell r="EM13" t="str">
            <v>0</v>
          </cell>
          <cell r="EN13" t="str">
            <v>0</v>
          </cell>
          <cell r="EO13" t="str">
            <v>0</v>
          </cell>
          <cell r="EP13" t="str">
            <v>0</v>
          </cell>
          <cell r="EQ13" t="str">
            <v>0</v>
          </cell>
          <cell r="ER13" t="str">
            <v>0</v>
          </cell>
          <cell r="ES13" t="str">
            <v>0</v>
          </cell>
          <cell r="ET13" t="str">
            <v>0</v>
          </cell>
          <cell r="EU13" t="str">
            <v>0</v>
          </cell>
          <cell r="EV13" t="str">
            <v>0</v>
          </cell>
          <cell r="EW13" t="str">
            <v>0</v>
          </cell>
          <cell r="EX13" t="str">
            <v>0</v>
          </cell>
          <cell r="EZ13" t="str">
            <v>0</v>
          </cell>
          <cell r="FA13" t="str">
            <v>0</v>
          </cell>
          <cell r="FB13" t="str">
            <v>0</v>
          </cell>
          <cell r="FC13" t="str">
            <v>0</v>
          </cell>
          <cell r="FD13" t="str">
            <v>0</v>
          </cell>
          <cell r="FE13" t="str">
            <v>0</v>
          </cell>
          <cell r="FF13" t="str">
            <v>0</v>
          </cell>
          <cell r="FG13" t="str">
            <v>0</v>
          </cell>
          <cell r="FH13" t="str">
            <v>0</v>
          </cell>
          <cell r="FI13" t="str">
            <v>0</v>
          </cell>
          <cell r="FJ13" t="str">
            <v>0</v>
          </cell>
          <cell r="FK13" t="str">
            <v>0</v>
          </cell>
          <cell r="FL13" t="str">
            <v>0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</row>
        <row r="14">
          <cell r="DX14" t="str">
            <v>0</v>
          </cell>
          <cell r="DY14" t="str">
            <v>0</v>
          </cell>
          <cell r="DZ14" t="str">
            <v>0</v>
          </cell>
          <cell r="EA14" t="str">
            <v>0</v>
          </cell>
          <cell r="EB14" t="str">
            <v>0</v>
          </cell>
          <cell r="EC14" t="str">
            <v>0</v>
          </cell>
          <cell r="ED14" t="str">
            <v>0</v>
          </cell>
          <cell r="EE14" t="str">
            <v>0</v>
          </cell>
          <cell r="EF14" t="str">
            <v>0</v>
          </cell>
          <cell r="EG14" t="str">
            <v>0</v>
          </cell>
          <cell r="EH14" t="str">
            <v>0</v>
          </cell>
          <cell r="EI14" t="str">
            <v>0</v>
          </cell>
          <cell r="EJ14" t="str">
            <v>0</v>
          </cell>
          <cell r="EL14" t="str">
            <v>0</v>
          </cell>
          <cell r="EM14" t="str">
            <v>0</v>
          </cell>
          <cell r="EN14" t="str">
            <v>0</v>
          </cell>
          <cell r="EO14" t="str">
            <v>0</v>
          </cell>
          <cell r="EP14" t="str">
            <v>0</v>
          </cell>
          <cell r="EQ14" t="str">
            <v>0</v>
          </cell>
          <cell r="ER14" t="str">
            <v>0</v>
          </cell>
          <cell r="ES14" t="str">
            <v>0</v>
          </cell>
          <cell r="ET14" t="str">
            <v>0</v>
          </cell>
          <cell r="EU14" t="str">
            <v>0</v>
          </cell>
          <cell r="EV14" t="str">
            <v>0</v>
          </cell>
          <cell r="EW14" t="str">
            <v>0</v>
          </cell>
          <cell r="EX14" t="str">
            <v>0</v>
          </cell>
          <cell r="EZ14" t="str">
            <v>0</v>
          </cell>
          <cell r="FA14" t="str">
            <v>0</v>
          </cell>
          <cell r="FB14" t="str">
            <v>0</v>
          </cell>
          <cell r="FC14" t="str">
            <v>0</v>
          </cell>
          <cell r="FD14" t="str">
            <v>0</v>
          </cell>
          <cell r="FE14" t="str">
            <v>0</v>
          </cell>
          <cell r="FF14" t="str">
            <v>0</v>
          </cell>
          <cell r="FG14" t="str">
            <v>0</v>
          </cell>
          <cell r="FH14" t="str">
            <v>0</v>
          </cell>
          <cell r="FI14" t="str">
            <v>0</v>
          </cell>
          <cell r="FJ14" t="str">
            <v>0</v>
          </cell>
          <cell r="FK14" t="str">
            <v>0</v>
          </cell>
          <cell r="FL14" t="str">
            <v>0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</row>
        <row r="15"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</row>
        <row r="16">
          <cell r="DX16" t="str">
            <v>0</v>
          </cell>
          <cell r="DY16" t="str">
            <v>0</v>
          </cell>
          <cell r="DZ16" t="str">
            <v>0</v>
          </cell>
          <cell r="EA16" t="str">
            <v>0</v>
          </cell>
          <cell r="EB16" t="str">
            <v>0</v>
          </cell>
          <cell r="EC16" t="str">
            <v>0</v>
          </cell>
          <cell r="ED16" t="str">
            <v>0</v>
          </cell>
          <cell r="EE16" t="str">
            <v>0</v>
          </cell>
          <cell r="EF16" t="str">
            <v>0</v>
          </cell>
          <cell r="EG16" t="str">
            <v>0</v>
          </cell>
          <cell r="EH16" t="str">
            <v>0</v>
          </cell>
          <cell r="EI16" t="str">
            <v>0</v>
          </cell>
          <cell r="EJ16" t="str">
            <v>0</v>
          </cell>
          <cell r="EL16" t="str">
            <v>0</v>
          </cell>
          <cell r="EM16" t="str">
            <v>0</v>
          </cell>
          <cell r="EN16" t="str">
            <v>0</v>
          </cell>
          <cell r="EO16" t="str">
            <v>0</v>
          </cell>
          <cell r="EP16" t="str">
            <v>0</v>
          </cell>
          <cell r="EQ16" t="str">
            <v>0</v>
          </cell>
          <cell r="ER16" t="str">
            <v>0</v>
          </cell>
          <cell r="ES16" t="str">
            <v>0</v>
          </cell>
          <cell r="ET16" t="str">
            <v>0</v>
          </cell>
          <cell r="EU16" t="str">
            <v>0</v>
          </cell>
          <cell r="EV16" t="str">
            <v>0</v>
          </cell>
          <cell r="EW16" t="str">
            <v>0</v>
          </cell>
          <cell r="EX16" t="str">
            <v>0</v>
          </cell>
          <cell r="EZ16" t="str">
            <v>0</v>
          </cell>
          <cell r="FA16" t="str">
            <v>0</v>
          </cell>
          <cell r="FB16" t="str">
            <v>0</v>
          </cell>
          <cell r="FC16" t="str">
            <v>0</v>
          </cell>
          <cell r="FD16" t="str">
            <v>0</v>
          </cell>
          <cell r="FE16" t="str">
            <v>0</v>
          </cell>
          <cell r="FF16" t="str">
            <v>0</v>
          </cell>
          <cell r="FG16" t="str">
            <v>0</v>
          </cell>
          <cell r="FH16" t="str">
            <v>0</v>
          </cell>
          <cell r="FI16" t="str">
            <v>0</v>
          </cell>
          <cell r="FJ16" t="str">
            <v>0</v>
          </cell>
          <cell r="FK16" t="str">
            <v>0</v>
          </cell>
          <cell r="FL16" t="str">
            <v>0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</row>
        <row r="17"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</row>
        <row r="18">
          <cell r="DX18" t="str">
            <v>0</v>
          </cell>
          <cell r="DY18" t="str">
            <v>0</v>
          </cell>
          <cell r="DZ18" t="str">
            <v>0</v>
          </cell>
          <cell r="EA18" t="str">
            <v>0</v>
          </cell>
          <cell r="EB18" t="str">
            <v>0</v>
          </cell>
          <cell r="EC18" t="str">
            <v>0</v>
          </cell>
          <cell r="ED18" t="str">
            <v>0</v>
          </cell>
          <cell r="EE18" t="str">
            <v>0</v>
          </cell>
          <cell r="EF18" t="str">
            <v>0</v>
          </cell>
          <cell r="EG18" t="str">
            <v>0</v>
          </cell>
          <cell r="EH18" t="str">
            <v>0</v>
          </cell>
          <cell r="EI18" t="str">
            <v>0</v>
          </cell>
          <cell r="EJ18" t="str">
            <v>0</v>
          </cell>
          <cell r="EL18" t="str">
            <v>0</v>
          </cell>
          <cell r="EM18" t="str">
            <v>0</v>
          </cell>
          <cell r="EN18" t="str">
            <v>0</v>
          </cell>
          <cell r="EO18" t="str">
            <v>0</v>
          </cell>
          <cell r="EP18" t="str">
            <v>0</v>
          </cell>
          <cell r="EQ18" t="str">
            <v>0</v>
          </cell>
          <cell r="ER18" t="str">
            <v>0</v>
          </cell>
          <cell r="ES18" t="str">
            <v>0</v>
          </cell>
          <cell r="ET18" t="str">
            <v>0</v>
          </cell>
          <cell r="EU18" t="str">
            <v>0</v>
          </cell>
          <cell r="EV18" t="str">
            <v>0</v>
          </cell>
          <cell r="EW18" t="str">
            <v>0</v>
          </cell>
          <cell r="EX18" t="str">
            <v>0</v>
          </cell>
          <cell r="EZ18" t="str">
            <v>0</v>
          </cell>
          <cell r="FA18" t="str">
            <v>0</v>
          </cell>
          <cell r="FB18" t="str">
            <v>0</v>
          </cell>
          <cell r="FC18" t="str">
            <v>0</v>
          </cell>
          <cell r="FD18" t="str">
            <v>0</v>
          </cell>
          <cell r="FE18" t="str">
            <v>0</v>
          </cell>
          <cell r="FF18" t="str">
            <v>0</v>
          </cell>
          <cell r="FG18" t="str">
            <v>0</v>
          </cell>
          <cell r="FH18" t="str">
            <v>0</v>
          </cell>
          <cell r="FI18" t="str">
            <v>0</v>
          </cell>
          <cell r="FJ18" t="str">
            <v>0</v>
          </cell>
          <cell r="FK18" t="str">
            <v>0</v>
          </cell>
          <cell r="FL18" t="str">
            <v>0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</row>
        <row r="19">
          <cell r="DX19" t="str">
            <v>0</v>
          </cell>
          <cell r="DY19" t="str">
            <v>0</v>
          </cell>
          <cell r="DZ19" t="str">
            <v>0</v>
          </cell>
          <cell r="EA19" t="str">
            <v>0</v>
          </cell>
          <cell r="EB19" t="str">
            <v>0</v>
          </cell>
          <cell r="EC19" t="str">
            <v>0</v>
          </cell>
          <cell r="ED19" t="str">
            <v>0</v>
          </cell>
          <cell r="EE19" t="str">
            <v>0</v>
          </cell>
          <cell r="EF19" t="str">
            <v>0</v>
          </cell>
          <cell r="EG19" t="str">
            <v>0</v>
          </cell>
          <cell r="EH19" t="str">
            <v>0</v>
          </cell>
          <cell r="EI19" t="str">
            <v>0</v>
          </cell>
          <cell r="EJ19" t="str">
            <v>0</v>
          </cell>
          <cell r="EL19" t="str">
            <v>0</v>
          </cell>
          <cell r="EM19" t="str">
            <v>0</v>
          </cell>
          <cell r="EN19" t="str">
            <v>0</v>
          </cell>
          <cell r="EO19" t="str">
            <v>0</v>
          </cell>
          <cell r="EP19" t="str">
            <v>0</v>
          </cell>
          <cell r="EQ19" t="str">
            <v>0</v>
          </cell>
          <cell r="ER19" t="str">
            <v>0</v>
          </cell>
          <cell r="ES19" t="str">
            <v>0</v>
          </cell>
          <cell r="ET19" t="str">
            <v>0</v>
          </cell>
          <cell r="EU19" t="str">
            <v>0</v>
          </cell>
          <cell r="EV19" t="str">
            <v>0</v>
          </cell>
          <cell r="EW19" t="str">
            <v>0</v>
          </cell>
          <cell r="EX19" t="str">
            <v>0</v>
          </cell>
          <cell r="EZ19" t="str">
            <v>0</v>
          </cell>
          <cell r="FA19" t="str">
            <v>0</v>
          </cell>
          <cell r="FB19" t="str">
            <v>0</v>
          </cell>
          <cell r="FC19" t="str">
            <v>0</v>
          </cell>
          <cell r="FD19" t="str">
            <v>0</v>
          </cell>
          <cell r="FE19" t="str">
            <v>0</v>
          </cell>
          <cell r="FF19" t="str">
            <v>0</v>
          </cell>
          <cell r="FG19" t="str">
            <v>0</v>
          </cell>
          <cell r="FH19" t="str">
            <v>0</v>
          </cell>
          <cell r="FI19" t="str">
            <v>0</v>
          </cell>
          <cell r="FJ19" t="str">
            <v>0</v>
          </cell>
          <cell r="FK19" t="str">
            <v>0</v>
          </cell>
          <cell r="FL19" t="str">
            <v>0</v>
          </cell>
          <cell r="FN19" t="str">
            <v>0</v>
          </cell>
          <cell r="FO19" t="str">
            <v>0</v>
          </cell>
          <cell r="FP19" t="str">
            <v>0</v>
          </cell>
          <cell r="FQ19" t="str">
            <v>0</v>
          </cell>
          <cell r="FR19" t="str">
            <v>0</v>
          </cell>
          <cell r="FS19" t="str">
            <v>0</v>
          </cell>
          <cell r="FT19" t="str">
            <v>0</v>
          </cell>
          <cell r="FU19" t="str">
            <v>0</v>
          </cell>
          <cell r="FV19" t="str">
            <v>0</v>
          </cell>
          <cell r="FW19" t="str">
            <v>0</v>
          </cell>
          <cell r="FX19" t="str">
            <v>0</v>
          </cell>
          <cell r="FY19" t="str">
            <v>0</v>
          </cell>
          <cell r="FZ19" t="str">
            <v>0</v>
          </cell>
        </row>
        <row r="20">
          <cell r="DX20">
            <v>27645.599999999999</v>
          </cell>
          <cell r="DY20">
            <v>1967.3</v>
          </cell>
          <cell r="DZ20">
            <v>1830.2</v>
          </cell>
          <cell r="EA20">
            <v>2359.89</v>
          </cell>
          <cell r="EB20">
            <v>3408.81</v>
          </cell>
          <cell r="EC20">
            <v>3594.56</v>
          </cell>
          <cell r="ED20">
            <v>3049.66</v>
          </cell>
          <cell r="EE20">
            <v>2359.62</v>
          </cell>
          <cell r="EF20">
            <v>1944.86</v>
          </cell>
          <cell r="EG20">
            <v>1871.41</v>
          </cell>
          <cell r="EH20">
            <v>1749.6</v>
          </cell>
          <cell r="EI20">
            <v>1724.18</v>
          </cell>
          <cell r="EJ20">
            <v>1785.51</v>
          </cell>
          <cell r="EL20">
            <v>35324.94</v>
          </cell>
          <cell r="EM20">
            <v>2513.75</v>
          </cell>
          <cell r="EN20">
            <v>2338.58</v>
          </cell>
          <cell r="EO20">
            <v>3015.43</v>
          </cell>
          <cell r="EP20">
            <v>4355.72</v>
          </cell>
          <cell r="EQ20">
            <v>4593.04</v>
          </cell>
          <cell r="ER20">
            <v>3896.81</v>
          </cell>
          <cell r="ES20">
            <v>3015.07</v>
          </cell>
          <cell r="ET20">
            <v>2485.09</v>
          </cell>
          <cell r="EU20">
            <v>2391.2199999999998</v>
          </cell>
          <cell r="EV20">
            <v>2235.6</v>
          </cell>
          <cell r="EW20">
            <v>2203.13</v>
          </cell>
          <cell r="EX20">
            <v>2281.5</v>
          </cell>
          <cell r="EZ20">
            <v>1535.88</v>
          </cell>
          <cell r="FA20">
            <v>109.29</v>
          </cell>
          <cell r="FB20">
            <v>101.68</v>
          </cell>
          <cell r="FC20">
            <v>131.11000000000001</v>
          </cell>
          <cell r="FD20">
            <v>189.38</v>
          </cell>
          <cell r="FE20">
            <v>199.7</v>
          </cell>
          <cell r="FF20">
            <v>169.43</v>
          </cell>
          <cell r="FG20">
            <v>131.09</v>
          </cell>
          <cell r="FH20">
            <v>108.05</v>
          </cell>
          <cell r="FI20">
            <v>103.96</v>
          </cell>
          <cell r="FJ20">
            <v>97.2</v>
          </cell>
          <cell r="FK20">
            <v>95.79</v>
          </cell>
          <cell r="FL20">
            <v>99.2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</row>
        <row r="21">
          <cell r="DX21" t="str">
            <v>0</v>
          </cell>
          <cell r="DY21" t="str">
            <v>0</v>
          </cell>
          <cell r="DZ21" t="str">
            <v>0</v>
          </cell>
          <cell r="EA21" t="str">
            <v>0</v>
          </cell>
          <cell r="EB21" t="str">
            <v>0</v>
          </cell>
          <cell r="EC21" t="str">
            <v>0</v>
          </cell>
          <cell r="ED21" t="str">
            <v>0</v>
          </cell>
          <cell r="EE21" t="str">
            <v>0</v>
          </cell>
          <cell r="EF21" t="str">
            <v>0</v>
          </cell>
          <cell r="EG21" t="str">
            <v>0</v>
          </cell>
          <cell r="EH21" t="str">
            <v>0</v>
          </cell>
          <cell r="EI21" t="str">
            <v>0</v>
          </cell>
          <cell r="EJ21" t="str">
            <v>0</v>
          </cell>
          <cell r="EL21" t="str">
            <v>0</v>
          </cell>
          <cell r="EM21" t="str">
            <v>0</v>
          </cell>
          <cell r="EN21" t="str">
            <v>0</v>
          </cell>
          <cell r="EO21" t="str">
            <v>0</v>
          </cell>
          <cell r="EP21" t="str">
            <v>0</v>
          </cell>
          <cell r="EQ21" t="str">
            <v>0</v>
          </cell>
          <cell r="ER21" t="str">
            <v>0</v>
          </cell>
          <cell r="ES21" t="str">
            <v>0</v>
          </cell>
          <cell r="ET21" t="str">
            <v>0</v>
          </cell>
          <cell r="EU21" t="str">
            <v>0</v>
          </cell>
          <cell r="EV21" t="str">
            <v>0</v>
          </cell>
          <cell r="EW21" t="str">
            <v>0</v>
          </cell>
          <cell r="EX21" t="str">
            <v>0</v>
          </cell>
          <cell r="EZ21" t="str">
            <v>0</v>
          </cell>
          <cell r="FA21" t="str">
            <v>0</v>
          </cell>
          <cell r="FB21" t="str">
            <v>0</v>
          </cell>
          <cell r="FC21" t="str">
            <v>0</v>
          </cell>
          <cell r="FD21" t="str">
            <v>0</v>
          </cell>
          <cell r="FE21" t="str">
            <v>0</v>
          </cell>
          <cell r="FF21" t="str">
            <v>0</v>
          </cell>
          <cell r="FG21" t="str">
            <v>0</v>
          </cell>
          <cell r="FH21" t="str">
            <v>0</v>
          </cell>
          <cell r="FI21" t="str">
            <v>0</v>
          </cell>
          <cell r="FJ21" t="str">
            <v>0</v>
          </cell>
          <cell r="FK21" t="str">
            <v>0</v>
          </cell>
          <cell r="FL21" t="str">
            <v>0</v>
          </cell>
          <cell r="FN21" t="str">
            <v>0</v>
          </cell>
          <cell r="FO21" t="str">
            <v>0</v>
          </cell>
          <cell r="FP21" t="str">
            <v>0</v>
          </cell>
          <cell r="FQ21" t="str">
            <v>0</v>
          </cell>
          <cell r="FR21" t="str">
            <v>0</v>
          </cell>
          <cell r="FS21" t="str">
            <v>0</v>
          </cell>
          <cell r="FT21" t="str">
            <v>0</v>
          </cell>
          <cell r="FU21" t="str">
            <v>0</v>
          </cell>
          <cell r="FV21" t="str">
            <v>0</v>
          </cell>
          <cell r="FW21" t="str">
            <v>0</v>
          </cell>
          <cell r="FX21" t="str">
            <v>0</v>
          </cell>
          <cell r="FY21" t="str">
            <v>0</v>
          </cell>
          <cell r="FZ21" t="str">
            <v>0</v>
          </cell>
        </row>
        <row r="22">
          <cell r="DX22" t="str">
            <v>0</v>
          </cell>
          <cell r="DY22" t="str">
            <v>0</v>
          </cell>
          <cell r="DZ22" t="str">
            <v>0</v>
          </cell>
          <cell r="EA22" t="str">
            <v>0</v>
          </cell>
          <cell r="EB22" t="str">
            <v>0</v>
          </cell>
          <cell r="EC22" t="str">
            <v>0</v>
          </cell>
          <cell r="ED22" t="str">
            <v>0</v>
          </cell>
          <cell r="EE22" t="str">
            <v>0</v>
          </cell>
          <cell r="EF22" t="str">
            <v>0</v>
          </cell>
          <cell r="EG22" t="str">
            <v>0</v>
          </cell>
          <cell r="EH22" t="str">
            <v>0</v>
          </cell>
          <cell r="EI22" t="str">
            <v>0</v>
          </cell>
          <cell r="EJ22" t="str">
            <v>0</v>
          </cell>
          <cell r="EL22" t="str">
            <v>0</v>
          </cell>
          <cell r="EM22" t="str">
            <v>0</v>
          </cell>
          <cell r="EN22" t="str">
            <v>0</v>
          </cell>
          <cell r="EO22" t="str">
            <v>0</v>
          </cell>
          <cell r="EP22" t="str">
            <v>0</v>
          </cell>
          <cell r="EQ22" t="str">
            <v>0</v>
          </cell>
          <cell r="ER22" t="str">
            <v>0</v>
          </cell>
          <cell r="ES22" t="str">
            <v>0</v>
          </cell>
          <cell r="ET22" t="str">
            <v>0</v>
          </cell>
          <cell r="EU22" t="str">
            <v>0</v>
          </cell>
          <cell r="EV22" t="str">
            <v>0</v>
          </cell>
          <cell r="EW22" t="str">
            <v>0</v>
          </cell>
          <cell r="EX22" t="str">
            <v>0</v>
          </cell>
          <cell r="EZ22" t="str">
            <v>0</v>
          </cell>
          <cell r="FA22" t="str">
            <v>0</v>
          </cell>
          <cell r="FB22" t="str">
            <v>0</v>
          </cell>
          <cell r="FC22" t="str">
            <v>0</v>
          </cell>
          <cell r="FD22" t="str">
            <v>0</v>
          </cell>
          <cell r="FE22" t="str">
            <v>0</v>
          </cell>
          <cell r="FF22" t="str">
            <v>0</v>
          </cell>
          <cell r="FG22" t="str">
            <v>0</v>
          </cell>
          <cell r="FH22" t="str">
            <v>0</v>
          </cell>
          <cell r="FI22" t="str">
            <v>0</v>
          </cell>
          <cell r="FJ22" t="str">
            <v>0</v>
          </cell>
          <cell r="FK22" t="str">
            <v>0</v>
          </cell>
          <cell r="FL22" t="str">
            <v>0</v>
          </cell>
          <cell r="FN22" t="str">
            <v>0</v>
          </cell>
          <cell r="FO22" t="str">
            <v>0</v>
          </cell>
          <cell r="FP22" t="str">
            <v>0</v>
          </cell>
          <cell r="FQ22" t="str">
            <v>0</v>
          </cell>
          <cell r="FR22" t="str">
            <v>0</v>
          </cell>
          <cell r="FS22" t="str">
            <v>0</v>
          </cell>
          <cell r="FT22" t="str">
            <v>0</v>
          </cell>
          <cell r="FU22" t="str">
            <v>0</v>
          </cell>
          <cell r="FV22" t="str">
            <v>0</v>
          </cell>
          <cell r="FW22" t="str">
            <v>0</v>
          </cell>
          <cell r="FX22" t="str">
            <v>0</v>
          </cell>
          <cell r="FY22" t="str">
            <v>0</v>
          </cell>
          <cell r="FZ22" t="str">
            <v>0</v>
          </cell>
        </row>
        <row r="23">
          <cell r="DX23" t="str">
            <v>0</v>
          </cell>
          <cell r="DY23" t="str">
            <v>0</v>
          </cell>
          <cell r="DZ23" t="str">
            <v>0</v>
          </cell>
          <cell r="EA23" t="str">
            <v>0</v>
          </cell>
          <cell r="EB23" t="str">
            <v>0</v>
          </cell>
          <cell r="EC23" t="str">
            <v>0</v>
          </cell>
          <cell r="ED23" t="str">
            <v>0</v>
          </cell>
          <cell r="EE23" t="str">
            <v>0</v>
          </cell>
          <cell r="EF23" t="str">
            <v>0</v>
          </cell>
          <cell r="EG23" t="str">
            <v>0</v>
          </cell>
          <cell r="EH23" t="str">
            <v>0</v>
          </cell>
          <cell r="EI23" t="str">
            <v>0</v>
          </cell>
          <cell r="EJ23" t="str">
            <v>0</v>
          </cell>
          <cell r="EL23" t="str">
            <v>0</v>
          </cell>
          <cell r="EM23" t="str">
            <v>0</v>
          </cell>
          <cell r="EN23" t="str">
            <v>0</v>
          </cell>
          <cell r="EO23" t="str">
            <v>0</v>
          </cell>
          <cell r="EP23" t="str">
            <v>0</v>
          </cell>
          <cell r="EQ23" t="str">
            <v>0</v>
          </cell>
          <cell r="ER23" t="str">
            <v>0</v>
          </cell>
          <cell r="ES23" t="str">
            <v>0</v>
          </cell>
          <cell r="ET23" t="str">
            <v>0</v>
          </cell>
          <cell r="EU23" t="str">
            <v>0</v>
          </cell>
          <cell r="EV23" t="str">
            <v>0</v>
          </cell>
          <cell r="EW23" t="str">
            <v>0</v>
          </cell>
          <cell r="EX23" t="str">
            <v>0</v>
          </cell>
          <cell r="EZ23" t="str">
            <v>0</v>
          </cell>
          <cell r="FA23" t="str">
            <v>0</v>
          </cell>
          <cell r="FB23" t="str">
            <v>0</v>
          </cell>
          <cell r="FC23" t="str">
            <v>0</v>
          </cell>
          <cell r="FD23" t="str">
            <v>0</v>
          </cell>
          <cell r="FE23" t="str">
            <v>0</v>
          </cell>
          <cell r="FF23" t="str">
            <v>0</v>
          </cell>
          <cell r="FG23" t="str">
            <v>0</v>
          </cell>
          <cell r="FH23" t="str">
            <v>0</v>
          </cell>
          <cell r="FI23" t="str">
            <v>0</v>
          </cell>
          <cell r="FJ23" t="str">
            <v>0</v>
          </cell>
          <cell r="FK23" t="str">
            <v>0</v>
          </cell>
          <cell r="FL23" t="str">
            <v>0</v>
          </cell>
          <cell r="FN23" t="str">
            <v>0</v>
          </cell>
          <cell r="FO23" t="str">
            <v>0</v>
          </cell>
          <cell r="FP23" t="str">
            <v>0</v>
          </cell>
          <cell r="FQ23" t="str">
            <v>0</v>
          </cell>
          <cell r="FR23" t="str">
            <v>0</v>
          </cell>
          <cell r="FS23" t="str">
            <v>0</v>
          </cell>
          <cell r="FT23" t="str">
            <v>0</v>
          </cell>
          <cell r="FU23" t="str">
            <v>0</v>
          </cell>
          <cell r="FV23" t="str">
            <v>0</v>
          </cell>
          <cell r="FW23" t="str">
            <v>0</v>
          </cell>
          <cell r="FX23" t="str">
            <v>0</v>
          </cell>
          <cell r="FY23" t="str">
            <v>0</v>
          </cell>
          <cell r="FZ23" t="str">
            <v>0</v>
          </cell>
        </row>
        <row r="24">
          <cell r="DX24" t="str">
            <v>0</v>
          </cell>
          <cell r="DY24" t="str">
            <v>0</v>
          </cell>
          <cell r="DZ24" t="str">
            <v>0</v>
          </cell>
          <cell r="EA24" t="str">
            <v>0</v>
          </cell>
          <cell r="EB24" t="str">
            <v>0</v>
          </cell>
          <cell r="EC24" t="str">
            <v>0</v>
          </cell>
          <cell r="ED24" t="str">
            <v>0</v>
          </cell>
          <cell r="EE24" t="str">
            <v>0</v>
          </cell>
          <cell r="EF24" t="str">
            <v>0</v>
          </cell>
          <cell r="EG24" t="str">
            <v>0</v>
          </cell>
          <cell r="EH24" t="str">
            <v>0</v>
          </cell>
          <cell r="EI24" t="str">
            <v>0</v>
          </cell>
          <cell r="EJ24" t="str">
            <v>0</v>
          </cell>
          <cell r="EL24" t="str">
            <v>0</v>
          </cell>
          <cell r="EM24" t="str">
            <v>0</v>
          </cell>
          <cell r="EN24" t="str">
            <v>0</v>
          </cell>
          <cell r="EO24" t="str">
            <v>0</v>
          </cell>
          <cell r="EP24" t="str">
            <v>0</v>
          </cell>
          <cell r="EQ24" t="str">
            <v>0</v>
          </cell>
          <cell r="ER24" t="str">
            <v>0</v>
          </cell>
          <cell r="ES24" t="str">
            <v>0</v>
          </cell>
          <cell r="ET24" t="str">
            <v>0</v>
          </cell>
          <cell r="EU24" t="str">
            <v>0</v>
          </cell>
          <cell r="EV24" t="str">
            <v>0</v>
          </cell>
          <cell r="EW24" t="str">
            <v>0</v>
          </cell>
          <cell r="EX24" t="str">
            <v>0</v>
          </cell>
          <cell r="EZ24" t="str">
            <v>0</v>
          </cell>
          <cell r="FA24" t="str">
            <v>0</v>
          </cell>
          <cell r="FB24" t="str">
            <v>0</v>
          </cell>
          <cell r="FC24" t="str">
            <v>0</v>
          </cell>
          <cell r="FD24" t="str">
            <v>0</v>
          </cell>
          <cell r="FE24" t="str">
            <v>0</v>
          </cell>
          <cell r="FF24" t="str">
            <v>0</v>
          </cell>
          <cell r="FG24" t="str">
            <v>0</v>
          </cell>
          <cell r="FH24" t="str">
            <v>0</v>
          </cell>
          <cell r="FI24" t="str">
            <v>0</v>
          </cell>
          <cell r="FJ24" t="str">
            <v>0</v>
          </cell>
          <cell r="FK24" t="str">
            <v>0</v>
          </cell>
          <cell r="FL24" t="str">
            <v>0</v>
          </cell>
          <cell r="FN24" t="str">
            <v>0</v>
          </cell>
          <cell r="FO24" t="str">
            <v>0</v>
          </cell>
          <cell r="FP24" t="str">
            <v>0</v>
          </cell>
          <cell r="FQ24" t="str">
            <v>0</v>
          </cell>
          <cell r="FR24" t="str">
            <v>0</v>
          </cell>
          <cell r="FS24" t="str">
            <v>0</v>
          </cell>
          <cell r="FT24" t="str">
            <v>0</v>
          </cell>
          <cell r="FU24" t="str">
            <v>0</v>
          </cell>
          <cell r="FV24" t="str">
            <v>0</v>
          </cell>
          <cell r="FW24" t="str">
            <v>0</v>
          </cell>
          <cell r="FX24" t="str">
            <v>0</v>
          </cell>
          <cell r="FY24" t="str">
            <v>0</v>
          </cell>
          <cell r="FZ24" t="str">
            <v>0</v>
          </cell>
        </row>
        <row r="25">
          <cell r="DX25" t="str">
            <v>0</v>
          </cell>
          <cell r="DY25" t="str">
            <v>0</v>
          </cell>
          <cell r="DZ25" t="str">
            <v>0</v>
          </cell>
          <cell r="EA25" t="str">
            <v>0</v>
          </cell>
          <cell r="EB25" t="str">
            <v>0</v>
          </cell>
          <cell r="EC25" t="str">
            <v>0</v>
          </cell>
          <cell r="ED25" t="str">
            <v>0</v>
          </cell>
          <cell r="EE25" t="str">
            <v>0</v>
          </cell>
          <cell r="EF25" t="str">
            <v>0</v>
          </cell>
          <cell r="EG25" t="str">
            <v>0</v>
          </cell>
          <cell r="EH25" t="str">
            <v>0</v>
          </cell>
          <cell r="EI25" t="str">
            <v>0</v>
          </cell>
          <cell r="EJ25" t="str">
            <v>0</v>
          </cell>
          <cell r="EL25" t="str">
            <v>0</v>
          </cell>
          <cell r="EM25" t="str">
            <v>0</v>
          </cell>
          <cell r="EN25" t="str">
            <v>0</v>
          </cell>
          <cell r="EO25" t="str">
            <v>0</v>
          </cell>
          <cell r="EP25" t="str">
            <v>0</v>
          </cell>
          <cell r="EQ25" t="str">
            <v>0</v>
          </cell>
          <cell r="ER25" t="str">
            <v>0</v>
          </cell>
          <cell r="ES25" t="str">
            <v>0</v>
          </cell>
          <cell r="ET25" t="str">
            <v>0</v>
          </cell>
          <cell r="EU25" t="str">
            <v>0</v>
          </cell>
          <cell r="EV25" t="str">
            <v>0</v>
          </cell>
          <cell r="EW25" t="str">
            <v>0</v>
          </cell>
          <cell r="EX25" t="str">
            <v>0</v>
          </cell>
          <cell r="EZ25" t="str">
            <v>0</v>
          </cell>
          <cell r="FA25" t="str">
            <v>0</v>
          </cell>
          <cell r="FB25" t="str">
            <v>0</v>
          </cell>
          <cell r="FC25" t="str">
            <v>0</v>
          </cell>
          <cell r="FD25" t="str">
            <v>0</v>
          </cell>
          <cell r="FE25" t="str">
            <v>0</v>
          </cell>
          <cell r="FF25" t="str">
            <v>0</v>
          </cell>
          <cell r="FG25" t="str">
            <v>0</v>
          </cell>
          <cell r="FH25" t="str">
            <v>0</v>
          </cell>
          <cell r="FI25" t="str">
            <v>0</v>
          </cell>
          <cell r="FJ25" t="str">
            <v>0</v>
          </cell>
          <cell r="FK25" t="str">
            <v>0</v>
          </cell>
          <cell r="FL25" t="str">
            <v>0</v>
          </cell>
          <cell r="FN25" t="str">
            <v>0</v>
          </cell>
          <cell r="FO25" t="str">
            <v>0</v>
          </cell>
          <cell r="FP25" t="str">
            <v>0</v>
          </cell>
          <cell r="FQ25" t="str">
            <v>0</v>
          </cell>
          <cell r="FR25" t="str">
            <v>0</v>
          </cell>
          <cell r="FS25" t="str">
            <v>0</v>
          </cell>
          <cell r="FT25" t="str">
            <v>0</v>
          </cell>
          <cell r="FU25" t="str">
            <v>0</v>
          </cell>
          <cell r="FV25" t="str">
            <v>0</v>
          </cell>
          <cell r="FW25" t="str">
            <v>0</v>
          </cell>
          <cell r="FX25" t="str">
            <v>0</v>
          </cell>
          <cell r="FY25" t="str">
            <v>0</v>
          </cell>
          <cell r="FZ25" t="str">
            <v>0</v>
          </cell>
        </row>
        <row r="26">
          <cell r="DX26" t="str">
            <v>0</v>
          </cell>
          <cell r="DY26" t="str">
            <v>0</v>
          </cell>
          <cell r="DZ26" t="str">
            <v>0</v>
          </cell>
          <cell r="EA26" t="str">
            <v>0</v>
          </cell>
          <cell r="EB26" t="str">
            <v>0</v>
          </cell>
          <cell r="EC26" t="str">
            <v>0</v>
          </cell>
          <cell r="ED26" t="str">
            <v>0</v>
          </cell>
          <cell r="EE26" t="str">
            <v>0</v>
          </cell>
          <cell r="EF26" t="str">
            <v>0</v>
          </cell>
          <cell r="EG26" t="str">
            <v>0</v>
          </cell>
          <cell r="EH26" t="str">
            <v>0</v>
          </cell>
          <cell r="EI26" t="str">
            <v>0</v>
          </cell>
          <cell r="EJ26" t="str">
            <v>0</v>
          </cell>
          <cell r="EL26" t="str">
            <v>0</v>
          </cell>
          <cell r="EM26" t="str">
            <v>0</v>
          </cell>
          <cell r="EN26" t="str">
            <v>0</v>
          </cell>
          <cell r="EO26" t="str">
            <v>0</v>
          </cell>
          <cell r="EP26" t="str">
            <v>0</v>
          </cell>
          <cell r="EQ26" t="str">
            <v>0</v>
          </cell>
          <cell r="ER26" t="str">
            <v>0</v>
          </cell>
          <cell r="ES26" t="str">
            <v>0</v>
          </cell>
          <cell r="ET26" t="str">
            <v>0</v>
          </cell>
          <cell r="EU26" t="str">
            <v>0</v>
          </cell>
          <cell r="EV26" t="str">
            <v>0</v>
          </cell>
          <cell r="EW26" t="str">
            <v>0</v>
          </cell>
          <cell r="EX26" t="str">
            <v>0</v>
          </cell>
          <cell r="EZ26" t="str">
            <v>0</v>
          </cell>
          <cell r="FA26" t="str">
            <v>0</v>
          </cell>
          <cell r="FB26" t="str">
            <v>0</v>
          </cell>
          <cell r="FC26" t="str">
            <v>0</v>
          </cell>
          <cell r="FD26" t="str">
            <v>0</v>
          </cell>
          <cell r="FE26" t="str">
            <v>0</v>
          </cell>
          <cell r="FF26" t="str">
            <v>0</v>
          </cell>
          <cell r="FG26" t="str">
            <v>0</v>
          </cell>
          <cell r="FH26" t="str">
            <v>0</v>
          </cell>
          <cell r="FI26" t="str">
            <v>0</v>
          </cell>
          <cell r="FJ26" t="str">
            <v>0</v>
          </cell>
          <cell r="FK26" t="str">
            <v>0</v>
          </cell>
          <cell r="FL26" t="str">
            <v>0</v>
          </cell>
          <cell r="FN26" t="str">
            <v>0</v>
          </cell>
          <cell r="FO26" t="str">
            <v>0</v>
          </cell>
          <cell r="FP26" t="str">
            <v>0</v>
          </cell>
          <cell r="FQ26" t="str">
            <v>0</v>
          </cell>
          <cell r="FR26" t="str">
            <v>0</v>
          </cell>
          <cell r="FS26" t="str">
            <v>0</v>
          </cell>
          <cell r="FT26" t="str">
            <v>0</v>
          </cell>
          <cell r="FU26" t="str">
            <v>0</v>
          </cell>
          <cell r="FV26" t="str">
            <v>0</v>
          </cell>
          <cell r="FW26" t="str">
            <v>0</v>
          </cell>
          <cell r="FX26" t="str">
            <v>0</v>
          </cell>
          <cell r="FY26" t="str">
            <v>0</v>
          </cell>
          <cell r="FZ26" t="str">
            <v>0</v>
          </cell>
        </row>
        <row r="27">
          <cell r="DX27">
            <v>127172.06</v>
          </cell>
          <cell r="DY27">
            <v>9975.1799999999985</v>
          </cell>
          <cell r="DZ27">
            <v>10219.400000000001</v>
          </cell>
          <cell r="EA27">
            <v>11130.42</v>
          </cell>
          <cell r="EB27">
            <v>11416.689999999999</v>
          </cell>
          <cell r="EC27">
            <v>11221.11</v>
          </cell>
          <cell r="ED27">
            <v>11820.19</v>
          </cell>
          <cell r="EE27">
            <v>10367.5</v>
          </cell>
          <cell r="EF27">
            <v>10334.060000000001</v>
          </cell>
          <cell r="EG27">
            <v>10260.61</v>
          </cell>
          <cell r="EH27">
            <v>9757.48</v>
          </cell>
          <cell r="EI27">
            <v>10494.710000000001</v>
          </cell>
          <cell r="EJ27">
            <v>10174.710000000001</v>
          </cell>
          <cell r="EL27">
            <v>162800.51</v>
          </cell>
          <cell r="EM27">
            <v>12770.39</v>
          </cell>
          <cell r="EN27">
            <v>13083.66</v>
          </cell>
          <cell r="EO27">
            <v>14248.91</v>
          </cell>
          <cell r="EP27">
            <v>14612.36</v>
          </cell>
          <cell r="EQ27">
            <v>14361.29</v>
          </cell>
          <cell r="ER27">
            <v>15130.289999999999</v>
          </cell>
          <cell r="ES27">
            <v>13271.71</v>
          </cell>
          <cell r="ET27">
            <v>13230.17</v>
          </cell>
          <cell r="EU27">
            <v>13136.3</v>
          </cell>
          <cell r="EV27">
            <v>12492.24</v>
          </cell>
          <cell r="EW27">
            <v>13436.61</v>
          </cell>
          <cell r="EX27">
            <v>13026.58</v>
          </cell>
          <cell r="EZ27">
            <v>5625.99</v>
          </cell>
          <cell r="FA27">
            <v>438.38000000000005</v>
          </cell>
          <cell r="FB27">
            <v>446.44</v>
          </cell>
          <cell r="FC27">
            <v>491.54</v>
          </cell>
          <cell r="FD27">
            <v>518.47</v>
          </cell>
          <cell r="FE27">
            <v>513.12</v>
          </cell>
          <cell r="FF27">
            <v>529.86</v>
          </cell>
          <cell r="FG27">
            <v>460.18000000000006</v>
          </cell>
          <cell r="FH27">
            <v>452.81</v>
          </cell>
          <cell r="FI27">
            <v>448.71999999999997</v>
          </cell>
          <cell r="FJ27">
            <v>426.29</v>
          </cell>
          <cell r="FK27">
            <v>456.22</v>
          </cell>
          <cell r="FL27">
            <v>443.96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>
        <row r="2">
          <cell r="C2" t="str">
            <v>ATMOS ENERGY CORPORATION</v>
          </cell>
        </row>
        <row r="3">
          <cell r="C3" t="str">
            <v>TEXAS DIVISION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mmary"/>
      <sheetName val="Analytics"/>
      <sheetName val="Usage_Input"/>
      <sheetName val="True-Up Charge"/>
      <sheetName val="Amortization Schedule"/>
      <sheetName val="Base Case&gt;&gt;"/>
      <sheetName val="Detailed waterfall"/>
      <sheetName val="Billing&amp;Collections - Base Case"/>
      <sheetName val=" Waterfall - Base Case"/>
      <sheetName val="&gt;&gt; -5% Consumption"/>
      <sheetName val="Billing&amp;Collections - 5%"/>
      <sheetName val=" Waterfall - 5%"/>
      <sheetName val="&gt;&gt; -15% Consumption"/>
      <sheetName val="Billing&amp;Collections - 15%"/>
      <sheetName val=" Waterfall - 15%"/>
      <sheetName val="Ongoing Expen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01 Vacant Employees"/>
      <sheetName val="Vacant Positions in MO"/>
      <sheetName val="LU Central"/>
    </sheetNames>
    <sheetDataSet>
      <sheetData sheetId="0"/>
      <sheetData sheetId="1"/>
      <sheetData sheetId="2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turn to Accrual Adjustment"/>
      <sheetName val="Original TCJA Adjustment"/>
      <sheetName val="EOY General Ledger Balances"/>
    </sheetNames>
    <sheetDataSet>
      <sheetData sheetId="0"/>
      <sheetData sheetId="1">
        <row r="4">
          <cell r="C4" t="str">
            <v>Tax-</v>
          </cell>
          <cell r="D4" t="str">
            <v>Income St.</v>
          </cell>
          <cell r="E4" t="str">
            <v>Bal. Sheet</v>
          </cell>
        </row>
        <row r="5">
          <cell r="C5" t="str">
            <v>Effected</v>
          </cell>
          <cell r="D5" t="str">
            <v>Account</v>
          </cell>
          <cell r="E5" t="str">
            <v>Account</v>
          </cell>
        </row>
        <row r="10">
          <cell r="C10">
            <v>216.42723991059663</v>
          </cell>
          <cell r="D10" t="str">
            <v>409111</v>
          </cell>
          <cell r="E10" t="str">
            <v>236100</v>
          </cell>
        </row>
        <row r="11">
          <cell r="D11">
            <v>0</v>
          </cell>
          <cell r="E11">
            <v>0</v>
          </cell>
        </row>
        <row r="12">
          <cell r="C12">
            <v>-0.51280000000000003</v>
          </cell>
          <cell r="D12" t="str">
            <v>411134</v>
          </cell>
          <cell r="E12" t="str">
            <v>190340</v>
          </cell>
          <cell r="F12" t="str">
            <v>GL001</v>
          </cell>
        </row>
        <row r="13">
          <cell r="C13">
            <v>616.38560000000007</v>
          </cell>
          <cell r="D13" t="str">
            <v>411134</v>
          </cell>
          <cell r="E13" t="str">
            <v>190340</v>
          </cell>
          <cell r="F13" t="str">
            <v>GL001</v>
          </cell>
        </row>
        <row r="14">
          <cell r="C14">
            <v>3345480.5061960001</v>
          </cell>
          <cell r="D14" t="str">
            <v>411141</v>
          </cell>
          <cell r="E14" t="str">
            <v>282100</v>
          </cell>
          <cell r="F14" t="str">
            <v>GL001</v>
          </cell>
        </row>
        <row r="15">
          <cell r="C15">
            <v>-843671.19282800006</v>
          </cell>
          <cell r="D15" t="str">
            <v>411141</v>
          </cell>
          <cell r="E15" t="str">
            <v>282100</v>
          </cell>
          <cell r="F15" t="str">
            <v>GL001</v>
          </cell>
        </row>
        <row r="16">
          <cell r="C16">
            <v>458443.14102800278</v>
          </cell>
          <cell r="D16" t="str">
            <v>411141</v>
          </cell>
          <cell r="E16" t="str">
            <v>282100</v>
          </cell>
          <cell r="F16" t="str">
            <v>GL001</v>
          </cell>
        </row>
        <row r="17">
          <cell r="C17">
            <v>-3079492.5435760035</v>
          </cell>
          <cell r="D17" t="str">
            <v>411141</v>
          </cell>
          <cell r="E17" t="str">
            <v>282100</v>
          </cell>
          <cell r="F17" t="str">
            <v>GL001</v>
          </cell>
        </row>
        <row r="18">
          <cell r="C18">
            <v>7711.8274119999896</v>
          </cell>
          <cell r="D18" t="str">
            <v>411141</v>
          </cell>
          <cell r="E18" t="str">
            <v>282100</v>
          </cell>
          <cell r="F18" t="str">
            <v>GL001</v>
          </cell>
        </row>
        <row r="19">
          <cell r="C19">
            <v>164837.76520000002</v>
          </cell>
          <cell r="D19" t="str">
            <v>410124</v>
          </cell>
          <cell r="E19" t="str">
            <v>283400</v>
          </cell>
          <cell r="F19" t="str">
            <v>GL001</v>
          </cell>
        </row>
        <row r="20">
          <cell r="C20">
            <v>0</v>
          </cell>
          <cell r="D20" t="str">
            <v>410130</v>
          </cell>
          <cell r="E20" t="str">
            <v>190124</v>
          </cell>
          <cell r="F20" t="str">
            <v>GL001</v>
          </cell>
        </row>
        <row r="21">
          <cell r="C21">
            <v>-4321171.0610792786</v>
          </cell>
          <cell r="D21" t="str">
            <v>411141</v>
          </cell>
          <cell r="E21" t="str">
            <v>282100</v>
          </cell>
          <cell r="F21" t="str">
            <v>GL001</v>
          </cell>
        </row>
        <row r="22">
          <cell r="C22">
            <v>-616.12920000000008</v>
          </cell>
          <cell r="D22" t="str">
            <v>409111</v>
          </cell>
          <cell r="E22" t="str">
            <v>236100</v>
          </cell>
          <cell r="F22" t="str">
            <v>GL001</v>
          </cell>
        </row>
        <row r="23">
          <cell r="C23">
            <v>17337.768</v>
          </cell>
          <cell r="D23" t="str">
            <v>409111</v>
          </cell>
          <cell r="E23" t="str">
            <v>236100</v>
          </cell>
          <cell r="F23" t="str">
            <v>GL001</v>
          </cell>
        </row>
        <row r="24">
          <cell r="C24">
            <v>-1600.9616000000001</v>
          </cell>
          <cell r="D24" t="str">
            <v>409111</v>
          </cell>
          <cell r="E24" t="str">
            <v>236100</v>
          </cell>
          <cell r="F24" t="str">
            <v>GL001</v>
          </cell>
        </row>
        <row r="25">
          <cell r="C25">
            <v>-23736.7428</v>
          </cell>
          <cell r="D25" t="str">
            <v>410137</v>
          </cell>
          <cell r="E25" t="str">
            <v>190331</v>
          </cell>
          <cell r="F25" t="str">
            <v>GL001</v>
          </cell>
        </row>
        <row r="26">
          <cell r="C26">
            <v>-139735.43600000002</v>
          </cell>
          <cell r="D26" t="str">
            <v>411141</v>
          </cell>
          <cell r="E26" t="str">
            <v>282100</v>
          </cell>
          <cell r="F26" t="str">
            <v>GL001</v>
          </cell>
        </row>
        <row r="27">
          <cell r="C27">
            <v>56957.978000000003</v>
          </cell>
          <cell r="D27" t="str">
            <v>411141</v>
          </cell>
          <cell r="E27" t="str">
            <v>282100</v>
          </cell>
          <cell r="F27" t="str">
            <v>GL001</v>
          </cell>
        </row>
        <row r="28">
          <cell r="C28">
            <v>-31099.920055999995</v>
          </cell>
          <cell r="D28" t="str">
            <v>410130</v>
          </cell>
          <cell r="E28" t="str">
            <v>190124</v>
          </cell>
          <cell r="F28" t="str">
            <v>GL001</v>
          </cell>
        </row>
        <row r="29">
          <cell r="C29">
            <v>-9042.4588000000003</v>
          </cell>
          <cell r="D29" t="str">
            <v>411141</v>
          </cell>
          <cell r="E29" t="str">
            <v>282100</v>
          </cell>
          <cell r="F29" t="str">
            <v>GL001</v>
          </cell>
        </row>
        <row r="30">
          <cell r="C30">
            <v>0</v>
          </cell>
          <cell r="D30" t="str">
            <v>410121</v>
          </cell>
          <cell r="E30" t="str">
            <v>283100</v>
          </cell>
          <cell r="F30" t="str">
            <v>GL001</v>
          </cell>
        </row>
        <row r="31">
          <cell r="C31">
            <v>-1337883.4056000002</v>
          </cell>
          <cell r="D31" t="str">
            <v>411126</v>
          </cell>
          <cell r="E31" t="str">
            <v>190260</v>
          </cell>
          <cell r="F31" t="str">
            <v>GL001</v>
          </cell>
        </row>
        <row r="32">
          <cell r="C32">
            <v>304198.3444</v>
          </cell>
          <cell r="D32" t="str">
            <v>411126</v>
          </cell>
          <cell r="E32" t="str">
            <v>190260</v>
          </cell>
          <cell r="F32" t="str">
            <v>GL001</v>
          </cell>
        </row>
        <row r="33">
          <cell r="C33">
            <v>0</v>
          </cell>
          <cell r="D33" t="str">
            <v>409111</v>
          </cell>
          <cell r="E33" t="str">
            <v>236100</v>
          </cell>
          <cell r="F33" t="str">
            <v>GL001</v>
          </cell>
        </row>
        <row r="34">
          <cell r="C34">
            <v>0</v>
          </cell>
          <cell r="D34" t="str">
            <v>409111</v>
          </cell>
          <cell r="E34" t="str">
            <v>236100</v>
          </cell>
          <cell r="F34" t="str">
            <v>GL001</v>
          </cell>
        </row>
        <row r="35">
          <cell r="C35">
            <v>0</v>
          </cell>
          <cell r="D35">
            <v>0</v>
          </cell>
          <cell r="E35">
            <v>0</v>
          </cell>
          <cell r="F35" t="str">
            <v>GL001</v>
          </cell>
        </row>
        <row r="36">
          <cell r="C36">
            <v>0</v>
          </cell>
          <cell r="D36" t="str">
            <v>410130</v>
          </cell>
          <cell r="E36" t="str">
            <v>190124</v>
          </cell>
          <cell r="F36" t="str">
            <v>GL001</v>
          </cell>
        </row>
        <row r="37">
          <cell r="C37">
            <v>0</v>
          </cell>
          <cell r="D37">
            <v>0</v>
          </cell>
          <cell r="E37">
            <v>0</v>
          </cell>
          <cell r="F37" t="str">
            <v>GL001</v>
          </cell>
        </row>
        <row r="38">
          <cell r="C38">
            <v>0</v>
          </cell>
          <cell r="D38" t="str">
            <v>410130</v>
          </cell>
          <cell r="E38" t="str">
            <v>190124</v>
          </cell>
          <cell r="F38" t="str">
            <v>GL001</v>
          </cell>
        </row>
        <row r="39">
          <cell r="C39">
            <v>0</v>
          </cell>
          <cell r="D39">
            <v>0</v>
          </cell>
          <cell r="E39">
            <v>0</v>
          </cell>
          <cell r="F39" t="str">
            <v>GL001</v>
          </cell>
        </row>
        <row r="40">
          <cell r="C40">
            <v>0</v>
          </cell>
          <cell r="D40" t="str">
            <v>410251</v>
          </cell>
          <cell r="E40" t="str">
            <v>283251</v>
          </cell>
          <cell r="F40" t="str">
            <v>GLGAS</v>
          </cell>
        </row>
        <row r="41">
          <cell r="C41">
            <v>-10615.472800000001</v>
          </cell>
          <cell r="D41" t="str">
            <v>409111</v>
          </cell>
          <cell r="E41" t="str">
            <v>236100</v>
          </cell>
          <cell r="F41" t="str">
            <v>GL001</v>
          </cell>
        </row>
        <row r="42">
          <cell r="C42">
            <v>787215.43320000009</v>
          </cell>
          <cell r="D42" t="str">
            <v>410136</v>
          </cell>
          <cell r="E42" t="str">
            <v>190330</v>
          </cell>
          <cell r="F42" t="str">
            <v>GL001</v>
          </cell>
        </row>
        <row r="43">
          <cell r="C43">
            <v>0</v>
          </cell>
          <cell r="D43" t="str">
            <v>410128</v>
          </cell>
          <cell r="E43" t="str">
            <v>283123</v>
          </cell>
          <cell r="F43" t="str">
            <v>GL001</v>
          </cell>
        </row>
        <row r="44">
          <cell r="C44">
            <v>0</v>
          </cell>
          <cell r="D44" t="str">
            <v>410128</v>
          </cell>
          <cell r="E44" t="str">
            <v>283123</v>
          </cell>
          <cell r="F44" t="str">
            <v>GL001</v>
          </cell>
        </row>
        <row r="45">
          <cell r="C45">
            <v>0</v>
          </cell>
          <cell r="D45" t="str">
            <v>411118</v>
          </cell>
          <cell r="E45" t="str">
            <v>283921</v>
          </cell>
          <cell r="F45" t="str">
            <v>GL001</v>
          </cell>
        </row>
        <row r="46">
          <cell r="C46">
            <v>-0.25640000000000002</v>
          </cell>
          <cell r="D46" t="str">
            <v>410139</v>
          </cell>
          <cell r="E46" t="str">
            <v>283139</v>
          </cell>
          <cell r="F46" t="str">
            <v>GL001</v>
          </cell>
        </row>
        <row r="47">
          <cell r="C47">
            <v>0</v>
          </cell>
          <cell r="D47" t="str">
            <v>411116</v>
          </cell>
          <cell r="E47" t="str">
            <v>283116</v>
          </cell>
          <cell r="F47" t="str">
            <v>GL001</v>
          </cell>
        </row>
        <row r="48">
          <cell r="C48">
            <v>0</v>
          </cell>
          <cell r="D48" t="str">
            <v>410131</v>
          </cell>
          <cell r="E48" t="str">
            <v>190310</v>
          </cell>
          <cell r="F48" t="str">
            <v>GL001</v>
          </cell>
        </row>
        <row r="49">
          <cell r="C49">
            <v>0</v>
          </cell>
          <cell r="D49" t="str">
            <v>411141</v>
          </cell>
          <cell r="E49" t="str">
            <v>282100</v>
          </cell>
          <cell r="F49" t="str">
            <v>GL001</v>
          </cell>
        </row>
        <row r="50">
          <cell r="C50">
            <v>-299256.23440000002</v>
          </cell>
          <cell r="D50" t="str">
            <v>411117</v>
          </cell>
          <cell r="E50" t="str">
            <v>190117</v>
          </cell>
          <cell r="F50" t="str">
            <v>GLGAS</v>
          </cell>
        </row>
        <row r="51">
          <cell r="C51">
            <v>-440748.31038799998</v>
          </cell>
          <cell r="D51" t="str">
            <v>411116</v>
          </cell>
          <cell r="E51" t="str">
            <v>283116</v>
          </cell>
          <cell r="F51" t="str">
            <v>GL001</v>
          </cell>
        </row>
        <row r="52">
          <cell r="C52">
            <v>0</v>
          </cell>
          <cell r="D52">
            <v>0</v>
          </cell>
          <cell r="E52">
            <v>0</v>
          </cell>
          <cell r="F52" t="str">
            <v>GL001</v>
          </cell>
        </row>
        <row r="53">
          <cell r="C53">
            <v>-239881.17360000001</v>
          </cell>
          <cell r="D53" t="str">
            <v>410130</v>
          </cell>
          <cell r="E53" t="str">
            <v>190124</v>
          </cell>
          <cell r="F53" t="str">
            <v>GL001</v>
          </cell>
        </row>
        <row r="54">
          <cell r="C54">
            <v>0</v>
          </cell>
          <cell r="D54" t="str">
            <v>411122</v>
          </cell>
          <cell r="E54" t="str">
            <v>283900</v>
          </cell>
          <cell r="F54" t="str">
            <v>GL001</v>
          </cell>
        </row>
        <row r="55">
          <cell r="C55">
            <v>0</v>
          </cell>
          <cell r="D55" t="str">
            <v>410130</v>
          </cell>
          <cell r="E55" t="str">
            <v>190124</v>
          </cell>
          <cell r="F55" t="str">
            <v>GL001</v>
          </cell>
        </row>
        <row r="56">
          <cell r="C56">
            <v>0</v>
          </cell>
          <cell r="D56" t="str">
            <v>410130</v>
          </cell>
          <cell r="E56" t="str">
            <v>190124</v>
          </cell>
          <cell r="F56" t="str">
            <v>GL001</v>
          </cell>
        </row>
        <row r="57">
          <cell r="C57">
            <v>0</v>
          </cell>
          <cell r="D57" t="str">
            <v>410131</v>
          </cell>
          <cell r="E57" t="str">
            <v>190310</v>
          </cell>
          <cell r="F57" t="str">
            <v>GL001</v>
          </cell>
        </row>
        <row r="58">
          <cell r="C58">
            <v>0</v>
          </cell>
          <cell r="D58" t="str">
            <v>411126</v>
          </cell>
          <cell r="E58" t="str">
            <v>190260</v>
          </cell>
          <cell r="F58" t="str">
            <v>GL001</v>
          </cell>
        </row>
        <row r="59">
          <cell r="C59">
            <v>-9.7432000687718401E-2</v>
          </cell>
          <cell r="D59" t="str">
            <v>410130</v>
          </cell>
          <cell r="E59" t="str">
            <v>190124</v>
          </cell>
          <cell r="F59" t="str">
            <v>GL001</v>
          </cell>
        </row>
        <row r="60">
          <cell r="C60">
            <v>0</v>
          </cell>
          <cell r="D60" t="str">
            <v>410130</v>
          </cell>
          <cell r="E60" t="str">
            <v>190124</v>
          </cell>
          <cell r="F60" t="str">
            <v>GL001</v>
          </cell>
        </row>
        <row r="61">
          <cell r="C61">
            <v>0</v>
          </cell>
          <cell r="D61" t="str">
            <v>410130</v>
          </cell>
          <cell r="E61" t="str">
            <v>190230</v>
          </cell>
          <cell r="F61" t="str">
            <v>GL001</v>
          </cell>
        </row>
        <row r="62">
          <cell r="C62">
            <v>-38460</v>
          </cell>
          <cell r="D62" t="str">
            <v>411104</v>
          </cell>
          <cell r="E62" t="str">
            <v>190124</v>
          </cell>
          <cell r="F62" t="str">
            <v>GL001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12885574.2074396</v>
          </cell>
          <cell r="D65" t="str">
            <v>410120</v>
          </cell>
          <cell r="E65" t="str">
            <v>190230</v>
          </cell>
          <cell r="F65" t="str">
            <v>GL001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202539.334</v>
          </cell>
          <cell r="D67" t="str">
            <v>410120</v>
          </cell>
          <cell r="E67" t="str">
            <v>190230</v>
          </cell>
          <cell r="F67" t="str">
            <v>GL001</v>
          </cell>
        </row>
        <row r="68">
          <cell r="C68">
            <v>7414117.2083562287</v>
          </cell>
          <cell r="E68" t="str">
            <v>216000</v>
          </cell>
        </row>
        <row r="69">
          <cell r="C69">
            <v>7392699.3471562313</v>
          </cell>
          <cell r="D69" t="str">
            <v>Tax Rate</v>
          </cell>
          <cell r="E69">
            <v>0.25640000000000002</v>
          </cell>
        </row>
        <row r="70">
          <cell r="C70">
            <v>21417.861199997365</v>
          </cell>
        </row>
      </sheetData>
      <sheetData sheetId="2"/>
      <sheetData sheetId="3">
        <row r="3">
          <cell r="A3" t="str">
            <v>Unit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M1" t="str">
            <v>Colorado-Kansas</v>
          </cell>
          <cell r="N1" t="str">
            <v>Utility</v>
          </cell>
        </row>
        <row r="2">
          <cell r="M2" t="str">
            <v>Kentucky</v>
          </cell>
          <cell r="N2" t="str">
            <v>Utility</v>
          </cell>
        </row>
        <row r="3">
          <cell r="M3" t="str">
            <v>Louisiana</v>
          </cell>
          <cell r="N3" t="str">
            <v>Utility</v>
          </cell>
        </row>
        <row r="4">
          <cell r="M4" t="str">
            <v>Mid-States</v>
          </cell>
          <cell r="N4" t="str">
            <v>Utility</v>
          </cell>
        </row>
        <row r="5">
          <cell r="M5" t="str">
            <v>Mid-Tex Utility</v>
          </cell>
          <cell r="N5" t="str">
            <v>Utility</v>
          </cell>
        </row>
        <row r="6">
          <cell r="M6" t="str">
            <v>Mississippi</v>
          </cell>
          <cell r="N6" t="str">
            <v>Utility</v>
          </cell>
        </row>
        <row r="7">
          <cell r="M7" t="str">
            <v>Shared Services</v>
          </cell>
          <cell r="N7" t="str">
            <v>Utility</v>
          </cell>
        </row>
        <row r="8">
          <cell r="M8" t="str">
            <v>West Texas</v>
          </cell>
          <cell r="N8" t="str">
            <v>Utility</v>
          </cell>
        </row>
        <row r="9">
          <cell r="M9" t="str">
            <v>Atmos Energy Marketing (AEM)</v>
          </cell>
          <cell r="N9" t="str">
            <v>Non-Utility</v>
          </cell>
        </row>
        <row r="10">
          <cell r="M10" t="str">
            <v>Atmos Exploration &amp; Production (AEP)</v>
          </cell>
          <cell r="N10" t="str">
            <v>Non-Utility</v>
          </cell>
        </row>
        <row r="11">
          <cell r="M11" t="str">
            <v>Atmos Power Systems</v>
          </cell>
          <cell r="N11" t="str">
            <v>Non-Utility</v>
          </cell>
        </row>
        <row r="12">
          <cell r="M12" t="str">
            <v>Mid-Tex Pipeline</v>
          </cell>
          <cell r="N12" t="str">
            <v>Non-Utility</v>
          </cell>
        </row>
        <row r="13">
          <cell r="M13" t="str">
            <v>Trans LA Gas Pipeline</v>
          </cell>
          <cell r="N13" t="str">
            <v>Non-Utility</v>
          </cell>
        </row>
        <row r="14">
          <cell r="M14" t="str">
            <v>UCG Storage</v>
          </cell>
          <cell r="N14" t="str">
            <v>Non-Utility</v>
          </cell>
        </row>
        <row r="15">
          <cell r="M15" t="str">
            <v>WKG Storage</v>
          </cell>
          <cell r="N15" t="str">
            <v>Non-Utility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  <sheetName val="ALL_BU_Summary"/>
      <sheetName val="BU_Cap_Sal_%"/>
      <sheetName val="Customer_Costs"/>
      <sheetName val="Customer_Costs_Excl_Labor"/>
      <sheetName val="Employee_Costs"/>
      <sheetName val="O&amp;M_Detail"/>
      <sheetName val="SSU_Detail"/>
      <sheetName val="Mat_&amp;_Supp_Detail"/>
      <sheetName val="Vechic_&amp;_Equip_Detail"/>
      <sheetName val="Travel_Detail"/>
      <sheetName val="Outside_Services_Detail"/>
      <sheetName val="Balance_Sheet"/>
      <sheetName val="Balance_Sheet_Trends"/>
      <sheetName val="Trends_Chart"/>
      <sheetName val="Plant_Detail"/>
      <sheetName val="Assets_by_RD"/>
      <sheetName val="Deferred_Gas"/>
      <sheetName val="Deferred_Gas_by_RD"/>
      <sheetName val="Misc_Balance_Sheets"/>
      <sheetName val="Benefit_Variance"/>
      <sheetName val="Volumes_Chart"/>
      <sheetName val="LDC_Avg_Usage_Chart"/>
      <sheetName val="Other_Avg_Usage_Chart"/>
      <sheetName val="Income_Statement_12-Month"/>
      <sheetName val="O&amp;M_12-Month"/>
      <sheetName val="Income_Statement_12-Month_by_RD"/>
      <sheetName val="ATO_Shares_OS"/>
      <sheetName val="ALL_BU_O&amp;M_Detail"/>
      <sheetName val="ALL_BU_Stats"/>
      <sheetName val="ALL_BU_Inc_Stmt"/>
      <sheetName val="ALL_BU_Bal_Sht"/>
      <sheetName val="ALL_BU_Bal_Sht_(2)"/>
      <sheetName val="ALL_BU_Benefits"/>
      <sheetName val="Balance_Sheet_LA"/>
      <sheetName val="Balance_Sheet_KY"/>
      <sheetName val="Balance_Sheet_MidSt"/>
      <sheetName val="Balance_Sheet_COKS"/>
      <sheetName val="Balance_Sheet_MVG"/>
      <sheetName val="ALL_BU_Salaries"/>
      <sheetName val="Cash_Flow"/>
      <sheetName val="MTD_Texas"/>
      <sheetName val="YTD_Texas"/>
      <sheetName val="O&amp;M_12-Month_(2)"/>
      <sheetName val="Balance_Sheet_(2)"/>
      <sheetName val="ALL_BU_Summary1"/>
      <sheetName val="BU_Cap_Sal_%1"/>
      <sheetName val="Customer_Costs1"/>
      <sheetName val="Customer_Costs_Excl_Labor1"/>
      <sheetName val="Employee_Costs1"/>
      <sheetName val="O&amp;M_Detail1"/>
      <sheetName val="SSU_Detail1"/>
      <sheetName val="Mat_&amp;_Supp_Detail1"/>
      <sheetName val="Vechic_&amp;_Equip_Detail1"/>
      <sheetName val="Travel_Detail1"/>
      <sheetName val="Outside_Services_Detail1"/>
      <sheetName val="Balance_Sheet1"/>
      <sheetName val="Balance_Sheet_Trends1"/>
      <sheetName val="Trends_Chart1"/>
      <sheetName val="Plant_Detail1"/>
      <sheetName val="Assets_by_RD1"/>
      <sheetName val="Deferred_Gas1"/>
      <sheetName val="Deferred_Gas_by_RD1"/>
      <sheetName val="Misc_Balance_Sheets1"/>
      <sheetName val="Benefit_Variance1"/>
      <sheetName val="Volumes_Chart1"/>
      <sheetName val="LDC_Avg_Usage_Chart1"/>
      <sheetName val="Other_Avg_Usage_Chart1"/>
      <sheetName val="Income_Statement_12-Month1"/>
      <sheetName val="O&amp;M_12-Month1"/>
      <sheetName val="Income_Statement_12-Month_by_R1"/>
      <sheetName val="ATO_Shares_OS1"/>
      <sheetName val="ALL_BU_O&amp;M_Detail1"/>
      <sheetName val="ALL_BU_Stats1"/>
      <sheetName val="ALL_BU_Inc_Stmt1"/>
      <sheetName val="ALL_BU_Bal_Sht1"/>
      <sheetName val="ALL_BU_Bal_Sht_(2)1"/>
      <sheetName val="ALL_BU_Benefits1"/>
      <sheetName val="Balance_Sheet_LA1"/>
      <sheetName val="Balance_Sheet_KY1"/>
      <sheetName val="Balance_Sheet_MidSt1"/>
      <sheetName val="Balance_Sheet_COKS1"/>
      <sheetName val="Balance_Sheet_MVG1"/>
      <sheetName val="ALL_BU_Salaries1"/>
      <sheetName val="Cash_Flow1"/>
      <sheetName val="MTD_Texas1"/>
      <sheetName val="YTD_Texas1"/>
      <sheetName val="O&amp;M_12-Month_(2)1"/>
      <sheetName val="Balance_Sheet_(2)1"/>
      <sheetName val="ALL_BU_Summary2"/>
      <sheetName val="BU_Cap_Sal_%2"/>
      <sheetName val="Customer_Costs2"/>
      <sheetName val="Customer_Costs_Excl_Labor2"/>
      <sheetName val="Employee_Costs2"/>
      <sheetName val="O&amp;M_Detail2"/>
      <sheetName val="SSU_Detail2"/>
      <sheetName val="Mat_&amp;_Supp_Detail2"/>
      <sheetName val="Vechic_&amp;_Equip_Detail2"/>
      <sheetName val="Travel_Detail2"/>
      <sheetName val="Outside_Services_Detail2"/>
      <sheetName val="Balance_Sheet2"/>
      <sheetName val="Balance_Sheet_Trends2"/>
      <sheetName val="Trends_Chart2"/>
      <sheetName val="Plant_Detail2"/>
      <sheetName val="Assets_by_RD2"/>
      <sheetName val="Deferred_Gas2"/>
      <sheetName val="Deferred_Gas_by_RD2"/>
      <sheetName val="Misc_Balance_Sheets2"/>
      <sheetName val="Benefit_Variance2"/>
      <sheetName val="Volumes_Chart2"/>
      <sheetName val="LDC_Avg_Usage_Chart2"/>
      <sheetName val="Other_Avg_Usage_Chart2"/>
      <sheetName val="Income_Statement_12-Month2"/>
      <sheetName val="O&amp;M_12-Month2"/>
      <sheetName val="Income_Statement_12-Month_by_R2"/>
      <sheetName val="ATO_Shares_OS2"/>
      <sheetName val="ALL_BU_O&amp;M_Detail2"/>
      <sheetName val="ALL_BU_Stats2"/>
      <sheetName val="ALL_BU_Inc_Stmt2"/>
      <sheetName val="ALL_BU_Bal_Sht2"/>
      <sheetName val="ALL_BU_Bal_Sht_(2)2"/>
      <sheetName val="ALL_BU_Benefits2"/>
      <sheetName val="Balance_Sheet_LA2"/>
      <sheetName val="Balance_Sheet_KY2"/>
      <sheetName val="Balance_Sheet_MidSt2"/>
      <sheetName val="Balance_Sheet_COKS2"/>
      <sheetName val="Balance_Sheet_MVG2"/>
      <sheetName val="ALL_BU_Salaries2"/>
      <sheetName val="Cash_Flow2"/>
      <sheetName val="MTD_Texas2"/>
      <sheetName val="YTD_Texas2"/>
      <sheetName val="O&amp;M_12-Month_(2)2"/>
      <sheetName val="Balance_Sheet_(2)2"/>
      <sheetName val="ALL_BU_Summary3"/>
      <sheetName val="BU_Cap_Sal_%3"/>
      <sheetName val="Customer_Costs3"/>
      <sheetName val="Customer_Costs_Excl_Labor3"/>
      <sheetName val="Employee_Costs3"/>
      <sheetName val="O&amp;M_Detail3"/>
      <sheetName val="SSU_Detail3"/>
      <sheetName val="Mat_&amp;_Supp_Detail3"/>
      <sheetName val="Vechic_&amp;_Equip_Detail3"/>
      <sheetName val="Travel_Detail3"/>
      <sheetName val="Outside_Services_Detail3"/>
      <sheetName val="Balance_Sheet3"/>
      <sheetName val="Balance_Sheet_Trends3"/>
      <sheetName val="Trends_Chart3"/>
      <sheetName val="Plant_Detail3"/>
      <sheetName val="Assets_by_RD3"/>
      <sheetName val="Deferred_Gas3"/>
      <sheetName val="Deferred_Gas_by_RD3"/>
      <sheetName val="Misc_Balance_Sheets3"/>
      <sheetName val="Benefit_Variance3"/>
      <sheetName val="Volumes_Chart3"/>
      <sheetName val="LDC_Avg_Usage_Chart3"/>
      <sheetName val="Other_Avg_Usage_Chart3"/>
      <sheetName val="Income_Statement_12-Month3"/>
      <sheetName val="O&amp;M_12-Month3"/>
      <sheetName val="Income_Statement_12-Month_by_R3"/>
      <sheetName val="ATO_Shares_OS3"/>
      <sheetName val="ALL_BU_O&amp;M_Detail3"/>
      <sheetName val="ALL_BU_Stats3"/>
      <sheetName val="ALL_BU_Inc_Stmt3"/>
      <sheetName val="ALL_BU_Bal_Sht3"/>
      <sheetName val="ALL_BU_Bal_Sht_(2)3"/>
      <sheetName val="ALL_BU_Benefits3"/>
      <sheetName val="Balance_Sheet_LA3"/>
      <sheetName val="Balance_Sheet_KY3"/>
      <sheetName val="Balance_Sheet_MidSt3"/>
      <sheetName val="Balance_Sheet_COKS3"/>
      <sheetName val="Balance_Sheet_MVG3"/>
      <sheetName val="ALL_BU_Salaries3"/>
      <sheetName val="Cash_Flow3"/>
      <sheetName val="MTD_Texas3"/>
      <sheetName val="YTD_Texas3"/>
      <sheetName val="O&amp;M_12-Month_(2)3"/>
      <sheetName val="Balance_Sheet_(2)3"/>
      <sheetName val="ALL_BU_Summary4"/>
      <sheetName val="BU_Cap_Sal_%4"/>
      <sheetName val="Customer_Costs4"/>
      <sheetName val="Customer_Costs_Excl_Labor4"/>
      <sheetName val="Employee_Costs4"/>
      <sheetName val="O&amp;M_Detail4"/>
      <sheetName val="SSU_Detail4"/>
      <sheetName val="Mat_&amp;_Supp_Detail4"/>
      <sheetName val="Vechic_&amp;_Equip_Detail4"/>
      <sheetName val="Travel_Detail4"/>
      <sheetName val="Outside_Services_Detail4"/>
      <sheetName val="Balance_Sheet4"/>
      <sheetName val="Balance_Sheet_Trends4"/>
      <sheetName val="Trends_Chart4"/>
      <sheetName val="Plant_Detail4"/>
      <sheetName val="Assets_by_RD4"/>
      <sheetName val="Deferred_Gas4"/>
      <sheetName val="Deferred_Gas_by_RD4"/>
      <sheetName val="Misc_Balance_Sheets4"/>
      <sheetName val="Benefit_Variance4"/>
      <sheetName val="Volumes_Chart4"/>
      <sheetName val="LDC_Avg_Usage_Chart4"/>
      <sheetName val="Other_Avg_Usage_Chart4"/>
      <sheetName val="Income_Statement_12-Month4"/>
      <sheetName val="O&amp;M_12-Month4"/>
      <sheetName val="Income_Statement_12-Month_by_R4"/>
      <sheetName val="ATO_Shares_OS4"/>
      <sheetName val="ALL_BU_O&amp;M_Detail4"/>
      <sheetName val="ALL_BU_Stats4"/>
      <sheetName val="ALL_BU_Inc_Stmt4"/>
      <sheetName val="ALL_BU_Bal_Sht4"/>
      <sheetName val="ALL_BU_Bal_Sht_(2)4"/>
      <sheetName val="ALL_BU_Benefits4"/>
      <sheetName val="Balance_Sheet_LA4"/>
      <sheetName val="Balance_Sheet_KY4"/>
      <sheetName val="Balance_Sheet_MidSt4"/>
      <sheetName val="Balance_Sheet_COKS4"/>
      <sheetName val="Balance_Sheet_MVG4"/>
      <sheetName val="ALL_BU_Salaries4"/>
      <sheetName val="Cash_Flow4"/>
      <sheetName val="MTD_Texas4"/>
      <sheetName val="YTD_Texas4"/>
      <sheetName val="O&amp;M_12-Month_(2)4"/>
      <sheetName val="Balance_Sheet_(2)4"/>
      <sheetName val="ALL_BU_Summary6"/>
      <sheetName val="BU_Cap_Sal_%6"/>
      <sheetName val="Customer_Costs6"/>
      <sheetName val="Customer_Costs_Excl_Labor6"/>
      <sheetName val="Employee_Costs6"/>
      <sheetName val="O&amp;M_Detail6"/>
      <sheetName val="SSU_Detail6"/>
      <sheetName val="Mat_&amp;_Supp_Detail6"/>
      <sheetName val="Vechic_&amp;_Equip_Detail6"/>
      <sheetName val="Travel_Detail6"/>
      <sheetName val="Outside_Services_Detail6"/>
      <sheetName val="Balance_Sheet6"/>
      <sheetName val="Balance_Sheet_Trends6"/>
      <sheetName val="Trends_Chart6"/>
      <sheetName val="Plant_Detail6"/>
      <sheetName val="Assets_by_RD6"/>
      <sheetName val="Deferred_Gas6"/>
      <sheetName val="Deferred_Gas_by_RD6"/>
      <sheetName val="Misc_Balance_Sheets6"/>
      <sheetName val="Benefit_Variance6"/>
      <sheetName val="Volumes_Chart6"/>
      <sheetName val="LDC_Avg_Usage_Chart6"/>
      <sheetName val="Other_Avg_Usage_Chart6"/>
      <sheetName val="Income_Statement_12-Month6"/>
      <sheetName val="O&amp;M_12-Month6"/>
      <sheetName val="Income_Statement_12-Month_by_R6"/>
      <sheetName val="ATO_Shares_OS6"/>
      <sheetName val="ALL_BU_O&amp;M_Detail6"/>
      <sheetName val="ALL_BU_Stats6"/>
      <sheetName val="ALL_BU_Inc_Stmt6"/>
      <sheetName val="ALL_BU_Bal_Sht6"/>
      <sheetName val="ALL_BU_Bal_Sht_(2)6"/>
      <sheetName val="ALL_BU_Benefits6"/>
      <sheetName val="Balance_Sheet_LA6"/>
      <sheetName val="Balance_Sheet_KY6"/>
      <sheetName val="Balance_Sheet_MidSt6"/>
      <sheetName val="Balance_Sheet_COKS6"/>
      <sheetName val="Balance_Sheet_MVG6"/>
      <sheetName val="ALL_BU_Salaries6"/>
      <sheetName val="Cash_Flow6"/>
      <sheetName val="MTD_Texas6"/>
      <sheetName val="YTD_Texas6"/>
      <sheetName val="O&amp;M_12-Month_(2)6"/>
      <sheetName val="Balance_Sheet_(2)6"/>
      <sheetName val="ALL_BU_Summary5"/>
      <sheetName val="BU_Cap_Sal_%5"/>
      <sheetName val="Customer_Costs5"/>
      <sheetName val="Customer_Costs_Excl_Labor5"/>
      <sheetName val="Employee_Costs5"/>
      <sheetName val="O&amp;M_Detail5"/>
      <sheetName val="SSU_Detail5"/>
      <sheetName val="Mat_&amp;_Supp_Detail5"/>
      <sheetName val="Vechic_&amp;_Equip_Detail5"/>
      <sheetName val="Travel_Detail5"/>
      <sheetName val="Outside_Services_Detail5"/>
      <sheetName val="Balance_Sheet5"/>
      <sheetName val="Balance_Sheet_Trends5"/>
      <sheetName val="Trends_Chart5"/>
      <sheetName val="Plant_Detail5"/>
      <sheetName val="Assets_by_RD5"/>
      <sheetName val="Deferred_Gas5"/>
      <sheetName val="Deferred_Gas_by_RD5"/>
      <sheetName val="Misc_Balance_Sheets5"/>
      <sheetName val="Benefit_Variance5"/>
      <sheetName val="Volumes_Chart5"/>
      <sheetName val="LDC_Avg_Usage_Chart5"/>
      <sheetName val="Other_Avg_Usage_Chart5"/>
      <sheetName val="Income_Statement_12-Month5"/>
      <sheetName val="O&amp;M_12-Month5"/>
      <sheetName val="Income_Statement_12-Month_by_R5"/>
      <sheetName val="ATO_Shares_OS5"/>
      <sheetName val="ALL_BU_O&amp;M_Detail5"/>
      <sheetName val="ALL_BU_Stats5"/>
      <sheetName val="ALL_BU_Inc_Stmt5"/>
      <sheetName val="ALL_BU_Bal_Sht5"/>
      <sheetName val="ALL_BU_Bal_Sht_(2)5"/>
      <sheetName val="ALL_BU_Benefits5"/>
      <sheetName val="Balance_Sheet_LA5"/>
      <sheetName val="Balance_Sheet_KY5"/>
      <sheetName val="Balance_Sheet_MidSt5"/>
      <sheetName val="Balance_Sheet_COKS5"/>
      <sheetName val="Balance_Sheet_MVG5"/>
      <sheetName val="ALL_BU_Salaries5"/>
      <sheetName val="Cash_Flow5"/>
      <sheetName val="MTD_Texas5"/>
      <sheetName val="YTD_Texas5"/>
      <sheetName val="O&amp;M_12-Month_(2)5"/>
      <sheetName val="Balance_Sheet_(2)5"/>
      <sheetName val="ALL_BU_Summary7"/>
      <sheetName val="BU_Cap_Sal_%7"/>
      <sheetName val="Customer_Costs7"/>
      <sheetName val="Customer_Costs_Excl_Labor7"/>
      <sheetName val="Employee_Costs7"/>
      <sheetName val="O&amp;M_Detail7"/>
      <sheetName val="SSU_Detail7"/>
      <sheetName val="Mat_&amp;_Supp_Detail7"/>
      <sheetName val="Vechic_&amp;_Equip_Detail7"/>
      <sheetName val="Travel_Detail7"/>
      <sheetName val="Outside_Services_Detail7"/>
      <sheetName val="Balance_Sheet7"/>
      <sheetName val="Balance_Sheet_Trends7"/>
      <sheetName val="Trends_Chart7"/>
      <sheetName val="Plant_Detail7"/>
      <sheetName val="Assets_by_RD7"/>
      <sheetName val="Deferred_Gas7"/>
      <sheetName val="Deferred_Gas_by_RD7"/>
      <sheetName val="Misc_Balance_Sheets7"/>
      <sheetName val="Benefit_Variance7"/>
      <sheetName val="Volumes_Chart7"/>
      <sheetName val="LDC_Avg_Usage_Chart7"/>
      <sheetName val="Other_Avg_Usage_Chart7"/>
      <sheetName val="Income_Statement_12-Month7"/>
      <sheetName val="O&amp;M_12-Month7"/>
      <sheetName val="Income_Statement_12-Month_by_R7"/>
      <sheetName val="ATO_Shares_OS7"/>
      <sheetName val="ALL_BU_O&amp;M_Detail7"/>
      <sheetName val="ALL_BU_Stats7"/>
      <sheetName val="ALL_BU_Inc_Stmt7"/>
      <sheetName val="ALL_BU_Bal_Sht7"/>
      <sheetName val="ALL_BU_Bal_Sht_(2)7"/>
      <sheetName val="ALL_BU_Benefits7"/>
      <sheetName val="Balance_Sheet_LA7"/>
      <sheetName val="Balance_Sheet_KY7"/>
      <sheetName val="Balance_Sheet_MidSt7"/>
      <sheetName val="Balance_Sheet_COKS7"/>
      <sheetName val="Balance_Sheet_MVG7"/>
      <sheetName val="ALL_BU_Salaries7"/>
      <sheetName val="Cash_Flow7"/>
      <sheetName val="MTD_Texas7"/>
      <sheetName val="YTD_Texas7"/>
      <sheetName val="O&amp;M_12-Month_(2)7"/>
      <sheetName val="Balance_Sheet_(2)7"/>
      <sheetName val="ALL_BU_Summary8"/>
      <sheetName val="BU_Cap_Sal_%8"/>
      <sheetName val="Customer_Costs8"/>
      <sheetName val="Customer_Costs_Excl_Labor8"/>
      <sheetName val="Employee_Costs8"/>
      <sheetName val="O&amp;M_Detail8"/>
      <sheetName val="SSU_Detail8"/>
      <sheetName val="Mat_&amp;_Supp_Detail8"/>
      <sheetName val="Vechic_&amp;_Equip_Detail8"/>
      <sheetName val="Travel_Detail8"/>
      <sheetName val="Outside_Services_Detail8"/>
      <sheetName val="Balance_Sheet8"/>
      <sheetName val="Balance_Sheet_Trends8"/>
      <sheetName val="Trends_Chart8"/>
      <sheetName val="Plant_Detail8"/>
      <sheetName val="Assets_by_RD8"/>
      <sheetName val="Deferred_Gas8"/>
      <sheetName val="Deferred_Gas_by_RD8"/>
      <sheetName val="Misc_Balance_Sheets8"/>
      <sheetName val="Benefit_Variance8"/>
      <sheetName val="Volumes_Chart8"/>
      <sheetName val="LDC_Avg_Usage_Chart8"/>
      <sheetName val="Other_Avg_Usage_Chart8"/>
      <sheetName val="Income_Statement_12-Month8"/>
      <sheetName val="O&amp;M_12-Month8"/>
      <sheetName val="Income_Statement_12-Month_by_R8"/>
      <sheetName val="ATO_Shares_OS8"/>
      <sheetName val="ALL_BU_O&amp;M_Detail8"/>
      <sheetName val="ALL_BU_Stats8"/>
      <sheetName val="ALL_BU_Inc_Stmt8"/>
      <sheetName val="ALL_BU_Bal_Sht8"/>
      <sheetName val="ALL_BU_Bal_Sht_(2)8"/>
      <sheetName val="ALL_BU_Benefits8"/>
      <sheetName val="Balance_Sheet_LA8"/>
      <sheetName val="Balance_Sheet_KY8"/>
      <sheetName val="Balance_Sheet_MidSt8"/>
      <sheetName val="Balance_Sheet_COKS8"/>
      <sheetName val="Balance_Sheet_MVG8"/>
      <sheetName val="ALL_BU_Salaries8"/>
      <sheetName val="Cash_Flow8"/>
      <sheetName val="MTD_Texas8"/>
      <sheetName val="YTD_Texas8"/>
      <sheetName val="O&amp;M_12-Month_(2)8"/>
      <sheetName val="Balance_Sheet_(2)8"/>
      <sheetName val="ALL_BU_Summary9"/>
      <sheetName val="BU_Cap_Sal_%9"/>
      <sheetName val="Customer_Costs9"/>
      <sheetName val="Customer_Costs_Excl_Labor9"/>
      <sheetName val="Employee_Costs9"/>
      <sheetName val="O&amp;M_Detail9"/>
      <sheetName val="SSU_Detail9"/>
      <sheetName val="Mat_&amp;_Supp_Detail9"/>
      <sheetName val="Vechic_&amp;_Equip_Detail9"/>
      <sheetName val="Travel_Detail9"/>
      <sheetName val="Outside_Services_Detail9"/>
      <sheetName val="Balance_Sheet9"/>
      <sheetName val="Balance_Sheet_Trends9"/>
      <sheetName val="Trends_Chart9"/>
      <sheetName val="Plant_Detail9"/>
      <sheetName val="Assets_by_RD9"/>
      <sheetName val="Deferred_Gas9"/>
      <sheetName val="Deferred_Gas_by_RD9"/>
      <sheetName val="Misc_Balance_Sheets9"/>
      <sheetName val="Benefit_Variance9"/>
      <sheetName val="Volumes_Chart9"/>
      <sheetName val="LDC_Avg_Usage_Chart9"/>
      <sheetName val="Other_Avg_Usage_Chart9"/>
      <sheetName val="Income_Statement_12-Month9"/>
      <sheetName val="O&amp;M_12-Month9"/>
      <sheetName val="Income_Statement_12-Month_by_R9"/>
      <sheetName val="ATO_Shares_OS9"/>
      <sheetName val="ALL_BU_O&amp;M_Detail9"/>
      <sheetName val="ALL_BU_Stats9"/>
      <sheetName val="ALL_BU_Inc_Stmt9"/>
      <sheetName val="ALL_BU_Bal_Sht9"/>
      <sheetName val="ALL_BU_Bal_Sht_(2)9"/>
      <sheetName val="ALL_BU_Benefits9"/>
      <sheetName val="Balance_Sheet_LA9"/>
      <sheetName val="Balance_Sheet_KY9"/>
      <sheetName val="Balance_Sheet_MidSt9"/>
      <sheetName val="Balance_Sheet_COKS9"/>
      <sheetName val="Balance_Sheet_MVG9"/>
      <sheetName val="ALL_BU_Salaries9"/>
      <sheetName val="Cash_Flow9"/>
      <sheetName val="MTD_Texas9"/>
      <sheetName val="YTD_Texas9"/>
      <sheetName val="O&amp;M_12-Month_(2)9"/>
      <sheetName val="Balance_Sheet_(2)9"/>
      <sheetName val="ALL_BU_Summary10"/>
      <sheetName val="BU_Cap_Sal_%10"/>
      <sheetName val="Customer_Costs10"/>
      <sheetName val="Customer_Costs_Excl_Labor10"/>
      <sheetName val="Employee_Costs10"/>
      <sheetName val="O&amp;M_Detail10"/>
      <sheetName val="SSU_Detail10"/>
      <sheetName val="Mat_&amp;_Supp_Detail10"/>
      <sheetName val="Vechic_&amp;_Equip_Detail10"/>
      <sheetName val="Travel_Detail10"/>
      <sheetName val="Outside_Services_Detail10"/>
      <sheetName val="Balance_Sheet10"/>
      <sheetName val="Balance_Sheet_Trends10"/>
      <sheetName val="Trends_Chart10"/>
      <sheetName val="Plant_Detail10"/>
      <sheetName val="Assets_by_RD10"/>
      <sheetName val="Deferred_Gas10"/>
      <sheetName val="Deferred_Gas_by_RD10"/>
      <sheetName val="Misc_Balance_Sheets10"/>
      <sheetName val="Benefit_Variance10"/>
      <sheetName val="Volumes_Chart10"/>
      <sheetName val="LDC_Avg_Usage_Chart10"/>
      <sheetName val="Other_Avg_Usage_Chart10"/>
      <sheetName val="Income_Statement_12-Month10"/>
      <sheetName val="O&amp;M_12-Month10"/>
      <sheetName val="Income_Statement_12-Month_by_10"/>
      <sheetName val="ATO_Shares_OS10"/>
      <sheetName val="ALL_BU_O&amp;M_Detail10"/>
      <sheetName val="ALL_BU_Stats10"/>
      <sheetName val="ALL_BU_Inc_Stmt10"/>
      <sheetName val="ALL_BU_Bal_Sht10"/>
      <sheetName val="ALL_BU_Bal_Sht_(2)10"/>
      <sheetName val="ALL_BU_Benefits10"/>
      <sheetName val="Balance_Sheet_LA10"/>
      <sheetName val="Balance_Sheet_KY10"/>
      <sheetName val="Balance_Sheet_MidSt10"/>
      <sheetName val="Balance_Sheet_COKS10"/>
      <sheetName val="Balance_Sheet_MVG10"/>
      <sheetName val="ALL_BU_Salaries10"/>
      <sheetName val="Cash_Flow10"/>
      <sheetName val="MTD_Texas10"/>
      <sheetName val="YTD_Texas10"/>
      <sheetName val="O&amp;M_12-Month_(2)10"/>
      <sheetName val="Balance_Sheet_(2)10"/>
    </sheetNames>
    <sheetDataSet>
      <sheetData sheetId="0" refreshError="1">
        <row r="3">
          <cell r="C3" t="str">
            <v>Apr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  <sheetName val="Projection_-_SSU"/>
      <sheetName val="Reforecast_-_Worksheet"/>
      <sheetName val="Projection_-_SSU1"/>
      <sheetName val="Reforecast_-_Worksheet1"/>
      <sheetName val="Projection_-_SSU2"/>
      <sheetName val="Reforecast_-_Worksheet2"/>
      <sheetName val="Projection_-_SSU3"/>
      <sheetName val="Reforecast_-_Worksheet3"/>
      <sheetName val="Projection_-_SSU4"/>
      <sheetName val="Reforecast_-_Worksheet4"/>
      <sheetName val="Projection_-_SSU6"/>
      <sheetName val="Reforecast_-_Worksheet6"/>
      <sheetName val="Projection_-_SSU5"/>
      <sheetName val="Reforecast_-_Worksheet5"/>
      <sheetName val="Projection_-_SSU7"/>
      <sheetName val="Reforecast_-_Worksheet7"/>
      <sheetName val="Projection_-_SSU8"/>
      <sheetName val="Reforecast_-_Worksheet8"/>
      <sheetName val="Projection_-_SSU9"/>
      <sheetName val="Reforecast_-_Worksheet9"/>
      <sheetName val="Projection_-_SSU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28315.76787</v>
          </cell>
          <cell r="C16">
            <v>22652.819339999995</v>
          </cell>
          <cell r="D16">
            <v>7196.5293300000021</v>
          </cell>
          <cell r="E16">
            <v>29849.348669999996</v>
          </cell>
          <cell r="F16">
            <v>0</v>
          </cell>
          <cell r="G16">
            <v>29849.348669999996</v>
          </cell>
          <cell r="H16">
            <v>0</v>
          </cell>
          <cell r="I16">
            <v>29849.348669999996</v>
          </cell>
          <cell r="J16">
            <v>0</v>
          </cell>
          <cell r="K16">
            <v>29849.348669999996</v>
          </cell>
        </row>
        <row r="17">
          <cell r="A17" t="str">
            <v>Benefits</v>
          </cell>
          <cell r="B17">
            <v>7487.9202700000005</v>
          </cell>
          <cell r="C17">
            <v>5949.5595599999988</v>
          </cell>
          <cell r="D17">
            <v>1903.0683699999993</v>
          </cell>
          <cell r="E17">
            <v>7852.6279299999978</v>
          </cell>
          <cell r="F17">
            <v>0</v>
          </cell>
          <cell r="G17">
            <v>7852.6279299999978</v>
          </cell>
          <cell r="H17">
            <v>0</v>
          </cell>
          <cell r="I17">
            <v>7852.6279299999978</v>
          </cell>
          <cell r="J17">
            <v>0</v>
          </cell>
          <cell r="K17">
            <v>7852.6279299999978</v>
          </cell>
        </row>
        <row r="18">
          <cell r="A18" t="str">
            <v>Materials &amp; Supplies</v>
          </cell>
          <cell r="B18">
            <v>430.29508000000004</v>
          </cell>
          <cell r="C18">
            <v>505.85802000000001</v>
          </cell>
          <cell r="D18">
            <v>103.57352000000002</v>
          </cell>
          <cell r="E18">
            <v>609.43154000000004</v>
          </cell>
          <cell r="F18">
            <v>0</v>
          </cell>
          <cell r="G18">
            <v>609.43154000000004</v>
          </cell>
          <cell r="H18">
            <v>0</v>
          </cell>
          <cell r="I18">
            <v>609.43154000000004</v>
          </cell>
          <cell r="J18">
            <v>0</v>
          </cell>
          <cell r="K18">
            <v>609.43154000000004</v>
          </cell>
        </row>
        <row r="19">
          <cell r="A19" t="str">
            <v>Vehicles &amp; Equip</v>
          </cell>
          <cell r="B19">
            <v>27.96</v>
          </cell>
          <cell r="C19">
            <v>-9.6828400000000006</v>
          </cell>
          <cell r="D19">
            <v>3.863</v>
          </cell>
          <cell r="E19">
            <v>-5.819840000000001</v>
          </cell>
          <cell r="F19">
            <v>0</v>
          </cell>
          <cell r="G19">
            <v>-5.819840000000001</v>
          </cell>
          <cell r="H19">
            <v>0</v>
          </cell>
          <cell r="I19">
            <v>-5.819840000000001</v>
          </cell>
          <cell r="J19">
            <v>0</v>
          </cell>
          <cell r="K19">
            <v>-5.819840000000001</v>
          </cell>
        </row>
        <row r="20">
          <cell r="A20" t="str">
            <v>Print &amp; Postages</v>
          </cell>
          <cell r="B20">
            <v>302.07400000000001</v>
          </cell>
          <cell r="C20">
            <v>260.17678999999998</v>
          </cell>
          <cell r="D20">
            <v>78.703999999999994</v>
          </cell>
          <cell r="E20">
            <v>338.88078999999999</v>
          </cell>
          <cell r="F20">
            <v>0</v>
          </cell>
          <cell r="G20">
            <v>338.88078999999999</v>
          </cell>
          <cell r="H20">
            <v>0</v>
          </cell>
          <cell r="I20">
            <v>338.88078999999999</v>
          </cell>
          <cell r="J20">
            <v>0</v>
          </cell>
          <cell r="K20">
            <v>338.88078999999999</v>
          </cell>
        </row>
        <row r="21">
          <cell r="A21" t="str">
            <v>Insurance</v>
          </cell>
          <cell r="B21">
            <v>7589.6880000000001</v>
          </cell>
          <cell r="C21">
            <v>2378.0227999999997</v>
          </cell>
          <cell r="D21">
            <v>1892.38</v>
          </cell>
          <cell r="E21">
            <v>4270.4027999999998</v>
          </cell>
          <cell r="F21">
            <v>0</v>
          </cell>
          <cell r="G21">
            <v>4270.4027999999998</v>
          </cell>
          <cell r="H21">
            <v>2500</v>
          </cell>
          <cell r="I21">
            <v>6770.4027999999998</v>
          </cell>
          <cell r="J21">
            <v>0</v>
          </cell>
          <cell r="K21">
            <v>6770.4027999999998</v>
          </cell>
        </row>
        <row r="22">
          <cell r="A22" t="str">
            <v>Marketing</v>
          </cell>
          <cell r="B22">
            <v>21.86</v>
          </cell>
          <cell r="C22">
            <v>7.9725699999999993</v>
          </cell>
          <cell r="D22">
            <v>5.4619999999999997</v>
          </cell>
          <cell r="E22">
            <v>13.434569999999999</v>
          </cell>
          <cell r="F22">
            <v>0</v>
          </cell>
          <cell r="G22">
            <v>13.434569999999999</v>
          </cell>
          <cell r="H22">
            <v>0</v>
          </cell>
          <cell r="I22">
            <v>13.434569999999999</v>
          </cell>
          <cell r="J22">
            <v>0</v>
          </cell>
          <cell r="K22">
            <v>13.434569999999999</v>
          </cell>
        </row>
        <row r="23">
          <cell r="A23" t="str">
            <v>Employee Welfare</v>
          </cell>
          <cell r="B23">
            <v>15213.776</v>
          </cell>
          <cell r="C23">
            <v>10367.313049999997</v>
          </cell>
          <cell r="D23">
            <v>3118.0160000000001</v>
          </cell>
          <cell r="E23">
            <v>13485.329049999997</v>
          </cell>
          <cell r="F23">
            <v>0</v>
          </cell>
          <cell r="G23">
            <v>13485.329049999997</v>
          </cell>
          <cell r="H23">
            <v>0</v>
          </cell>
          <cell r="I23">
            <v>13485.329049999997</v>
          </cell>
          <cell r="J23">
            <v>0</v>
          </cell>
          <cell r="K23">
            <v>13485.329049999997</v>
          </cell>
        </row>
        <row r="24">
          <cell r="A24" t="str">
            <v>Information Technologies</v>
          </cell>
          <cell r="B24">
            <v>4033.549</v>
          </cell>
          <cell r="C24">
            <v>3144.1483199999998</v>
          </cell>
          <cell r="D24">
            <v>915.28899999999999</v>
          </cell>
          <cell r="E24">
            <v>4059.43732</v>
          </cell>
          <cell r="F24">
            <v>0</v>
          </cell>
          <cell r="G24">
            <v>4059.43732</v>
          </cell>
          <cell r="H24">
            <v>0</v>
          </cell>
          <cell r="I24">
            <v>4059.43732</v>
          </cell>
          <cell r="J24">
            <v>0</v>
          </cell>
          <cell r="K24">
            <v>4059.43732</v>
          </cell>
        </row>
        <row r="25">
          <cell r="A25" t="str">
            <v>Rent, Maint., &amp; Utilities</v>
          </cell>
          <cell r="B25">
            <v>4178.4369999999999</v>
          </cell>
          <cell r="C25">
            <v>3220.9125299999996</v>
          </cell>
          <cell r="D25">
            <v>1049.2260000000001</v>
          </cell>
          <cell r="E25">
            <v>4270.1385300000002</v>
          </cell>
          <cell r="F25">
            <v>0</v>
          </cell>
          <cell r="G25">
            <v>4270.1385300000002</v>
          </cell>
          <cell r="H25">
            <v>0</v>
          </cell>
          <cell r="I25">
            <v>4270.1385300000002</v>
          </cell>
          <cell r="J25">
            <v>0</v>
          </cell>
          <cell r="K25">
            <v>4270.1385300000002</v>
          </cell>
        </row>
        <row r="26">
          <cell r="A26" t="str">
            <v>Directors &amp; Shareholders &amp;PR</v>
          </cell>
          <cell r="B26">
            <v>4750.3540000000003</v>
          </cell>
          <cell r="C26">
            <v>4021.37446</v>
          </cell>
          <cell r="D26">
            <v>1113.9549999999999</v>
          </cell>
          <cell r="E26">
            <v>5135.3294599999999</v>
          </cell>
          <cell r="F26">
            <v>0</v>
          </cell>
          <cell r="G26">
            <v>5135.3294599999999</v>
          </cell>
          <cell r="H26">
            <v>0</v>
          </cell>
          <cell r="I26">
            <v>5135.3294599999999</v>
          </cell>
          <cell r="J26">
            <v>0</v>
          </cell>
          <cell r="K26">
            <v>5135.3294599999999</v>
          </cell>
        </row>
        <row r="27">
          <cell r="A27" t="str">
            <v>Telecom</v>
          </cell>
          <cell r="B27">
            <v>2660.203</v>
          </cell>
          <cell r="C27">
            <v>2107.67677</v>
          </cell>
          <cell r="D27">
            <v>622.06399999999996</v>
          </cell>
          <cell r="E27">
            <v>2729.7407699999999</v>
          </cell>
          <cell r="F27">
            <v>0</v>
          </cell>
          <cell r="G27">
            <v>2729.7407699999999</v>
          </cell>
          <cell r="H27">
            <v>0</v>
          </cell>
          <cell r="I27">
            <v>2729.7407699999999</v>
          </cell>
          <cell r="J27">
            <v>0</v>
          </cell>
          <cell r="K27">
            <v>2729.7407699999999</v>
          </cell>
        </row>
        <row r="28">
          <cell r="A28" t="str">
            <v>Travel &amp; Entertainment</v>
          </cell>
          <cell r="B28">
            <v>1461.297</v>
          </cell>
          <cell r="C28">
            <v>1091.24143</v>
          </cell>
          <cell r="D28">
            <v>366.541</v>
          </cell>
          <cell r="E28">
            <v>1457.78243</v>
          </cell>
          <cell r="F28">
            <v>0</v>
          </cell>
          <cell r="G28">
            <v>1457.78243</v>
          </cell>
          <cell r="H28">
            <v>0</v>
          </cell>
          <cell r="I28">
            <v>1457.78243</v>
          </cell>
          <cell r="J28">
            <v>0</v>
          </cell>
          <cell r="K28">
            <v>1457.78243</v>
          </cell>
        </row>
        <row r="29">
          <cell r="A29" t="str">
            <v>Dues &amp; Donations</v>
          </cell>
          <cell r="B29">
            <v>200.09200000000001</v>
          </cell>
          <cell r="C29">
            <v>143.42025000000001</v>
          </cell>
          <cell r="D29">
            <v>49.51</v>
          </cell>
          <cell r="E29">
            <v>192.93025</v>
          </cell>
          <cell r="F29">
            <v>0</v>
          </cell>
          <cell r="G29">
            <v>192.93025</v>
          </cell>
          <cell r="H29">
            <v>0</v>
          </cell>
          <cell r="I29">
            <v>192.93025</v>
          </cell>
          <cell r="J29">
            <v>0</v>
          </cell>
          <cell r="K29">
            <v>192.93025</v>
          </cell>
        </row>
        <row r="30">
          <cell r="A30" t="str">
            <v>Training</v>
          </cell>
          <cell r="B30">
            <v>498.04300000000001</v>
          </cell>
          <cell r="C30">
            <v>221.32777999999999</v>
          </cell>
          <cell r="D30">
            <v>136.19499999999999</v>
          </cell>
          <cell r="E30">
            <v>357.52278000000001</v>
          </cell>
          <cell r="F30">
            <v>0</v>
          </cell>
          <cell r="G30">
            <v>357.52278000000001</v>
          </cell>
          <cell r="H30">
            <v>0</v>
          </cell>
          <cell r="I30">
            <v>357.52278000000001</v>
          </cell>
          <cell r="J30">
            <v>0</v>
          </cell>
          <cell r="K30">
            <v>357.52278000000001</v>
          </cell>
        </row>
        <row r="31">
          <cell r="A31" t="str">
            <v>Outside Services</v>
          </cell>
          <cell r="B31">
            <v>5182.4135999999999</v>
          </cell>
          <cell r="C31">
            <v>6556.7945000000009</v>
          </cell>
          <cell r="D31">
            <v>1235.2839999999994</v>
          </cell>
          <cell r="E31">
            <v>7792.0785000000005</v>
          </cell>
          <cell r="F31">
            <v>0</v>
          </cell>
          <cell r="G31">
            <v>7792.0785000000005</v>
          </cell>
          <cell r="H31">
            <v>2468</v>
          </cell>
          <cell r="I31">
            <v>10260.0785</v>
          </cell>
          <cell r="J31">
            <v>0</v>
          </cell>
          <cell r="K31">
            <v>10260.0785</v>
          </cell>
        </row>
        <row r="32">
          <cell r="A32" t="str">
            <v>Provision for Bad Debt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1000</v>
          </cell>
          <cell r="J32">
            <v>0</v>
          </cell>
          <cell r="K32">
            <v>1000</v>
          </cell>
        </row>
        <row r="33">
          <cell r="A33" t="str">
            <v>Miscellaneous</v>
          </cell>
          <cell r="B33">
            <v>-22401.912</v>
          </cell>
          <cell r="C33">
            <v>-16718.5527</v>
          </cell>
          <cell r="D33">
            <v>-5602.1490000000003</v>
          </cell>
          <cell r="E33">
            <v>-22320.701700000001</v>
          </cell>
          <cell r="F33">
            <v>2399</v>
          </cell>
          <cell r="G33">
            <v>-19921.701700000001</v>
          </cell>
          <cell r="H33">
            <v>0</v>
          </cell>
          <cell r="I33">
            <v>-19921.701700000001</v>
          </cell>
          <cell r="J33">
            <v>0</v>
          </cell>
          <cell r="K33">
            <v>-19921.701700000001</v>
          </cell>
        </row>
        <row r="34">
          <cell r="A34" t="str">
            <v>Expense Billings</v>
          </cell>
          <cell r="B34">
            <v>-59943.779840000003</v>
          </cell>
          <cell r="C34">
            <v>-47302.723579999998</v>
          </cell>
          <cell r="D34">
            <v>-14184.502909999996</v>
          </cell>
          <cell r="E34">
            <v>-61487.226489999994</v>
          </cell>
          <cell r="F34">
            <v>0</v>
          </cell>
          <cell r="G34">
            <v>-61487.226489999994</v>
          </cell>
          <cell r="H34">
            <v>0</v>
          </cell>
          <cell r="I34">
            <v>-61487.226489999994</v>
          </cell>
          <cell r="J34">
            <v>0</v>
          </cell>
          <cell r="K34">
            <v>-61487.226489999994</v>
          </cell>
        </row>
        <row r="35">
          <cell r="A35" t="str">
            <v xml:space="preserve">                            Total O&amp;M Expense</v>
          </cell>
          <cell r="B35">
            <v>8.0379800000227988</v>
          </cell>
          <cell r="C35">
            <v>-1402.3409500000053</v>
          </cell>
          <cell r="D35">
            <v>3.0083100000010745</v>
          </cell>
          <cell r="E35">
            <v>-1399.3326400000042</v>
          </cell>
          <cell r="F35">
            <v>2399</v>
          </cell>
          <cell r="G35">
            <v>999.66735999999946</v>
          </cell>
          <cell r="H35">
            <v>5968</v>
          </cell>
          <cell r="I35">
            <v>6967.6673599999995</v>
          </cell>
          <cell r="J35">
            <v>0</v>
          </cell>
          <cell r="K35">
            <v>6967.6673599999995</v>
          </cell>
        </row>
        <row r="37">
          <cell r="A37" t="str">
            <v>Depreciation and Amortization</v>
          </cell>
          <cell r="B37">
            <v>0</v>
          </cell>
          <cell r="C37">
            <v>-1.0000000242143869E-5</v>
          </cell>
          <cell r="D37">
            <v>0</v>
          </cell>
          <cell r="E37">
            <v>-1.0000000242143869E-5</v>
          </cell>
          <cell r="F37">
            <v>0</v>
          </cell>
          <cell r="G37">
            <v>-1.0000000242143869E-5</v>
          </cell>
          <cell r="H37">
            <v>0</v>
          </cell>
          <cell r="I37">
            <v>-1.0000000242143869E-5</v>
          </cell>
          <cell r="J37">
            <v>0</v>
          </cell>
          <cell r="K37">
            <v>-1.0000000242143869E-5</v>
          </cell>
        </row>
        <row r="38">
          <cell r="A38" t="str">
            <v>Total Taxes - Other Than Income Taxes</v>
          </cell>
          <cell r="B38">
            <v>0</v>
          </cell>
          <cell r="C38">
            <v>-1.0000000038417056E-5</v>
          </cell>
          <cell r="D38">
            <v>0</v>
          </cell>
          <cell r="E38">
            <v>-1.0000000038417056E-5</v>
          </cell>
          <cell r="F38">
            <v>0</v>
          </cell>
          <cell r="G38">
            <v>-1.0000000038417056E-5</v>
          </cell>
          <cell r="H38">
            <v>0</v>
          </cell>
          <cell r="I38">
            <v>-1.0000000038417056E-5</v>
          </cell>
          <cell r="J38">
            <v>-1400</v>
          </cell>
          <cell r="K38">
            <v>-1400.00001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0</v>
          </cell>
          <cell r="C40">
            <v>41.245829999996985</v>
          </cell>
          <cell r="D40">
            <v>0</v>
          </cell>
          <cell r="E40">
            <v>41.245829999996985</v>
          </cell>
          <cell r="F40">
            <v>0</v>
          </cell>
          <cell r="G40">
            <v>41.245829999996985</v>
          </cell>
          <cell r="H40">
            <v>1293</v>
          </cell>
          <cell r="I40">
            <v>1334.2458299999969</v>
          </cell>
          <cell r="J40">
            <v>0</v>
          </cell>
          <cell r="K40">
            <v>1334.2458299999969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3">
          <cell r="A43" t="str">
            <v>Income (Loss) Before Income Taxes</v>
          </cell>
          <cell r="B43">
            <v>-8.0379800000227988</v>
          </cell>
          <cell r="C43">
            <v>1443.5868000000023</v>
          </cell>
          <cell r="D43">
            <v>-3.0083100000010745</v>
          </cell>
          <cell r="E43">
            <v>1440.5784900000012</v>
          </cell>
          <cell r="F43">
            <v>-2399</v>
          </cell>
          <cell r="G43">
            <v>-958.42151000000217</v>
          </cell>
          <cell r="H43">
            <v>-4675</v>
          </cell>
          <cell r="I43">
            <v>-5633.4215100000019</v>
          </cell>
          <cell r="J43">
            <v>1400</v>
          </cell>
          <cell r="K43">
            <v>-4233.4215100000019</v>
          </cell>
        </row>
        <row r="44">
          <cell r="A44" t="str">
            <v>Provision (Benefit) for Income Taxes</v>
          </cell>
          <cell r="B44">
            <v>0</v>
          </cell>
          <cell r="C44">
            <v>710.18799999999999</v>
          </cell>
          <cell r="D44">
            <v>0</v>
          </cell>
          <cell r="E44">
            <v>710.18799999999999</v>
          </cell>
          <cell r="F44">
            <v>-1045.6355285000004</v>
          </cell>
          <cell r="G44">
            <v>-335.44752850000071</v>
          </cell>
          <cell r="H44">
            <v>-1636.25</v>
          </cell>
          <cell r="I44">
            <v>-1971.6975285000005</v>
          </cell>
          <cell r="J44">
            <v>489.99999999999994</v>
          </cell>
          <cell r="K44">
            <v>-1481.6975285000005</v>
          </cell>
        </row>
        <row r="45">
          <cell r="A45" t="str">
            <v xml:space="preserve">                         Net Income (Loss)</v>
          </cell>
          <cell r="B45">
            <v>-8.0379800000227988</v>
          </cell>
          <cell r="C45">
            <v>733.39880000000232</v>
          </cell>
          <cell r="D45">
            <v>-3.0083100000010745</v>
          </cell>
          <cell r="E45">
            <v>730.39049000000125</v>
          </cell>
          <cell r="F45">
            <v>-1353.3644714999996</v>
          </cell>
          <cell r="G45">
            <v>-622.9739815000014</v>
          </cell>
          <cell r="H45">
            <v>-3038.75</v>
          </cell>
          <cell r="I45">
            <v>-3661.7239815000012</v>
          </cell>
          <cell r="J45">
            <v>910</v>
          </cell>
          <cell r="K45">
            <v>-2751.7239815000012</v>
          </cell>
        </row>
        <row r="47">
          <cell r="A47" t="str">
            <v>Tax rate</v>
          </cell>
          <cell r="B47">
            <v>0</v>
          </cell>
          <cell r="C47">
            <v>0.49196071895364996</v>
          </cell>
          <cell r="D47">
            <v>0</v>
          </cell>
          <cell r="E47">
            <v>0.49298806342721346</v>
          </cell>
          <cell r="F47">
            <v>0.35</v>
          </cell>
          <cell r="G47">
            <v>0.35</v>
          </cell>
          <cell r="H47">
            <v>0.35</v>
          </cell>
          <cell r="I47">
            <v>0.35</v>
          </cell>
          <cell r="J47">
            <v>0.35</v>
          </cell>
          <cell r="K47">
            <v>0.35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>
        <row r="8">
          <cell r="D8" t="str">
            <v>Nov</v>
          </cell>
          <cell r="E8" t="str">
            <v>Dec</v>
          </cell>
          <cell r="F8" t="str">
            <v>Jan</v>
          </cell>
          <cell r="G8" t="str">
            <v>Feb</v>
          </cell>
          <cell r="H8" t="str">
            <v>Mar</v>
          </cell>
          <cell r="I8" t="str">
            <v>Apr</v>
          </cell>
          <cell r="J8" t="str">
            <v>May</v>
          </cell>
          <cell r="K8" t="str">
            <v>Jun</v>
          </cell>
          <cell r="L8" t="str">
            <v>Jul</v>
          </cell>
          <cell r="M8" t="str">
            <v>Aug</v>
          </cell>
          <cell r="N8" t="str">
            <v>Sep</v>
          </cell>
          <cell r="O8" t="str">
            <v>Total Year</v>
          </cell>
        </row>
        <row r="9"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Act</v>
          </cell>
          <cell r="I9" t="str">
            <v>Act</v>
          </cell>
          <cell r="J9" t="str">
            <v>Act</v>
          </cell>
          <cell r="K9" t="str">
            <v>Proj</v>
          </cell>
          <cell r="L9" t="str">
            <v>Proj</v>
          </cell>
          <cell r="M9" t="str">
            <v>Proj</v>
          </cell>
          <cell r="N9" t="str">
            <v>Proj</v>
          </cell>
          <cell r="O9" t="str">
            <v>Forecast</v>
          </cell>
        </row>
        <row r="11">
          <cell r="D11">
            <v>469265.63</v>
          </cell>
          <cell r="E11">
            <v>716239.7</v>
          </cell>
          <cell r="F11">
            <v>423114.34</v>
          </cell>
          <cell r="G11">
            <v>478991.13</v>
          </cell>
          <cell r="H11">
            <v>546702.06000000006</v>
          </cell>
          <cell r="I11">
            <v>489974.54</v>
          </cell>
          <cell r="J11">
            <v>463177.29</v>
          </cell>
          <cell r="K11">
            <v>480409.75570223387</v>
          </cell>
          <cell r="L11">
            <v>498356.47500816337</v>
          </cell>
          <cell r="M11">
            <v>451204.04388507904</v>
          </cell>
          <cell r="N11">
            <v>769351.57365295093</v>
          </cell>
          <cell r="O11">
            <v>6253737.9682484269</v>
          </cell>
        </row>
        <row r="12">
          <cell r="D12">
            <v>69818.899999999994</v>
          </cell>
          <cell r="E12">
            <v>107696.3</v>
          </cell>
          <cell r="F12">
            <v>62283.31</v>
          </cell>
          <cell r="G12">
            <v>70982.789999999994</v>
          </cell>
          <cell r="H12">
            <v>81309.8</v>
          </cell>
          <cell r="I12">
            <v>72591.929999999993</v>
          </cell>
          <cell r="J12">
            <v>68667.790000000008</v>
          </cell>
          <cell r="K12">
            <v>66995.449432219699</v>
          </cell>
          <cell r="L12">
            <v>69498.205696977733</v>
          </cell>
          <cell r="M12">
            <v>62922.572547531825</v>
          </cell>
          <cell r="N12">
            <v>107289.77469019631</v>
          </cell>
          <cell r="O12">
            <v>909108.05236692552</v>
          </cell>
        </row>
        <row r="13">
          <cell r="D13">
            <v>376157.28</v>
          </cell>
          <cell r="E13">
            <v>577600.68000000005</v>
          </cell>
          <cell r="F13">
            <v>337110.41</v>
          </cell>
          <cell r="G13">
            <v>383084.57</v>
          </cell>
          <cell r="H13">
            <v>438136.2</v>
          </cell>
          <cell r="I13">
            <v>391812</v>
          </cell>
          <cell r="J13">
            <v>370524.47</v>
          </cell>
          <cell r="K13">
            <v>384189.9538427908</v>
          </cell>
          <cell r="L13">
            <v>398542.17958328588</v>
          </cell>
          <cell r="M13">
            <v>360833.76479417947</v>
          </cell>
          <cell r="N13">
            <v>615260.49806908879</v>
          </cell>
          <cell r="O13">
            <v>5006255.4362893449</v>
          </cell>
        </row>
        <row r="14">
          <cell r="D14">
            <v>191198.07999999999</v>
          </cell>
          <cell r="E14">
            <v>295716.3</v>
          </cell>
          <cell r="F14">
            <v>171172.83</v>
          </cell>
          <cell r="G14">
            <v>195026.11</v>
          </cell>
          <cell r="H14">
            <v>223365.68</v>
          </cell>
          <cell r="I14">
            <v>199449.37</v>
          </cell>
          <cell r="J14">
            <v>188662.30000000002</v>
          </cell>
          <cell r="K14">
            <v>192991.00659487161</v>
          </cell>
          <cell r="L14">
            <v>200200.59254273423</v>
          </cell>
          <cell r="M14">
            <v>181258.43943733451</v>
          </cell>
          <cell r="N14">
            <v>309065.19458081247</v>
          </cell>
          <cell r="O14">
            <v>2537277.1831557527</v>
          </cell>
        </row>
        <row r="15">
          <cell r="D15">
            <v>74125.08</v>
          </cell>
          <cell r="E15">
            <v>114984.9</v>
          </cell>
          <cell r="F15">
            <v>65742.649999999994</v>
          </cell>
          <cell r="G15">
            <v>75199.070000000007</v>
          </cell>
          <cell r="H15">
            <v>86307.35</v>
          </cell>
          <cell r="I15">
            <v>76893.17</v>
          </cell>
          <cell r="J15">
            <v>72762.899999999994</v>
          </cell>
          <cell r="K15">
            <v>70717.418845120803</v>
          </cell>
          <cell r="L15">
            <v>73359.217124587609</v>
          </cell>
          <cell r="M15">
            <v>66418.271022394707</v>
          </cell>
          <cell r="N15">
            <v>113250.31772854055</v>
          </cell>
          <cell r="O15">
            <v>962828.63472064375</v>
          </cell>
        </row>
        <row r="16">
          <cell r="D16">
            <v>15064.363104000004</v>
          </cell>
          <cell r="E16">
            <v>25608.413008599993</v>
          </cell>
          <cell r="F16">
            <v>14972.415558999997</v>
          </cell>
          <cell r="G16">
            <v>17004.8574763</v>
          </cell>
          <cell r="H16">
            <v>19442.747248199998</v>
          </cell>
          <cell r="I16">
            <v>17392.6295197</v>
          </cell>
          <cell r="J16">
            <v>16446.757686500005</v>
          </cell>
          <cell r="K16">
            <v>17107.274227445403</v>
          </cell>
          <cell r="L16">
            <v>17746.352524680937</v>
          </cell>
          <cell r="M16">
            <v>16067.265952980864</v>
          </cell>
          <cell r="N16">
            <v>27396.421891056303</v>
          </cell>
          <cell r="O16">
            <v>220292.49819846352</v>
          </cell>
        </row>
        <row r="17">
          <cell r="D17">
            <v>149403.08689599973</v>
          </cell>
          <cell r="E17">
            <v>225684.16699139983</v>
          </cell>
          <cell r="F17">
            <v>132083.94444099977</v>
          </cell>
          <cell r="G17">
            <v>149965.90252370015</v>
          </cell>
          <cell r="H17">
            <v>171436.18275179993</v>
          </cell>
          <cell r="I17">
            <v>153387.53048030031</v>
          </cell>
          <cell r="J17">
            <v>145041.14231350063</v>
          </cell>
          <cell r="K17">
            <v>166096.33131868625</v>
          </cell>
          <cell r="L17">
            <v>172301.20996767166</v>
          </cell>
          <cell r="M17">
            <v>155998.7811986031</v>
          </cell>
          <cell r="N17">
            <v>265994.75210744375</v>
          </cell>
          <cell r="O17">
            <v>2034535.350990105</v>
          </cell>
        </row>
        <row r="19">
          <cell r="D19">
            <v>1345032.42</v>
          </cell>
          <cell r="E19">
            <v>2063530.46</v>
          </cell>
          <cell r="F19">
            <v>1206479.8999999999</v>
          </cell>
          <cell r="G19">
            <v>1370254.4300000004</v>
          </cell>
          <cell r="H19">
            <v>1566700.02</v>
          </cell>
          <cell r="I19">
            <v>1401501.1700000002</v>
          </cell>
          <cell r="J19">
            <v>1325282.6500000004</v>
          </cell>
          <cell r="K19">
            <v>1378507.1899633685</v>
          </cell>
          <cell r="L19">
            <v>1430004.2324481015</v>
          </cell>
          <cell r="M19">
            <v>1294703.1388381035</v>
          </cell>
          <cell r="N19">
            <v>2207608.532720089</v>
          </cell>
          <cell r="O19">
            <v>17924035.123969663</v>
          </cell>
        </row>
        <row r="21">
          <cell r="D21">
            <v>294161.49</v>
          </cell>
          <cell r="E21">
            <v>450398.23</v>
          </cell>
          <cell r="F21">
            <v>266816.73</v>
          </cell>
          <cell r="G21">
            <v>300119.21999999997</v>
          </cell>
          <cell r="H21">
            <v>345369.01</v>
          </cell>
          <cell r="I21">
            <v>307838.36</v>
          </cell>
          <cell r="J21">
            <v>291532.84999999998</v>
          </cell>
          <cell r="K21">
            <v>293688.28558931034</v>
          </cell>
          <cell r="L21">
            <v>305158.37455458916</v>
          </cell>
          <cell r="M21">
            <v>276321.79955263954</v>
          </cell>
          <cell r="N21">
            <v>468994.33834043652</v>
          </cell>
          <cell r="O21">
            <v>3893049.6680369759</v>
          </cell>
        </row>
        <row r="22">
          <cell r="D22">
            <v>347568.51</v>
          </cell>
          <cell r="E22">
            <v>532836.67000000004</v>
          </cell>
          <cell r="F22">
            <v>314880.93</v>
          </cell>
          <cell r="G22">
            <v>354442.77</v>
          </cell>
          <cell r="H22">
            <v>408072.27</v>
          </cell>
          <cell r="I22">
            <v>363554.12</v>
          </cell>
          <cell r="J22">
            <v>344327.79000000004</v>
          </cell>
          <cell r="K22">
            <v>363550.09185941162</v>
          </cell>
          <cell r="L22">
            <v>377748.65578440909</v>
          </cell>
          <cell r="M22">
            <v>342052.51124860137</v>
          </cell>
          <cell r="N22">
            <v>580557.49293194024</v>
          </cell>
          <cell r="O22">
            <v>4675129.5618243627</v>
          </cell>
        </row>
        <row r="23">
          <cell r="D23">
            <v>12752.13</v>
          </cell>
          <cell r="E23">
            <v>19783.09</v>
          </cell>
          <cell r="F23">
            <v>11420.13</v>
          </cell>
          <cell r="G23">
            <v>12946.41</v>
          </cell>
          <cell r="H23">
            <v>14971.7</v>
          </cell>
          <cell r="I23">
            <v>13277.45</v>
          </cell>
          <cell r="J23">
            <v>12585.919999999998</v>
          </cell>
          <cell r="K23">
            <v>14509.759763790264</v>
          </cell>
          <cell r="L23">
            <v>15076.443024654909</v>
          </cell>
          <cell r="M23">
            <v>13651.763198392073</v>
          </cell>
          <cell r="N23">
            <v>23170.809030543067</v>
          </cell>
          <cell r="O23">
            <v>176736.90501738031</v>
          </cell>
        </row>
        <row r="24">
          <cell r="H24">
            <v>-1.0000000009313226E-2</v>
          </cell>
          <cell r="I24">
            <v>-1.0000000009313226E-2</v>
          </cell>
        </row>
        <row r="25">
          <cell r="D25">
            <v>654482.13</v>
          </cell>
          <cell r="E25">
            <v>1003017.99</v>
          </cell>
          <cell r="F25">
            <v>593117.78999999992</v>
          </cell>
          <cell r="G25">
            <v>667508.4</v>
          </cell>
          <cell r="H25">
            <v>768412.97</v>
          </cell>
          <cell r="I25">
            <v>684669.91999999993</v>
          </cell>
          <cell r="J25">
            <v>648446.56000000006</v>
          </cell>
          <cell r="K25">
            <v>671748.13721251232</v>
          </cell>
          <cell r="L25">
            <v>697983.47336365306</v>
          </cell>
          <cell r="M25">
            <v>632026.07399963296</v>
          </cell>
          <cell r="N25">
            <v>1072722.6403029198</v>
          </cell>
          <cell r="O25">
            <v>8744916.1148787178</v>
          </cell>
        </row>
        <row r="27">
          <cell r="D27">
            <v>3204.82</v>
          </cell>
          <cell r="E27">
            <v>4744.6000000000004</v>
          </cell>
          <cell r="F27">
            <v>2997.69</v>
          </cell>
          <cell r="G27">
            <v>3314.52</v>
          </cell>
          <cell r="H27">
            <v>3776.05</v>
          </cell>
          <cell r="I27">
            <v>3402.26</v>
          </cell>
          <cell r="J27">
            <v>3210.51</v>
          </cell>
          <cell r="K27">
            <v>3163.7187533288215</v>
          </cell>
          <cell r="L27">
            <v>3289.3174368504233</v>
          </cell>
          <cell r="M27">
            <v>2976.9390773477844</v>
          </cell>
          <cell r="N27">
            <v>5044.919554540269</v>
          </cell>
          <cell r="O27">
            <v>42372.464822067297</v>
          </cell>
        </row>
        <row r="28">
          <cell r="D28">
            <v>6817.31</v>
          </cell>
          <cell r="E28">
            <v>10279.42</v>
          </cell>
          <cell r="F28">
            <v>6270.31</v>
          </cell>
          <cell r="G28">
            <v>7005.18</v>
          </cell>
          <cell r="H28">
            <v>8034.65</v>
          </cell>
          <cell r="I28">
            <v>7189.48</v>
          </cell>
          <cell r="J28">
            <v>6791.8300000000008</v>
          </cell>
          <cell r="K28">
            <v>31714.351405320624</v>
          </cell>
          <cell r="L28">
            <v>32973.401623061553</v>
          </cell>
          <cell r="M28">
            <v>29841.999043657055</v>
          </cell>
          <cell r="N28">
            <v>50572.242363806101</v>
          </cell>
          <cell r="O28">
            <v>204328.18443584532</v>
          </cell>
        </row>
        <row r="29">
          <cell r="D29">
            <v>21997.3</v>
          </cell>
          <cell r="E29">
            <v>36713.06</v>
          </cell>
          <cell r="F29">
            <v>18212.79</v>
          </cell>
          <cell r="G29">
            <v>21740.18</v>
          </cell>
          <cell r="H29">
            <v>25967.8</v>
          </cell>
          <cell r="I29">
            <v>22290.49</v>
          </cell>
          <cell r="J29">
            <v>21202.11</v>
          </cell>
          <cell r="K29">
            <v>23612.144841917543</v>
          </cell>
          <cell r="L29">
            <v>24549.53989454218</v>
          </cell>
          <cell r="M29">
            <v>22218.130674839558</v>
          </cell>
          <cell r="N29">
            <v>37652.326431446876</v>
          </cell>
          <cell r="O29">
            <v>296905.27184274618</v>
          </cell>
        </row>
        <row r="30">
          <cell r="D30">
            <v>155363.70000000001</v>
          </cell>
          <cell r="E30">
            <v>233417.42</v>
          </cell>
          <cell r="F30">
            <v>143380.1</v>
          </cell>
          <cell r="G30">
            <v>159851.25</v>
          </cell>
          <cell r="H30">
            <v>183096.19</v>
          </cell>
          <cell r="I30">
            <v>164062.07</v>
          </cell>
          <cell r="J30">
            <v>154953.27000000002</v>
          </cell>
          <cell r="K30">
            <v>156951.31571392249</v>
          </cell>
          <cell r="L30">
            <v>163182.2357696039</v>
          </cell>
          <cell r="M30">
            <v>147685.22154452177</v>
          </cell>
          <cell r="N30">
            <v>250277.22863255869</v>
          </cell>
          <cell r="O30">
            <v>2068369.451660607</v>
          </cell>
        </row>
        <row r="31">
          <cell r="D31">
            <v>3718.59</v>
          </cell>
          <cell r="E31">
            <v>6206.26</v>
          </cell>
          <cell r="F31">
            <v>3078.83</v>
          </cell>
          <cell r="G31">
            <v>3675.13</v>
          </cell>
          <cell r="H31">
            <v>4389.8</v>
          </cell>
          <cell r="I31">
            <v>3768.15</v>
          </cell>
          <cell r="J31">
            <v>3584.1700000000005</v>
          </cell>
          <cell r="K31">
            <v>4475.5045778797958</v>
          </cell>
          <cell r="L31">
            <v>4653.1807643249886</v>
          </cell>
          <cell r="M31">
            <v>4211.2796703944259</v>
          </cell>
          <cell r="N31">
            <v>7136.7154673984278</v>
          </cell>
          <cell r="O31">
            <v>52405.250479997638</v>
          </cell>
        </row>
        <row r="32">
          <cell r="D32">
            <v>7829.44</v>
          </cell>
          <cell r="E32">
            <v>11803.85</v>
          </cell>
          <cell r="F32">
            <v>7202.18</v>
          </cell>
          <cell r="G32">
            <v>8045.6</v>
          </cell>
          <cell r="H32">
            <v>9227.48</v>
          </cell>
          <cell r="I32">
            <v>8257.2999999999993</v>
          </cell>
          <cell r="J32">
            <v>7800.52</v>
          </cell>
          <cell r="K32">
            <v>8025.0426913706688</v>
          </cell>
          <cell r="L32">
            <v>8343.634473962049</v>
          </cell>
          <cell r="M32">
            <v>7551.2600986382813</v>
          </cell>
          <cell r="N32">
            <v>12796.869113955801</v>
          </cell>
          <cell r="O32">
            <v>104737.0163779268</v>
          </cell>
        </row>
        <row r="33">
          <cell r="D33">
            <v>159133.88</v>
          </cell>
          <cell r="E33">
            <v>239006.74</v>
          </cell>
          <cell r="F33">
            <v>146902.22</v>
          </cell>
          <cell r="G33">
            <v>163748.60999999999</v>
          </cell>
          <cell r="H33">
            <v>187538.47</v>
          </cell>
          <cell r="I33">
            <v>168062.56</v>
          </cell>
          <cell r="J33">
            <v>158728.59000000003</v>
          </cell>
          <cell r="K33">
            <v>169143.20749504335</v>
          </cell>
          <cell r="L33">
            <v>175858.14198966164</v>
          </cell>
          <cell r="M33">
            <v>159157.32823283764</v>
          </cell>
          <cell r="N33">
            <v>269718.62594029924</v>
          </cell>
          <cell r="O33">
            <v>2156964.903657842</v>
          </cell>
        </row>
        <row r="34">
          <cell r="D34">
            <v>14364.5</v>
          </cell>
          <cell r="E34">
            <v>23941.1</v>
          </cell>
          <cell r="F34">
            <v>11911.94</v>
          </cell>
          <cell r="G34">
            <v>14204.61</v>
          </cell>
          <cell r="H34">
            <v>16956.89</v>
          </cell>
          <cell r="I34">
            <v>14564.38</v>
          </cell>
          <cell r="J34">
            <v>13851.85</v>
          </cell>
          <cell r="K34">
            <v>-4861.3239380418472</v>
          </cell>
          <cell r="L34">
            <v>-5054.3170371116257</v>
          </cell>
          <cell r="M34">
            <v>-4574.3210212904978</v>
          </cell>
          <cell r="N34">
            <v>-7751.9495594155342</v>
          </cell>
          <cell r="O34">
            <v>101115.18844414048</v>
          </cell>
        </row>
        <row r="35">
          <cell r="D35">
            <v>372150.85</v>
          </cell>
          <cell r="E35">
            <v>566723.87</v>
          </cell>
          <cell r="F35">
            <v>339111.94</v>
          </cell>
          <cell r="G35">
            <v>381047.43</v>
          </cell>
          <cell r="H35">
            <v>438671.21</v>
          </cell>
          <cell r="I35">
            <v>391038.59</v>
          </cell>
          <cell r="J35">
            <v>369637.67999999993</v>
          </cell>
          <cell r="K35">
            <v>379414.75878336135</v>
          </cell>
          <cell r="L35">
            <v>394477.41065837879</v>
          </cell>
          <cell r="M35">
            <v>357014.86447119649</v>
          </cell>
          <cell r="N35">
            <v>605021.20608962199</v>
          </cell>
          <cell r="O35">
            <v>4965521.4100025585</v>
          </cell>
        </row>
        <row r="36">
          <cell r="I36">
            <v>-2.0000000018626451E-2</v>
          </cell>
        </row>
        <row r="37">
          <cell r="D37">
            <v>744580.39</v>
          </cell>
          <cell r="E37">
            <v>1132836.3199999998</v>
          </cell>
          <cell r="F37">
            <v>679068</v>
          </cell>
          <cell r="G37">
            <v>762632.51</v>
          </cell>
          <cell r="H37">
            <v>877658.54</v>
          </cell>
          <cell r="I37">
            <v>782635.26</v>
          </cell>
          <cell r="J37">
            <v>739760.53</v>
          </cell>
          <cell r="K37">
            <v>771638.72032410279</v>
          </cell>
          <cell r="L37">
            <v>802272.54557327391</v>
          </cell>
          <cell r="M37">
            <v>726082.70179214259</v>
          </cell>
          <cell r="N37">
            <v>1230468.1840342118</v>
          </cell>
          <cell r="O37">
            <v>9992719.1217237301</v>
          </cell>
        </row>
        <row r="39">
          <cell r="D39">
            <v>215573.08</v>
          </cell>
          <cell r="E39">
            <v>334877.63</v>
          </cell>
          <cell r="F39">
            <v>192888.31</v>
          </cell>
          <cell r="G39">
            <v>219733.02</v>
          </cell>
          <cell r="H39">
            <v>254063.51</v>
          </cell>
          <cell r="I39">
            <v>225072.32</v>
          </cell>
          <cell r="J39">
            <v>211964.5</v>
          </cell>
          <cell r="K39">
            <v>230975.89889809853</v>
          </cell>
          <cell r="L39">
            <v>240093.7223161867</v>
          </cell>
          <cell r="M39">
            <v>217058.24015178485</v>
          </cell>
          <cell r="N39">
            <v>372763.35274628852</v>
          </cell>
          <cell r="O39">
            <v>2927814.7941123587</v>
          </cell>
        </row>
        <row r="40">
          <cell r="D40">
            <v>660504.43000000005</v>
          </cell>
          <cell r="E40">
            <v>1011564.21</v>
          </cell>
          <cell r="F40">
            <v>599213.98</v>
          </cell>
          <cell r="G40">
            <v>676669.88</v>
          </cell>
          <cell r="H40">
            <v>778284.65</v>
          </cell>
          <cell r="I40">
            <v>693274.84</v>
          </cell>
          <cell r="J40">
            <v>652506.46</v>
          </cell>
          <cell r="K40">
            <v>668813.34495892725</v>
          </cell>
          <cell r="L40">
            <v>695214.8959782687</v>
          </cell>
          <cell r="M40">
            <v>628513.40048625506</v>
          </cell>
          <cell r="N40">
            <v>1079372.809101349</v>
          </cell>
          <cell r="O40">
            <v>8801133.4205248002</v>
          </cell>
        </row>
        <row r="41">
          <cell r="I41">
            <v>0</v>
          </cell>
        </row>
        <row r="42">
          <cell r="D42">
            <v>876077.51</v>
          </cell>
          <cell r="E42">
            <v>1346441.8399999999</v>
          </cell>
          <cell r="F42">
            <v>792102.29</v>
          </cell>
          <cell r="G42">
            <v>896402.9</v>
          </cell>
          <cell r="H42">
            <v>1032348.16</v>
          </cell>
          <cell r="I42">
            <v>918347.15999999992</v>
          </cell>
          <cell r="J42">
            <v>864470.96</v>
          </cell>
          <cell r="K42">
            <v>899789.24385702575</v>
          </cell>
          <cell r="L42">
            <v>935308.61829445534</v>
          </cell>
          <cell r="M42">
            <v>845571.64063803991</v>
          </cell>
          <cell r="N42">
            <v>1452136.1618476375</v>
          </cell>
          <cell r="O42">
            <v>11728948.21463716</v>
          </cell>
        </row>
        <row r="44">
          <cell r="D44">
            <v>704939.58</v>
          </cell>
          <cell r="E44">
            <v>1086024.79</v>
          </cell>
          <cell r="F44">
            <v>633248.93000000005</v>
          </cell>
          <cell r="G44">
            <v>717911.71</v>
          </cell>
          <cell r="H44">
            <v>827194.14</v>
          </cell>
          <cell r="I44">
            <v>736151.46</v>
          </cell>
          <cell r="J44">
            <v>696142.10999999987</v>
          </cell>
          <cell r="K44">
            <v>722138.29667475203</v>
          </cell>
          <cell r="L44">
            <v>751044.41716918023</v>
          </cell>
          <cell r="M44">
            <v>679177.48388614983</v>
          </cell>
          <cell r="N44">
            <v>1159562.1928025165</v>
          </cell>
          <cell r="O44">
            <v>9412127.3105325997</v>
          </cell>
        </row>
        <row r="46">
          <cell r="D46">
            <v>3715023.91</v>
          </cell>
          <cell r="E46">
            <v>5667935.370000001</v>
          </cell>
          <cell r="F46">
            <v>3403329.81</v>
          </cell>
          <cell r="G46">
            <v>3793189.73</v>
          </cell>
          <cell r="H46">
            <v>4379101.8</v>
          </cell>
          <cell r="I46">
            <v>3921356.88</v>
          </cell>
          <cell r="J46">
            <v>3688357.75</v>
          </cell>
          <cell r="K46">
            <v>3851920.1080943667</v>
          </cell>
          <cell r="L46">
            <v>4018485.5143005508</v>
          </cell>
          <cell r="M46">
            <v>3631522.1982380473</v>
          </cell>
          <cell r="N46">
            <v>6212222.8584753182</v>
          </cell>
          <cell r="O46">
            <v>49971993.209108293</v>
          </cell>
        </row>
        <row r="48">
          <cell r="D48">
            <v>683838.95</v>
          </cell>
          <cell r="E48">
            <v>1163537.0900000001</v>
          </cell>
          <cell r="F48">
            <v>576104.21</v>
          </cell>
          <cell r="G48">
            <v>657391.19999999995</v>
          </cell>
          <cell r="H48">
            <v>768250.35</v>
          </cell>
          <cell r="I48">
            <v>677372.63</v>
          </cell>
          <cell r="J48">
            <v>653675.83000000007</v>
          </cell>
          <cell r="K48">
            <v>655467.08714629256</v>
          </cell>
          <cell r="L48">
            <v>678028.01778022887</v>
          </cell>
          <cell r="M48">
            <v>618782.2024227056</v>
          </cell>
          <cell r="N48">
            <v>1023447.2583949351</v>
          </cell>
          <cell r="O48">
            <v>8810447.2057441622</v>
          </cell>
        </row>
        <row r="50">
          <cell r="D50">
            <v>79349.899999999994</v>
          </cell>
          <cell r="E50">
            <v>177568.97</v>
          </cell>
          <cell r="F50">
            <v>38600.5</v>
          </cell>
          <cell r="G50">
            <v>77216.899999999994</v>
          </cell>
          <cell r="H50">
            <v>85993.98</v>
          </cell>
          <cell r="I50">
            <v>58387.86</v>
          </cell>
          <cell r="J50">
            <v>55454.23000000001</v>
          </cell>
          <cell r="K50">
            <v>56514.829343400466</v>
          </cell>
          <cell r="L50">
            <v>56624.590212772004</v>
          </cell>
          <cell r="M50">
            <v>51127.563731939954</v>
          </cell>
          <cell r="N50">
            <v>123788.18493843982</v>
          </cell>
          <cell r="O50">
            <v>928019.64822655229</v>
          </cell>
        </row>
        <row r="52">
          <cell r="D52">
            <v>31986.19</v>
          </cell>
          <cell r="E52">
            <v>45834.8</v>
          </cell>
          <cell r="F52">
            <v>15751.37</v>
          </cell>
          <cell r="G52">
            <v>21995.05</v>
          </cell>
          <cell r="H52">
            <v>24278.66</v>
          </cell>
          <cell r="I52">
            <v>17878.3</v>
          </cell>
          <cell r="J52">
            <v>18486.729999999996</v>
          </cell>
          <cell r="K52">
            <v>22804.229384179132</v>
          </cell>
          <cell r="L52">
            <v>22848.518857785191</v>
          </cell>
          <cell r="M52">
            <v>20630.420453238927</v>
          </cell>
          <cell r="N52">
            <v>49949.618483931852</v>
          </cell>
          <cell r="O52">
            <v>303956.70717913506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>
            <v>13066.06</v>
          </cell>
          <cell r="C17" t="str">
            <v xml:space="preserve"> 0</v>
          </cell>
          <cell r="D17">
            <v>5929.14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5929.14</v>
          </cell>
        </row>
        <row r="18">
          <cell r="A18" t="str">
            <v>Information Technology</v>
          </cell>
          <cell r="B18">
            <v>18742500.940000001</v>
          </cell>
          <cell r="C18">
            <v>2584068.67</v>
          </cell>
          <cell r="D18">
            <v>1319210.6100000001</v>
          </cell>
          <cell r="F18">
            <v>911950.05</v>
          </cell>
          <cell r="H18">
            <v>1194075.79</v>
          </cell>
          <cell r="J18">
            <v>1188029.17</v>
          </cell>
          <cell r="L18">
            <v>1260107.1599999999</v>
          </cell>
          <cell r="N18">
            <v>1818095.61</v>
          </cell>
          <cell r="P18">
            <v>3132136.24</v>
          </cell>
          <cell r="R18">
            <v>2575892.5499999998</v>
          </cell>
          <cell r="T18">
            <v>1063402.8999999999</v>
          </cell>
          <cell r="V18">
            <v>918752.51</v>
          </cell>
          <cell r="X18">
            <v>707195.21</v>
          </cell>
          <cell r="Z18">
            <v>18672916.469999999</v>
          </cell>
        </row>
        <row r="19">
          <cell r="A19" t="str">
            <v>Misc</v>
          </cell>
          <cell r="B19" t="str">
            <v xml:space="preserve"> 0</v>
          </cell>
          <cell r="C19">
            <v>270689.02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270689.02</v>
          </cell>
        </row>
        <row r="20">
          <cell r="A20" t="str">
            <v>Overhead</v>
          </cell>
          <cell r="B20" t="str">
            <v xml:space="preserve"> 0</v>
          </cell>
          <cell r="C20">
            <v>1088131.1000000001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1088131.1000000001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>
            <v>728198</v>
          </cell>
          <cell r="C23">
            <v>71441.83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71441.83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19483765</v>
          </cell>
          <cell r="C27">
            <v>4014330.62</v>
          </cell>
          <cell r="D27">
            <v>1325139.75</v>
          </cell>
          <cell r="E27">
            <v>0</v>
          </cell>
          <cell r="F27">
            <v>911950.05</v>
          </cell>
          <cell r="G27">
            <v>0</v>
          </cell>
          <cell r="H27">
            <v>1194075.79</v>
          </cell>
          <cell r="I27">
            <v>0</v>
          </cell>
          <cell r="J27">
            <v>1188029.17</v>
          </cell>
          <cell r="K27">
            <v>0</v>
          </cell>
          <cell r="L27">
            <v>1260107.1599999999</v>
          </cell>
          <cell r="M27">
            <v>0</v>
          </cell>
          <cell r="N27">
            <v>1818095.61</v>
          </cell>
          <cell r="O27">
            <v>0</v>
          </cell>
          <cell r="P27">
            <v>3132136.24</v>
          </cell>
          <cell r="Q27">
            <v>0</v>
          </cell>
          <cell r="R27">
            <v>2575892.5499999998</v>
          </cell>
          <cell r="S27">
            <v>0</v>
          </cell>
          <cell r="T27">
            <v>1063402.8999999999</v>
          </cell>
          <cell r="U27">
            <v>0</v>
          </cell>
          <cell r="V27">
            <v>918752.51</v>
          </cell>
          <cell r="W27">
            <v>0</v>
          </cell>
          <cell r="X27">
            <v>707195.21</v>
          </cell>
          <cell r="Y27">
            <v>0</v>
          </cell>
          <cell r="Z27">
            <v>20109107.559999999</v>
          </cell>
        </row>
        <row r="29">
          <cell r="A29" t="str">
            <v xml:space="preserve">          Capital</v>
          </cell>
          <cell r="B29">
            <v>19483765</v>
          </cell>
          <cell r="C29">
            <v>4014330.62</v>
          </cell>
          <cell r="D29">
            <v>1325139.75</v>
          </cell>
          <cell r="E29">
            <v>0</v>
          </cell>
          <cell r="F29">
            <v>911950.05</v>
          </cell>
          <cell r="G29">
            <v>0</v>
          </cell>
          <cell r="H29">
            <v>1194075.79</v>
          </cell>
          <cell r="I29">
            <v>0</v>
          </cell>
          <cell r="J29">
            <v>1188029.17</v>
          </cell>
          <cell r="K29">
            <v>0</v>
          </cell>
          <cell r="L29">
            <v>1260107.1599999999</v>
          </cell>
          <cell r="M29">
            <v>0</v>
          </cell>
          <cell r="N29">
            <v>1818095.61</v>
          </cell>
          <cell r="O29">
            <v>0</v>
          </cell>
          <cell r="P29">
            <v>3132136.24</v>
          </cell>
          <cell r="Q29">
            <v>0</v>
          </cell>
          <cell r="R29">
            <v>2575892.5499999998</v>
          </cell>
          <cell r="S29">
            <v>0</v>
          </cell>
          <cell r="T29">
            <v>1063402.8999999999</v>
          </cell>
          <cell r="U29">
            <v>0</v>
          </cell>
          <cell r="V29">
            <v>918752.51</v>
          </cell>
          <cell r="W29">
            <v>0</v>
          </cell>
          <cell r="X29">
            <v>707195.21</v>
          </cell>
          <cell r="Y29">
            <v>0</v>
          </cell>
          <cell r="Z29">
            <v>20109107.559999999</v>
          </cell>
        </row>
      </sheetData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187">
          <cell r="A187">
            <v>38261</v>
          </cell>
          <cell r="B187">
            <v>3.6999999999999998E-2</v>
          </cell>
          <cell r="C187">
            <v>6.5000000000000002E-2</v>
          </cell>
          <cell r="D187">
            <v>1</v>
          </cell>
          <cell r="E187">
            <v>0.99999999999999989</v>
          </cell>
          <cell r="F187">
            <v>1</v>
          </cell>
        </row>
        <row r="188">
          <cell r="A188">
            <v>38275</v>
          </cell>
          <cell r="D188">
            <v>0.95833333333333337</v>
          </cell>
          <cell r="E188">
            <v>0.98149999999999982</v>
          </cell>
          <cell r="F188">
            <v>0.963949494949495</v>
          </cell>
        </row>
        <row r="189">
          <cell r="A189">
            <v>38292</v>
          </cell>
          <cell r="B189">
            <v>6.5000000000000002E-2</v>
          </cell>
          <cell r="C189">
            <v>7.5999999999999998E-2</v>
          </cell>
          <cell r="D189">
            <v>0.91666666666666674</v>
          </cell>
          <cell r="E189">
            <v>0.96299999999999986</v>
          </cell>
          <cell r="F189">
            <v>0.92789898989899</v>
          </cell>
        </row>
        <row r="190">
          <cell r="A190">
            <v>38306</v>
          </cell>
          <cell r="D190">
            <v>0.87500000000000011</v>
          </cell>
          <cell r="E190">
            <v>0.93049999999999988</v>
          </cell>
          <cell r="F190">
            <v>0.88845454545454561</v>
          </cell>
        </row>
        <row r="191">
          <cell r="A191">
            <v>38322</v>
          </cell>
          <cell r="B191">
            <v>0.13800000000000001</v>
          </cell>
          <cell r="C191">
            <v>0.105</v>
          </cell>
          <cell r="D191">
            <v>0.83333333333333348</v>
          </cell>
          <cell r="E191">
            <v>0.89799999999999991</v>
          </cell>
          <cell r="F191">
            <v>0.84901010101010121</v>
          </cell>
        </row>
        <row r="192">
          <cell r="A192">
            <v>38336</v>
          </cell>
          <cell r="D192">
            <v>0.79166666666666685</v>
          </cell>
          <cell r="E192">
            <v>0.82899999999999996</v>
          </cell>
          <cell r="F192">
            <v>0.80071717171717194</v>
          </cell>
        </row>
        <row r="193">
          <cell r="A193">
            <v>38353</v>
          </cell>
          <cell r="B193">
            <v>0.20699999999999999</v>
          </cell>
          <cell r="C193">
            <v>0.13300000000000001</v>
          </cell>
          <cell r="D193">
            <v>0.75000000000000022</v>
          </cell>
          <cell r="E193">
            <v>0.7599999999999999</v>
          </cell>
          <cell r="F193">
            <v>0.75242424242424266</v>
          </cell>
        </row>
        <row r="194">
          <cell r="A194">
            <v>38367</v>
          </cell>
          <cell r="D194">
            <v>0.70833333333333359</v>
          </cell>
          <cell r="E194">
            <v>0.65649999999999986</v>
          </cell>
          <cell r="F194">
            <v>0.69576767676767681</v>
          </cell>
        </row>
        <row r="195">
          <cell r="A195">
            <v>38384</v>
          </cell>
          <cell r="B195">
            <v>0.18</v>
          </cell>
          <cell r="C195">
            <v>0.122</v>
          </cell>
          <cell r="D195">
            <v>0.66666666666666696</v>
          </cell>
          <cell r="E195">
            <v>0.55299999999999994</v>
          </cell>
          <cell r="F195">
            <v>0.63911111111111119</v>
          </cell>
        </row>
        <row r="196">
          <cell r="A196">
            <v>38398</v>
          </cell>
          <cell r="D196">
            <v>0.62500000000000033</v>
          </cell>
          <cell r="E196">
            <v>0.46299999999999997</v>
          </cell>
          <cell r="F196">
            <v>0.58572727272727265</v>
          </cell>
        </row>
        <row r="197">
          <cell r="A197">
            <v>38412</v>
          </cell>
          <cell r="B197">
            <v>0.13500000000000001</v>
          </cell>
          <cell r="C197">
            <v>0.104</v>
          </cell>
          <cell r="D197">
            <v>0.5833333333333337</v>
          </cell>
          <cell r="E197">
            <v>0.373</v>
          </cell>
          <cell r="F197">
            <v>0.53234343434343423</v>
          </cell>
        </row>
        <row r="198">
          <cell r="A198">
            <v>38426</v>
          </cell>
          <cell r="D198">
            <v>0.54166666666666707</v>
          </cell>
          <cell r="E198">
            <v>0.30549999999999999</v>
          </cell>
          <cell r="F198">
            <v>0.4844141414141413</v>
          </cell>
        </row>
        <row r="199">
          <cell r="A199">
            <v>38443</v>
          </cell>
          <cell r="B199">
            <v>7.8E-2</v>
          </cell>
          <cell r="C199">
            <v>8.2000000000000003E-2</v>
          </cell>
          <cell r="D199">
            <v>0.50000000000000044</v>
          </cell>
          <cell r="E199">
            <v>0.23799999999999999</v>
          </cell>
          <cell r="F199">
            <v>0.43648484848484836</v>
          </cell>
        </row>
        <row r="200">
          <cell r="A200">
            <v>38457</v>
          </cell>
          <cell r="D200">
            <v>0.45833333333333376</v>
          </cell>
          <cell r="E200">
            <v>0.19900000000000001</v>
          </cell>
          <cell r="F200">
            <v>0.39546464646464635</v>
          </cell>
        </row>
        <row r="201">
          <cell r="A201">
            <v>38473</v>
          </cell>
          <cell r="B201">
            <v>3.9E-2</v>
          </cell>
          <cell r="C201">
            <v>6.6000000000000003E-2</v>
          </cell>
          <cell r="D201">
            <v>0.41666666666666707</v>
          </cell>
          <cell r="E201">
            <v>0.16</v>
          </cell>
          <cell r="F201">
            <v>0.35444444444444428</v>
          </cell>
        </row>
        <row r="202">
          <cell r="A202">
            <v>38487</v>
          </cell>
          <cell r="D202">
            <v>0.37500000000000039</v>
          </cell>
          <cell r="E202">
            <v>0.14050000000000001</v>
          </cell>
          <cell r="F202">
            <v>0.31815151515151507</v>
          </cell>
        </row>
        <row r="203">
          <cell r="A203">
            <v>38504</v>
          </cell>
          <cell r="B203">
            <v>3.5999999999999997E-2</v>
          </cell>
          <cell r="C203">
            <v>6.4000000000000001E-2</v>
          </cell>
          <cell r="D203">
            <v>0.3333333333333337</v>
          </cell>
          <cell r="E203">
            <v>0.121</v>
          </cell>
          <cell r="F203">
            <v>0.28185858585858581</v>
          </cell>
          <cell r="G203">
            <v>0.98016323666978489</v>
          </cell>
        </row>
        <row r="204">
          <cell r="A204">
            <v>38518</v>
          </cell>
          <cell r="D204">
            <v>0.29166666666666702</v>
          </cell>
          <cell r="E204">
            <v>0.10300000000000001</v>
          </cell>
          <cell r="F204">
            <v>0.24592929292929289</v>
          </cell>
          <cell r="G204">
            <v>0.85786323666978492</v>
          </cell>
        </row>
        <row r="205">
          <cell r="A205">
            <v>38534</v>
          </cell>
          <cell r="B205">
            <v>2.9000000000000001E-2</v>
          </cell>
          <cell r="C205">
            <v>6.0999999999999999E-2</v>
          </cell>
          <cell r="D205">
            <v>0.25000000000000033</v>
          </cell>
          <cell r="E205">
            <v>8.5000000000000006E-2</v>
          </cell>
          <cell r="F205">
            <v>0.20999999999999996</v>
          </cell>
          <cell r="G205">
            <v>0.73556323666978496</v>
          </cell>
        </row>
        <row r="206">
          <cell r="A206">
            <v>38548</v>
          </cell>
          <cell r="D206">
            <v>0.20833333333333368</v>
          </cell>
          <cell r="E206">
            <v>7.0500000000000007E-2</v>
          </cell>
          <cell r="F206">
            <v>0.17491919191919195</v>
          </cell>
          <cell r="G206">
            <v>0.61326323666978499</v>
          </cell>
        </row>
        <row r="207">
          <cell r="A207">
            <v>38565</v>
          </cell>
          <cell r="B207">
            <v>2.8000000000000001E-2</v>
          </cell>
          <cell r="C207">
            <v>6.0999999999999999E-2</v>
          </cell>
          <cell r="D207">
            <v>0.16666666666666702</v>
          </cell>
          <cell r="E207">
            <v>5.6000000000000001E-2</v>
          </cell>
          <cell r="F207">
            <v>0.1398383838383839</v>
          </cell>
          <cell r="G207">
            <v>0.49096323666978503</v>
          </cell>
        </row>
        <row r="208">
          <cell r="A208">
            <v>38579</v>
          </cell>
          <cell r="D208">
            <v>0.12500000000000036</v>
          </cell>
          <cell r="E208">
            <v>4.2000000000000003E-2</v>
          </cell>
          <cell r="F208">
            <v>0.10487878787878802</v>
          </cell>
          <cell r="G208">
            <v>0.36866323666978507</v>
          </cell>
        </row>
        <row r="209">
          <cell r="A209">
            <v>38596</v>
          </cell>
          <cell r="B209">
            <v>2.8000000000000001E-2</v>
          </cell>
          <cell r="C209">
            <v>6.0999999999999999E-2</v>
          </cell>
          <cell r="D209">
            <v>8.3333333333333703E-2</v>
          </cell>
          <cell r="E209">
            <v>2.8000000000000001E-2</v>
          </cell>
          <cell r="F209">
            <v>6.9919191919192103E-2</v>
          </cell>
          <cell r="G209">
            <v>0.2463632366697851</v>
          </cell>
        </row>
        <row r="210">
          <cell r="A210">
            <v>38610</v>
          </cell>
          <cell r="D210">
            <v>4.1666666666667039E-2</v>
          </cell>
          <cell r="E210">
            <v>1.4E-2</v>
          </cell>
          <cell r="F210">
            <v>3.495959595959619E-2</v>
          </cell>
          <cell r="G210">
            <v>0.12406323666978514</v>
          </cell>
        </row>
        <row r="211">
          <cell r="A211">
            <v>38625</v>
          </cell>
          <cell r="D211">
            <v>3.7470027081099033E-16</v>
          </cell>
          <cell r="E211">
            <v>0</v>
          </cell>
          <cell r="F211">
            <v>2.8386384152347691E-16</v>
          </cell>
          <cell r="G211">
            <v>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>
        <row r="9">
          <cell r="A9">
            <v>38261</v>
          </cell>
          <cell r="B9">
            <v>3.6999999999999998E-2</v>
          </cell>
          <cell r="C9">
            <v>6.5000000000000002E-2</v>
          </cell>
          <cell r="D9">
            <v>1</v>
          </cell>
          <cell r="E9">
            <v>0.99999999999999989</v>
          </cell>
          <cell r="F9">
            <v>1</v>
          </cell>
          <cell r="G9">
            <v>1</v>
          </cell>
        </row>
        <row r="10">
          <cell r="A10">
            <v>38275</v>
          </cell>
          <cell r="D10">
            <v>0.95833333333333337</v>
          </cell>
          <cell r="E10">
            <v>0.98149999999999982</v>
          </cell>
          <cell r="F10">
            <v>0.96750000000000003</v>
          </cell>
          <cell r="G10">
            <v>0.96750000000000003</v>
          </cell>
        </row>
        <row r="11">
          <cell r="A11">
            <v>38292</v>
          </cell>
          <cell r="B11">
            <v>6.5000000000000002E-2</v>
          </cell>
          <cell r="C11">
            <v>7.5999999999999998E-2</v>
          </cell>
          <cell r="D11">
            <v>0.91666666666666674</v>
          </cell>
          <cell r="E11">
            <v>0.96299999999999986</v>
          </cell>
          <cell r="F11">
            <v>0.93499999999999994</v>
          </cell>
          <cell r="G11">
            <v>0.93499999999999994</v>
          </cell>
        </row>
        <row r="12">
          <cell r="A12">
            <v>38306</v>
          </cell>
          <cell r="D12">
            <v>0.87500000000000011</v>
          </cell>
          <cell r="E12">
            <v>0.93049999999999988</v>
          </cell>
          <cell r="F12">
            <v>0.89700000000000002</v>
          </cell>
          <cell r="G12">
            <v>0.89700000000000002</v>
          </cell>
        </row>
        <row r="13">
          <cell r="A13">
            <v>38322</v>
          </cell>
          <cell r="B13">
            <v>0.13800000000000001</v>
          </cell>
          <cell r="C13">
            <v>0.105</v>
          </cell>
          <cell r="D13">
            <v>0.83333333333333348</v>
          </cell>
          <cell r="E13">
            <v>0.89799999999999991</v>
          </cell>
          <cell r="F13">
            <v>0.85899999999999999</v>
          </cell>
          <cell r="G13">
            <v>0.85899999999999999</v>
          </cell>
        </row>
        <row r="14">
          <cell r="A14">
            <v>38336</v>
          </cell>
          <cell r="D14">
            <v>0.79166666666666685</v>
          </cell>
          <cell r="E14">
            <v>0.82899999999999996</v>
          </cell>
          <cell r="F14">
            <v>0.80649999999999999</v>
          </cell>
          <cell r="G14">
            <v>0.80649999999999999</v>
          </cell>
        </row>
        <row r="15">
          <cell r="A15">
            <v>38353</v>
          </cell>
          <cell r="B15">
            <v>0.20699999999999999</v>
          </cell>
          <cell r="C15">
            <v>0.13300000000000001</v>
          </cell>
          <cell r="D15">
            <v>0.75000000000000022</v>
          </cell>
          <cell r="E15">
            <v>0.7599999999999999</v>
          </cell>
          <cell r="F15">
            <v>0.754</v>
          </cell>
          <cell r="G15">
            <v>0.754</v>
          </cell>
        </row>
        <row r="16">
          <cell r="A16">
            <v>38367</v>
          </cell>
          <cell r="D16">
            <v>0.70833333333333359</v>
          </cell>
          <cell r="E16">
            <v>0.65649999999999986</v>
          </cell>
          <cell r="F16">
            <v>0.6875</v>
          </cell>
          <cell r="G16">
            <v>0.6875</v>
          </cell>
        </row>
        <row r="17">
          <cell r="A17">
            <v>38384</v>
          </cell>
          <cell r="B17">
            <v>0.18</v>
          </cell>
          <cell r="C17">
            <v>0.122</v>
          </cell>
          <cell r="D17">
            <v>0.66666666666666696</v>
          </cell>
          <cell r="E17">
            <v>0.55299999999999994</v>
          </cell>
          <cell r="F17">
            <v>0.621</v>
          </cell>
          <cell r="G17">
            <v>0.621</v>
          </cell>
        </row>
        <row r="18">
          <cell r="A18">
            <v>38398</v>
          </cell>
          <cell r="D18">
            <v>0.62500000000000033</v>
          </cell>
          <cell r="E18">
            <v>0.46299999999999997</v>
          </cell>
          <cell r="F18">
            <v>0.56000000000000005</v>
          </cell>
          <cell r="G18">
            <v>0.56000000000000005</v>
          </cell>
        </row>
        <row r="19">
          <cell r="A19">
            <v>38412</v>
          </cell>
          <cell r="B19">
            <v>0.13500000000000001</v>
          </cell>
          <cell r="C19">
            <v>0.104</v>
          </cell>
          <cell r="D19">
            <v>0.5833333333333337</v>
          </cell>
          <cell r="E19">
            <v>0.373</v>
          </cell>
          <cell r="F19">
            <v>0.499</v>
          </cell>
          <cell r="G19">
            <v>0.499</v>
          </cell>
        </row>
        <row r="20">
          <cell r="A20">
            <v>38426</v>
          </cell>
          <cell r="D20">
            <v>0.54166666666666707</v>
          </cell>
          <cell r="E20">
            <v>0.30549999999999999</v>
          </cell>
          <cell r="F20">
            <v>0.44700000000000001</v>
          </cell>
          <cell r="G20">
            <v>0.44700000000000001</v>
          </cell>
        </row>
        <row r="21">
          <cell r="A21">
            <v>38443</v>
          </cell>
          <cell r="B21">
            <v>7.8E-2</v>
          </cell>
          <cell r="C21">
            <v>8.2000000000000003E-2</v>
          </cell>
          <cell r="D21">
            <v>0.50000000000000044</v>
          </cell>
          <cell r="E21">
            <v>0.23799999999999999</v>
          </cell>
          <cell r="F21">
            <v>0.39500000000000002</v>
          </cell>
          <cell r="G21">
            <v>0.25847304305873842</v>
          </cell>
        </row>
        <row r="22">
          <cell r="A22">
            <v>38457</v>
          </cell>
          <cell r="D22">
            <v>0.45833333333333376</v>
          </cell>
          <cell r="E22">
            <v>0.19900000000000001</v>
          </cell>
          <cell r="F22">
            <v>0.35399999999999998</v>
          </cell>
          <cell r="G22">
            <v>0.35399999999999998</v>
          </cell>
        </row>
        <row r="23">
          <cell r="A23">
            <v>38473</v>
          </cell>
          <cell r="B23">
            <v>3.9E-2</v>
          </cell>
          <cell r="C23">
            <v>6.6000000000000003E-2</v>
          </cell>
          <cell r="D23">
            <v>0.41666666666666707</v>
          </cell>
          <cell r="E23">
            <v>0.16</v>
          </cell>
          <cell r="F23">
            <v>0.313</v>
          </cell>
          <cell r="G23">
            <v>0.313</v>
          </cell>
        </row>
        <row r="24">
          <cell r="A24">
            <v>38487</v>
          </cell>
          <cell r="D24">
            <v>0.37500000000000039</v>
          </cell>
          <cell r="E24">
            <v>0.14050000000000001</v>
          </cell>
          <cell r="F24">
            <v>0.28000000000000003</v>
          </cell>
          <cell r="G24">
            <v>0.28000000000000003</v>
          </cell>
        </row>
        <row r="25">
          <cell r="A25">
            <v>38504</v>
          </cell>
          <cell r="B25">
            <v>3.5999999999999997E-2</v>
          </cell>
          <cell r="C25">
            <v>6.4000000000000001E-2</v>
          </cell>
          <cell r="D25">
            <v>0.3333333333333337</v>
          </cell>
          <cell r="E25">
            <v>0.121</v>
          </cell>
          <cell r="F25">
            <v>0.247</v>
          </cell>
          <cell r="G25">
            <v>0.247</v>
          </cell>
        </row>
        <row r="26">
          <cell r="A26">
            <v>38518</v>
          </cell>
          <cell r="D26">
            <v>0.29166666666666702</v>
          </cell>
          <cell r="E26">
            <v>0.10300000000000001</v>
          </cell>
          <cell r="F26">
            <v>0.215</v>
          </cell>
          <cell r="G26">
            <v>0.215</v>
          </cell>
        </row>
        <row r="27">
          <cell r="A27">
            <v>38534</v>
          </cell>
          <cell r="B27">
            <v>2.9000000000000001E-2</v>
          </cell>
          <cell r="C27">
            <v>6.0999999999999999E-2</v>
          </cell>
          <cell r="D27">
            <v>0.25000000000000033</v>
          </cell>
          <cell r="E27">
            <v>8.5000000000000006E-2</v>
          </cell>
          <cell r="F27">
            <v>0.183</v>
          </cell>
          <cell r="G27">
            <v>0.183</v>
          </cell>
        </row>
        <row r="28">
          <cell r="A28">
            <v>38548</v>
          </cell>
          <cell r="D28">
            <v>0.20833333333333368</v>
          </cell>
          <cell r="E28">
            <v>7.0500000000000007E-2</v>
          </cell>
          <cell r="F28">
            <v>0.1525</v>
          </cell>
          <cell r="G28">
            <v>0.1525</v>
          </cell>
        </row>
        <row r="29">
          <cell r="A29">
            <v>38565</v>
          </cell>
          <cell r="B29">
            <v>2.8000000000000001E-2</v>
          </cell>
          <cell r="C29">
            <v>6.0999999999999999E-2</v>
          </cell>
          <cell r="D29">
            <v>0.16666666666666702</v>
          </cell>
          <cell r="E29">
            <v>5.6000000000000001E-2</v>
          </cell>
          <cell r="F29">
            <v>0.122</v>
          </cell>
          <cell r="G29">
            <v>0.122</v>
          </cell>
        </row>
        <row r="30">
          <cell r="A30">
            <v>38579</v>
          </cell>
          <cell r="D30">
            <v>0.12500000000000036</v>
          </cell>
          <cell r="E30">
            <v>4.2000000000000003E-2</v>
          </cell>
          <cell r="F30">
            <v>9.1499999999999998E-2</v>
          </cell>
          <cell r="G30">
            <v>9.1499999999999998E-2</v>
          </cell>
        </row>
        <row r="31">
          <cell r="A31">
            <v>38596</v>
          </cell>
          <cell r="B31">
            <v>2.8000000000000001E-2</v>
          </cell>
          <cell r="C31">
            <v>6.0999999999999999E-2</v>
          </cell>
          <cell r="D31">
            <v>8.3333333333333703E-2</v>
          </cell>
          <cell r="E31">
            <v>2.8000000000000001E-2</v>
          </cell>
          <cell r="F31">
            <v>6.0999999999999999E-2</v>
          </cell>
          <cell r="G31">
            <v>6.0999999999999999E-2</v>
          </cell>
        </row>
        <row r="32">
          <cell r="A32">
            <v>38610</v>
          </cell>
          <cell r="D32">
            <v>4.1666666666667039E-2</v>
          </cell>
          <cell r="E32">
            <v>1.4E-2</v>
          </cell>
          <cell r="F32">
            <v>3.0499999999999999E-2</v>
          </cell>
          <cell r="G32">
            <v>3.0499999999999999E-2</v>
          </cell>
        </row>
        <row r="33">
          <cell r="A33">
            <v>38625</v>
          </cell>
          <cell r="D33">
            <v>3.7470027081099033E-16</v>
          </cell>
          <cell r="E33">
            <v>0</v>
          </cell>
          <cell r="F33">
            <v>0</v>
          </cell>
          <cell r="G33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>
        <row r="3">
          <cell r="B3" t="str">
            <v>PH</v>
          </cell>
          <cell r="C3" t="str">
            <v>PAT HENNON</v>
          </cell>
        </row>
        <row r="4">
          <cell r="B4" t="str">
            <v>JL</v>
          </cell>
          <cell r="C4" t="str">
            <v>JIM LONG</v>
          </cell>
        </row>
        <row r="5">
          <cell r="B5" t="str">
            <v>ML</v>
          </cell>
          <cell r="C5" t="str">
            <v>MELISSA LAWSON</v>
          </cell>
        </row>
        <row r="6">
          <cell r="B6" t="str">
            <v>AJ</v>
          </cell>
          <cell r="C6" t="str">
            <v>ABRAHAM JACOB</v>
          </cell>
        </row>
        <row r="7">
          <cell r="B7" t="str">
            <v>JP</v>
          </cell>
          <cell r="C7" t="str">
            <v>JACKIE PAVEY</v>
          </cell>
        </row>
        <row r="8">
          <cell r="B8" t="str">
            <v>CG</v>
          </cell>
          <cell r="C8" t="str">
            <v>CONNIE GALLAWAY</v>
          </cell>
        </row>
        <row r="9">
          <cell r="B9" t="str">
            <v>JC</v>
          </cell>
          <cell r="C9" t="str">
            <v>JOE CUSAMANO</v>
          </cell>
        </row>
        <row r="10">
          <cell r="B10" t="str">
            <v>RW</v>
          </cell>
          <cell r="C10" t="str">
            <v>ROB WAGNER</v>
          </cell>
        </row>
        <row r="11">
          <cell r="B11" t="str">
            <v>RD</v>
          </cell>
          <cell r="C11" t="str">
            <v>RANDY DUHON</v>
          </cell>
        </row>
      </sheetData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yles"/>
      <sheetName val="Fixed inputs"/>
      <sheetName val="LCOE Dashboard"/>
      <sheetName val="Internal Calc"/>
      <sheetName val="OpCo1 Capex Inputs"/>
      <sheetName val="OpCo2 Capex Inputs"/>
      <sheetName val="OpCo3 Capex Inputs"/>
      <sheetName val="Exhibits &amp; Schedules"/>
      <sheetName val="Invoices"/>
      <sheetName val="PIS Schedule"/>
      <sheetName val="Reimb Purch Milestone PMT NTP"/>
      <sheetName val="12-month budget"/>
      <sheetName val="OpCo1 SOV"/>
      <sheetName val="OpCo2&amp;3 SOV"/>
      <sheetName val="Summary"/>
      <sheetName val="Model Structure"/>
      <sheetName val="Macro"/>
      <sheetName val="Scenarios"/>
      <sheetName val="FS"/>
      <sheetName val="Model Inputs"/>
      <sheetName val="OpCo1 Inputs"/>
      <sheetName val="OpCo2 Inputs"/>
      <sheetName val="OpCo3 Inputs"/>
      <sheetName val="Change Log"/>
      <sheetName val="OpCo1 NR"/>
      <sheetName val="OpCo2 NF"/>
      <sheetName val="OpCo3 KP"/>
      <sheetName val="HoldCo Structure"/>
      <sheetName val="Reconciliation"/>
      <sheetName val="TEHoldCo"/>
      <sheetName val="Checks"/>
    </sheetNames>
    <sheetDataSet>
      <sheetData sheetId="0" refreshError="1"/>
      <sheetData sheetId="1" refreshError="1"/>
      <sheetData sheetId="2">
        <row r="21">
          <cell r="E21">
            <v>1000</v>
          </cell>
        </row>
      </sheetData>
      <sheetData sheetId="3"/>
      <sheetData sheetId="4">
        <row r="34">
          <cell r="E34">
            <v>579.55787400355769</v>
          </cell>
        </row>
      </sheetData>
      <sheetData sheetId="5">
        <row r="146">
          <cell r="E146">
            <v>11286000</v>
          </cell>
        </row>
      </sheetData>
      <sheetData sheetId="6">
        <row r="15">
          <cell r="E15">
            <v>6703796.5899999999</v>
          </cell>
        </row>
      </sheetData>
      <sheetData sheetId="7">
        <row r="12">
          <cell r="E12">
            <v>14699827.710000001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2">
          <cell r="H162">
            <v>2919444.4444444445</v>
          </cell>
        </row>
      </sheetData>
      <sheetData sheetId="14">
        <row r="127">
          <cell r="J127">
            <v>663547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75">
          <cell r="AM275">
            <v>2.41358234097452E-2</v>
          </cell>
        </row>
      </sheetData>
      <sheetData sheetId="26">
        <row r="259">
          <cell r="AP259">
            <v>6.0108922981727542E-4</v>
          </cell>
        </row>
      </sheetData>
      <sheetData sheetId="27">
        <row r="259">
          <cell r="AP259">
            <v>1.2268311891777572E-2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>
        <row r="4">
          <cell r="A4" t="str">
            <v>Twelve Months Ended June 30, 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Revised Kansas Weather Normalization Adjustment Program</v>
          </cell>
        </row>
        <row r="2">
          <cell r="C2" t="str">
            <v>October 2008 Final</v>
          </cell>
        </row>
        <row r="4">
          <cell r="H4" t="str">
            <v>Prior Month</v>
          </cell>
          <cell r="K4" t="str">
            <v>Current Month</v>
          </cell>
          <cell r="N4" t="str">
            <v xml:space="preserve">(Revenue/Excess) </v>
          </cell>
        </row>
        <row r="5">
          <cell r="C5" t="str">
            <v xml:space="preserve">Weather </v>
          </cell>
          <cell r="D5" t="str">
            <v xml:space="preserve">Tariff </v>
          </cell>
          <cell r="E5" t="str">
            <v>Margin</v>
          </cell>
          <cell r="G5" t="str">
            <v>Base</v>
          </cell>
          <cell r="H5" t="str">
            <v xml:space="preserve">Actual </v>
          </cell>
          <cell r="I5" t="str">
            <v>Normal</v>
          </cell>
          <cell r="K5" t="str">
            <v xml:space="preserve">Actual </v>
          </cell>
          <cell r="L5" t="str">
            <v>Normal</v>
          </cell>
          <cell r="N5" t="str">
            <v>Deficiency</v>
          </cell>
        </row>
        <row r="6">
          <cell r="C6" t="str">
            <v>Station</v>
          </cell>
          <cell r="D6" t="str">
            <v>Group</v>
          </cell>
          <cell r="E6" t="str">
            <v>Rate</v>
          </cell>
          <cell r="F6" t="str">
            <v>Volume</v>
          </cell>
          <cell r="G6" t="str">
            <v>Load</v>
          </cell>
          <cell r="H6" t="str">
            <v>HDD</v>
          </cell>
          <cell r="I6" t="str">
            <v>HDD</v>
          </cell>
          <cell r="J6" t="str">
            <v>HSF</v>
          </cell>
          <cell r="K6" t="str">
            <v>HDD</v>
          </cell>
          <cell r="L6" t="str">
            <v>HDD</v>
          </cell>
          <cell r="M6" t="str">
            <v>HSF</v>
          </cell>
          <cell r="N6" t="str">
            <v>$</v>
          </cell>
        </row>
        <row r="7">
          <cell r="A7" t="str">
            <v>OctAnthonyResidential Sales Service (910)</v>
          </cell>
          <cell r="B7" t="str">
            <v>Oct</v>
          </cell>
          <cell r="C7" t="str">
            <v>Anthony</v>
          </cell>
          <cell r="D7" t="str">
            <v>Residential Sales Service (910)</v>
          </cell>
          <cell r="E7">
            <v>0.13572999999999999</v>
          </cell>
          <cell r="F7">
            <v>25575.021000000001</v>
          </cell>
          <cell r="G7">
            <v>13.058</v>
          </cell>
          <cell r="H7">
            <v>27</v>
          </cell>
          <cell r="I7">
            <v>33</v>
          </cell>
          <cell r="J7">
            <v>0.11687</v>
          </cell>
          <cell r="K7">
            <v>261</v>
          </cell>
          <cell r="L7">
            <v>207</v>
          </cell>
          <cell r="M7">
            <v>3.6880000000000003E-2</v>
          </cell>
          <cell r="N7">
            <v>-173.34207305055847</v>
          </cell>
        </row>
        <row r="8">
          <cell r="A8" t="str">
            <v>OctAnthonyCommercial Sales Service (915)</v>
          </cell>
          <cell r="B8" t="str">
            <v>Oct</v>
          </cell>
          <cell r="C8" t="str">
            <v>Anthony</v>
          </cell>
          <cell r="D8" t="str">
            <v>Commercial Sales Service (915)</v>
          </cell>
          <cell r="E8">
            <v>0.13572999999999999</v>
          </cell>
          <cell r="F8">
            <v>8241.25</v>
          </cell>
          <cell r="G8">
            <v>25.945</v>
          </cell>
          <cell r="H8">
            <v>27</v>
          </cell>
          <cell r="I8">
            <v>33</v>
          </cell>
          <cell r="J8">
            <v>0.26883000000000001</v>
          </cell>
          <cell r="K8">
            <v>261</v>
          </cell>
          <cell r="L8">
            <v>207</v>
          </cell>
          <cell r="M8">
            <v>9.3179999999999999E-2</v>
          </cell>
          <cell r="N8">
            <v>-66.479927779347662</v>
          </cell>
        </row>
        <row r="9">
          <cell r="A9" t="str">
            <v>OctAnthonyPublic Authority Sales Service (915)</v>
          </cell>
          <cell r="B9" t="str">
            <v>Oct</v>
          </cell>
          <cell r="C9" t="str">
            <v>Anthony</v>
          </cell>
          <cell r="D9" t="str">
            <v>Public Authority Sales Service (915)</v>
          </cell>
          <cell r="E9">
            <v>0.13572999999999999</v>
          </cell>
          <cell r="F9">
            <v>2976</v>
          </cell>
          <cell r="G9">
            <v>80.596999999999994</v>
          </cell>
          <cell r="H9">
            <v>27</v>
          </cell>
          <cell r="I9">
            <v>33</v>
          </cell>
          <cell r="J9">
            <v>0.67796999999999996</v>
          </cell>
          <cell r="K9">
            <v>261</v>
          </cell>
          <cell r="L9">
            <v>207</v>
          </cell>
          <cell r="M9">
            <v>0.15594</v>
          </cell>
          <cell r="N9">
            <v>-12.594999886400339</v>
          </cell>
        </row>
        <row r="10">
          <cell r="A10" t="str">
            <v/>
          </cell>
        </row>
        <row r="11">
          <cell r="A11" t="str">
            <v>OctChanuteResidential Sales Service (910)</v>
          </cell>
          <cell r="B11" t="str">
            <v>Oct</v>
          </cell>
          <cell r="C11" t="str">
            <v>Chanute</v>
          </cell>
          <cell r="D11" t="str">
            <v>Residential Sales Service (910)</v>
          </cell>
          <cell r="E11">
            <v>0.13572999999999999</v>
          </cell>
          <cell r="F11">
            <v>110447.86</v>
          </cell>
          <cell r="G11">
            <v>12.48</v>
          </cell>
          <cell r="H11">
            <v>39</v>
          </cell>
          <cell r="I11">
            <v>46</v>
          </cell>
          <cell r="J11">
            <v>0.10154000000000001</v>
          </cell>
          <cell r="K11">
            <v>270</v>
          </cell>
          <cell r="L11">
            <v>223</v>
          </cell>
          <cell r="M11">
            <v>4.5220000000000003E-2</v>
          </cell>
          <cell r="N11">
            <v>-740.18126326815116</v>
          </cell>
        </row>
        <row r="12">
          <cell r="A12" t="str">
            <v>OctChanuteCommercial Sales Service (915)</v>
          </cell>
          <cell r="B12" t="str">
            <v>Oct</v>
          </cell>
          <cell r="C12" t="str">
            <v>Chanute</v>
          </cell>
          <cell r="D12" t="str">
            <v>Commercial Sales Service (915)</v>
          </cell>
          <cell r="E12">
            <v>0.13572999999999999</v>
          </cell>
          <cell r="F12">
            <v>49963.216999999997</v>
          </cell>
          <cell r="G12">
            <v>30.576000000000001</v>
          </cell>
          <cell r="H12">
            <v>39</v>
          </cell>
          <cell r="I12">
            <v>46</v>
          </cell>
          <cell r="J12">
            <v>0.30462</v>
          </cell>
          <cell r="K12">
            <v>270</v>
          </cell>
          <cell r="L12">
            <v>223</v>
          </cell>
          <cell r="M12">
            <v>0.23144999999999999</v>
          </cell>
          <cell r="N12">
            <v>-565.1366053413434</v>
          </cell>
        </row>
        <row r="13">
          <cell r="A13" t="str">
            <v>OctChanutePublic Authority Sales Service (915)</v>
          </cell>
          <cell r="B13" t="str">
            <v>Oct</v>
          </cell>
          <cell r="C13" t="str">
            <v>Chanute</v>
          </cell>
          <cell r="D13" t="str">
            <v>Public Authority Sales Service (915)</v>
          </cell>
          <cell r="E13">
            <v>0.13572999999999999</v>
          </cell>
          <cell r="F13">
            <v>4966.3720000000003</v>
          </cell>
          <cell r="G13">
            <v>56.722999999999999</v>
          </cell>
          <cell r="H13">
            <v>39</v>
          </cell>
          <cell r="I13">
            <v>46</v>
          </cell>
          <cell r="J13">
            <v>0.51832999999999996</v>
          </cell>
          <cell r="K13">
            <v>270</v>
          </cell>
          <cell r="L13">
            <v>223</v>
          </cell>
          <cell r="M13">
            <v>0.24174999999999999</v>
          </cell>
          <cell r="N13">
            <v>-36.659338828137123</v>
          </cell>
        </row>
        <row r="14">
          <cell r="A14" t="str">
            <v/>
          </cell>
        </row>
        <row r="15">
          <cell r="A15" t="str">
            <v>OctCouncil Grove LakeResidential Sales Service (910)</v>
          </cell>
          <cell r="B15" t="str">
            <v>Oct</v>
          </cell>
          <cell r="C15" t="str">
            <v>Council Grove Lake</v>
          </cell>
          <cell r="D15" t="str">
            <v>Residential Sales Service (910)</v>
          </cell>
          <cell r="E15">
            <v>0.13572999999999999</v>
          </cell>
          <cell r="F15">
            <v>43489.305000000008</v>
          </cell>
          <cell r="G15">
            <v>12.789</v>
          </cell>
          <cell r="H15">
            <v>58</v>
          </cell>
          <cell r="I15">
            <v>63</v>
          </cell>
          <cell r="J15">
            <v>8.1860000000000002E-2</v>
          </cell>
          <cell r="K15">
            <v>328</v>
          </cell>
          <cell r="L15">
            <v>287</v>
          </cell>
          <cell r="M15">
            <v>4.8030000000000003E-2</v>
          </cell>
          <cell r="N15">
            <v>-276.59239743983505</v>
          </cell>
        </row>
        <row r="16">
          <cell r="A16" t="str">
            <v>OctCouncil Grove LakeCommercial Sales Service (915)</v>
          </cell>
          <cell r="B16" t="str">
            <v>Oct</v>
          </cell>
          <cell r="C16" t="str">
            <v>Council Grove Lake</v>
          </cell>
          <cell r="D16" t="str">
            <v>Commercial Sales Service (915)</v>
          </cell>
          <cell r="E16">
            <v>0.13572999999999999</v>
          </cell>
          <cell r="F16">
            <v>15898.071000000002</v>
          </cell>
          <cell r="G16">
            <v>134.495</v>
          </cell>
          <cell r="H16">
            <v>58</v>
          </cell>
          <cell r="I16">
            <v>63</v>
          </cell>
          <cell r="J16">
            <v>0.23960000000000001</v>
          </cell>
          <cell r="K16">
            <v>328</v>
          </cell>
          <cell r="L16">
            <v>287</v>
          </cell>
          <cell r="M16">
            <v>0.26399</v>
          </cell>
          <cell r="N16">
            <v>-88.392573799917869</v>
          </cell>
        </row>
        <row r="17">
          <cell r="A17" t="str">
            <v>OctCouncil Grove LakePublic Authority Sales Service (915)</v>
          </cell>
          <cell r="B17" t="str">
            <v>Oct</v>
          </cell>
          <cell r="C17" t="str">
            <v>Council Grove Lake</v>
          </cell>
          <cell r="D17" t="str">
            <v>Public Authority Sales Service (915)</v>
          </cell>
          <cell r="E17">
            <v>0.13572999999999999</v>
          </cell>
          <cell r="F17">
            <v>3699.712</v>
          </cell>
          <cell r="G17">
            <v>53.63</v>
          </cell>
          <cell r="H17">
            <v>58</v>
          </cell>
          <cell r="I17">
            <v>63</v>
          </cell>
          <cell r="J17">
            <v>0.45012000000000002</v>
          </cell>
          <cell r="K17">
            <v>328</v>
          </cell>
          <cell r="L17">
            <v>287</v>
          </cell>
          <cell r="M17">
            <v>0.26960000000000001</v>
          </cell>
          <cell r="N17">
            <v>-26.286749999627034</v>
          </cell>
        </row>
        <row r="18">
          <cell r="A18" t="str">
            <v>Oct</v>
          </cell>
          <cell r="B18" t="str">
            <v>Oct</v>
          </cell>
        </row>
        <row r="19">
          <cell r="A19" t="str">
            <v>OctIndependenceResidential Sales Service (910)</v>
          </cell>
          <cell r="B19" t="str">
            <v>Oct</v>
          </cell>
          <cell r="C19" t="str">
            <v>Independence</v>
          </cell>
          <cell r="D19" t="str">
            <v>Residential Sales Service (910)</v>
          </cell>
          <cell r="E19">
            <v>0.13572999999999999</v>
          </cell>
          <cell r="F19">
            <v>181227.90800000002</v>
          </cell>
          <cell r="G19">
            <v>11.675000000000001</v>
          </cell>
          <cell r="H19">
            <v>28</v>
          </cell>
          <cell r="I19">
            <v>42</v>
          </cell>
          <cell r="J19">
            <v>5.3469999999999997E-2</v>
          </cell>
          <cell r="K19">
            <v>241</v>
          </cell>
          <cell r="L19">
            <v>200</v>
          </cell>
          <cell r="M19">
            <v>9.3450000000000005E-2</v>
          </cell>
          <cell r="N19">
            <v>-2124.5436765373934</v>
          </cell>
        </row>
        <row r="20">
          <cell r="A20" t="str">
            <v>OctIndependenceCommercial Sales Service (915)</v>
          </cell>
          <cell r="B20" t="str">
            <v>Oct</v>
          </cell>
          <cell r="C20" t="str">
            <v>Independence</v>
          </cell>
          <cell r="D20" t="str">
            <v>Commercial Sales Service (915)</v>
          </cell>
          <cell r="E20">
            <v>0.13572999999999999</v>
          </cell>
          <cell r="F20">
            <v>95768.228999999978</v>
          </cell>
          <cell r="G20">
            <v>38.241999999999997</v>
          </cell>
          <cell r="H20">
            <v>28</v>
          </cell>
          <cell r="I20">
            <v>42</v>
          </cell>
          <cell r="J20">
            <v>9.4810000000000005E-2</v>
          </cell>
          <cell r="K20">
            <v>241</v>
          </cell>
          <cell r="L20">
            <v>200</v>
          </cell>
          <cell r="M20">
            <v>0.19012999999999999</v>
          </cell>
          <cell r="N20">
            <v>-969.52127144959059</v>
          </cell>
        </row>
        <row r="21">
          <cell r="A21" t="str">
            <v>OctIndependencePublic Authority Sales Service (915)</v>
          </cell>
          <cell r="B21" t="str">
            <v>Oct</v>
          </cell>
          <cell r="C21" t="str">
            <v>Independence</v>
          </cell>
          <cell r="D21" t="str">
            <v>Public Authority Sales Service (915)</v>
          </cell>
          <cell r="E21">
            <v>0.13572999999999999</v>
          </cell>
          <cell r="F21">
            <v>0</v>
          </cell>
          <cell r="G21" t="str">
            <v>NA</v>
          </cell>
          <cell r="H21">
            <v>28</v>
          </cell>
          <cell r="I21">
            <v>42</v>
          </cell>
          <cell r="J21" t="str">
            <v>NA</v>
          </cell>
          <cell r="K21">
            <v>241</v>
          </cell>
          <cell r="L21">
            <v>200</v>
          </cell>
          <cell r="M21" t="str">
            <v>NA</v>
          </cell>
          <cell r="N21" t="str">
            <v>NA</v>
          </cell>
        </row>
        <row r="22">
          <cell r="A22" t="str">
            <v>Oct</v>
          </cell>
          <cell r="B22" t="str">
            <v>Oct</v>
          </cell>
        </row>
        <row r="23">
          <cell r="A23" t="str">
            <v>OctLawrenceResidential Sales Service (910)</v>
          </cell>
          <cell r="B23" t="str">
            <v>Oct</v>
          </cell>
          <cell r="C23" t="str">
            <v>Lawrence</v>
          </cell>
          <cell r="D23" t="str">
            <v>Residential Sales Service (910)</v>
          </cell>
          <cell r="E23">
            <v>0.13572999999999999</v>
          </cell>
          <cell r="F23">
            <v>59329.47800000001</v>
          </cell>
          <cell r="G23">
            <v>15.468</v>
          </cell>
          <cell r="H23">
            <v>62</v>
          </cell>
          <cell r="I23">
            <v>43</v>
          </cell>
          <cell r="J23">
            <v>5.1990000000000001E-2</v>
          </cell>
          <cell r="K23">
            <v>335</v>
          </cell>
          <cell r="L23">
            <v>204</v>
          </cell>
          <cell r="M23">
            <v>6.4490000000000006E-2</v>
          </cell>
          <cell r="N23">
            <v>-1885.7209944080112</v>
          </cell>
        </row>
        <row r="24">
          <cell r="A24" t="str">
            <v>OctLawrenceCommercial Sales Service (915)</v>
          </cell>
          <cell r="B24" t="str">
            <v>Oct</v>
          </cell>
          <cell r="C24" t="str">
            <v>Lawrence</v>
          </cell>
          <cell r="D24" t="str">
            <v>Commercial Sales Service (915)</v>
          </cell>
          <cell r="E24">
            <v>0.13572999999999999</v>
          </cell>
          <cell r="F24">
            <v>12558.18</v>
          </cell>
          <cell r="G24">
            <v>49.593000000000004</v>
          </cell>
          <cell r="H24">
            <v>62</v>
          </cell>
          <cell r="I24">
            <v>43</v>
          </cell>
          <cell r="J24">
            <v>0.16863</v>
          </cell>
          <cell r="K24">
            <v>335</v>
          </cell>
          <cell r="L24">
            <v>204</v>
          </cell>
          <cell r="M24">
            <v>0.48260999999999998</v>
          </cell>
          <cell r="N24">
            <v>-510.65816326100651</v>
          </cell>
        </row>
        <row r="25">
          <cell r="A25" t="str">
            <v>OctLawrencePublic Authority Sales Service (915)</v>
          </cell>
          <cell r="B25" t="str">
            <v>Oct</v>
          </cell>
          <cell r="C25" t="str">
            <v>Lawrence</v>
          </cell>
          <cell r="D25" t="str">
            <v>Public Authority Sales Service (915)</v>
          </cell>
          <cell r="E25">
            <v>0.13572999999999999</v>
          </cell>
          <cell r="F25">
            <v>2125.2460000000001</v>
          </cell>
          <cell r="G25">
            <v>80.242000000000004</v>
          </cell>
          <cell r="H25">
            <v>62</v>
          </cell>
          <cell r="I25">
            <v>43</v>
          </cell>
          <cell r="J25">
            <v>0.52893000000000001</v>
          </cell>
          <cell r="K25">
            <v>335</v>
          </cell>
          <cell r="L25">
            <v>204</v>
          </cell>
          <cell r="M25">
            <v>0.73778999999999995</v>
          </cell>
          <cell r="N25">
            <v>-85.450001269390029</v>
          </cell>
        </row>
        <row r="26">
          <cell r="A26" t="str">
            <v>Oct</v>
          </cell>
          <cell r="B26" t="str">
            <v>Oct</v>
          </cell>
        </row>
        <row r="27">
          <cell r="A27" t="str">
            <v>OctLeavenworthResidential Sales Service (910)</v>
          </cell>
          <cell r="B27" t="str">
            <v>Oct</v>
          </cell>
          <cell r="C27" t="str">
            <v>Leavenworth</v>
          </cell>
          <cell r="D27" t="str">
            <v>Residential Sales Service (910)</v>
          </cell>
          <cell r="E27">
            <v>0.13572999999999999</v>
          </cell>
          <cell r="F27">
            <v>118484.90400000001</v>
          </cell>
          <cell r="G27">
            <v>17.143999999999998</v>
          </cell>
          <cell r="H27">
            <v>66</v>
          </cell>
          <cell r="I27">
            <v>58</v>
          </cell>
          <cell r="J27">
            <v>7.8490000000000004E-2</v>
          </cell>
          <cell r="K27">
            <v>326</v>
          </cell>
          <cell r="L27">
            <v>265</v>
          </cell>
          <cell r="M27">
            <v>7.886E-2</v>
          </cell>
          <cell r="N27">
            <v>-1820.8384700342172</v>
          </cell>
        </row>
        <row r="28">
          <cell r="A28" t="str">
            <v>OctLeavenworthCommercial Sales Service (915)</v>
          </cell>
          <cell r="B28" t="str">
            <v>Oct</v>
          </cell>
          <cell r="C28" t="str">
            <v>Leavenworth</v>
          </cell>
          <cell r="D28" t="str">
            <v>Commercial Sales Service (915)</v>
          </cell>
          <cell r="E28">
            <v>0.13572999999999999</v>
          </cell>
          <cell r="F28">
            <v>50408.718999999997</v>
          </cell>
          <cell r="G28">
            <v>127.58</v>
          </cell>
          <cell r="H28">
            <v>66</v>
          </cell>
          <cell r="I28">
            <v>58</v>
          </cell>
          <cell r="J28">
            <v>0.43508000000000002</v>
          </cell>
          <cell r="K28">
            <v>326</v>
          </cell>
          <cell r="L28">
            <v>265</v>
          </cell>
          <cell r="M28">
            <v>0.22688</v>
          </cell>
          <cell r="N28">
            <v>-514.66234194473691</v>
          </cell>
        </row>
        <row r="29">
          <cell r="A29" t="str">
            <v>OctLeavenworthPublic Authority Sales Service (915)</v>
          </cell>
          <cell r="B29" t="str">
            <v>Oct</v>
          </cell>
          <cell r="C29" t="str">
            <v>Leavenworth</v>
          </cell>
          <cell r="D29" t="str">
            <v>Public Authority Sales Service (915)</v>
          </cell>
          <cell r="E29">
            <v>0.13572999999999999</v>
          </cell>
          <cell r="F29">
            <v>1128.568</v>
          </cell>
          <cell r="G29">
            <v>26.2</v>
          </cell>
          <cell r="H29">
            <v>66</v>
          </cell>
          <cell r="I29">
            <v>58</v>
          </cell>
          <cell r="J29">
            <v>0.65732999999999997</v>
          </cell>
          <cell r="K29">
            <v>326</v>
          </cell>
          <cell r="L29">
            <v>265</v>
          </cell>
          <cell r="M29">
            <v>0.17499999999999999</v>
          </cell>
          <cell r="N29">
            <v>-19.273873795454019</v>
          </cell>
        </row>
        <row r="30">
          <cell r="A30" t="str">
            <v>Oct</v>
          </cell>
          <cell r="B30" t="str">
            <v>Oct</v>
          </cell>
        </row>
        <row r="31">
          <cell r="A31" t="str">
            <v>OctMarion lakeResidential Sales Service (910)</v>
          </cell>
          <cell r="B31" t="str">
            <v>Oct</v>
          </cell>
          <cell r="C31" t="str">
            <v>Marion lake</v>
          </cell>
          <cell r="D31" t="str">
            <v>Residential Sales Service (910)</v>
          </cell>
          <cell r="E31">
            <v>0.13572999999999999</v>
          </cell>
          <cell r="F31">
            <v>71785.563999999984</v>
          </cell>
          <cell r="G31">
            <v>12.786</v>
          </cell>
          <cell r="H31">
            <v>39</v>
          </cell>
          <cell r="I31">
            <v>72</v>
          </cell>
          <cell r="J31">
            <v>8.405E-2</v>
          </cell>
          <cell r="K31">
            <v>295</v>
          </cell>
          <cell r="L31">
            <v>293</v>
          </cell>
          <cell r="M31">
            <v>4.8660000000000002E-2</v>
          </cell>
          <cell r="N31">
            <v>857.26026152446866</v>
          </cell>
        </row>
        <row r="32">
          <cell r="A32" t="str">
            <v>OctMarion lakeCommercial Sales Service (915)</v>
          </cell>
          <cell r="B32" t="str">
            <v>Oct</v>
          </cell>
          <cell r="C32" t="str">
            <v>Marion lake</v>
          </cell>
          <cell r="D32" t="str">
            <v>Commercial Sales Service (915)</v>
          </cell>
          <cell r="E32">
            <v>0.13572999999999999</v>
          </cell>
          <cell r="F32">
            <v>49883.054000000004</v>
          </cell>
          <cell r="G32">
            <v>41.223999999999997</v>
          </cell>
          <cell r="H32">
            <v>39</v>
          </cell>
          <cell r="I32">
            <v>72</v>
          </cell>
          <cell r="J32">
            <v>0.16786000000000001</v>
          </cell>
          <cell r="K32">
            <v>295</v>
          </cell>
          <cell r="L32">
            <v>293</v>
          </cell>
          <cell r="M32">
            <v>0.15579000000000001</v>
          </cell>
          <cell r="N32">
            <v>377.63806549681243</v>
          </cell>
        </row>
        <row r="33">
          <cell r="A33" t="str">
            <v>OctMarion lakePublic Authority Sales Service (915)</v>
          </cell>
          <cell r="B33" t="str">
            <v>Oct</v>
          </cell>
          <cell r="C33" t="str">
            <v>Marion lake</v>
          </cell>
          <cell r="D33" t="str">
            <v>Public Authority Sales Service (915)</v>
          </cell>
          <cell r="E33">
            <v>0.13572999999999999</v>
          </cell>
          <cell r="F33">
            <v>17554.824000000001</v>
          </cell>
          <cell r="G33">
            <v>231.02</v>
          </cell>
          <cell r="H33">
            <v>39</v>
          </cell>
          <cell r="I33">
            <v>72</v>
          </cell>
          <cell r="J33">
            <v>0.40783000000000003</v>
          </cell>
          <cell r="K33">
            <v>295</v>
          </cell>
          <cell r="L33">
            <v>293</v>
          </cell>
          <cell r="M33">
            <v>0.43203999999999998</v>
          </cell>
          <cell r="N33">
            <v>80.156242539105563</v>
          </cell>
        </row>
        <row r="34">
          <cell r="A34" t="str">
            <v>Oct</v>
          </cell>
          <cell r="B34" t="str">
            <v>Oct</v>
          </cell>
        </row>
        <row r="35">
          <cell r="A35" t="str">
            <v>OctNess CityResidential Sales Service (910)</v>
          </cell>
          <cell r="B35" t="str">
            <v>Oct</v>
          </cell>
          <cell r="C35" t="str">
            <v>Ness City</v>
          </cell>
          <cell r="D35" t="str">
            <v>Residential Sales Service (910)</v>
          </cell>
          <cell r="E35">
            <v>0.13572999999999999</v>
          </cell>
          <cell r="F35">
            <v>16590.493999999999</v>
          </cell>
          <cell r="G35">
            <v>15.522</v>
          </cell>
          <cell r="H35">
            <v>72</v>
          </cell>
          <cell r="I35">
            <v>53</v>
          </cell>
          <cell r="J35">
            <v>0.11704000000000001</v>
          </cell>
          <cell r="K35">
            <v>334</v>
          </cell>
          <cell r="L35">
            <v>304</v>
          </cell>
          <cell r="M35">
            <v>1.401E-2</v>
          </cell>
          <cell r="N35">
            <v>-207.97547602695229</v>
          </cell>
        </row>
        <row r="36">
          <cell r="A36" t="str">
            <v>OctNess CityCommercial Sales Service (915)</v>
          </cell>
          <cell r="B36" t="str">
            <v>Oct</v>
          </cell>
          <cell r="C36" t="str">
            <v>Ness City</v>
          </cell>
          <cell r="D36" t="str">
            <v>Commercial Sales Service (915)</v>
          </cell>
          <cell r="E36">
            <v>0.13572999999999999</v>
          </cell>
          <cell r="F36">
            <v>3992.9810000000002</v>
          </cell>
          <cell r="G36">
            <v>26.966000000000001</v>
          </cell>
          <cell r="H36">
            <v>72</v>
          </cell>
          <cell r="I36">
            <v>53</v>
          </cell>
          <cell r="J36">
            <v>0.23505000000000001</v>
          </cell>
          <cell r="K36">
            <v>334</v>
          </cell>
          <cell r="L36">
            <v>304</v>
          </cell>
          <cell r="M36">
            <v>1.634E-2</v>
          </cell>
          <cell r="N36">
            <v>-54.432135285129874</v>
          </cell>
        </row>
        <row r="37">
          <cell r="A37" t="str">
            <v>OctNess CityPublic Authority Sales Service (915)</v>
          </cell>
          <cell r="B37" t="str">
            <v>Oct</v>
          </cell>
          <cell r="C37" t="str">
            <v>Ness City</v>
          </cell>
          <cell r="D37" t="str">
            <v>Public Authority Sales Service (915)</v>
          </cell>
          <cell r="E37">
            <v>0.13572999999999999</v>
          </cell>
          <cell r="F37">
            <v>2441.1889999999999</v>
          </cell>
          <cell r="G37">
            <v>59.064</v>
          </cell>
          <cell r="H37">
            <v>72</v>
          </cell>
          <cell r="I37">
            <v>53</v>
          </cell>
          <cell r="J37">
            <v>0.35189999999999999</v>
          </cell>
          <cell r="K37">
            <v>334</v>
          </cell>
          <cell r="L37">
            <v>304</v>
          </cell>
          <cell r="M37">
            <v>0.27622000000000002</v>
          </cell>
          <cell r="N37">
            <v>-28.082992158844284</v>
          </cell>
        </row>
        <row r="38">
          <cell r="A38" t="str">
            <v>Oct</v>
          </cell>
          <cell r="B38" t="str">
            <v>Oct</v>
          </cell>
        </row>
        <row r="39">
          <cell r="A39" t="str">
            <v>OctOlatheResidential Sales Service (910)</v>
          </cell>
          <cell r="B39" t="str">
            <v>Oct</v>
          </cell>
          <cell r="C39" t="str">
            <v>Olathe</v>
          </cell>
          <cell r="D39" t="str">
            <v>Residential Sales Service (910)</v>
          </cell>
          <cell r="E39">
            <v>0.13572999999999999</v>
          </cell>
          <cell r="F39">
            <v>1692251.1850000001</v>
          </cell>
          <cell r="G39">
            <v>16.581</v>
          </cell>
          <cell r="H39">
            <v>59</v>
          </cell>
          <cell r="I39">
            <v>45</v>
          </cell>
          <cell r="J39">
            <v>0.10094</v>
          </cell>
          <cell r="K39">
            <v>297</v>
          </cell>
          <cell r="L39">
            <v>226</v>
          </cell>
          <cell r="M39">
            <v>6.9720000000000004E-2</v>
          </cell>
          <cell r="N39">
            <v>-33798.92450376528</v>
          </cell>
        </row>
        <row r="40">
          <cell r="A40" t="str">
            <v>OctOlatheCommercial Sales Service (915)</v>
          </cell>
          <cell r="B40" t="str">
            <v>Oct</v>
          </cell>
          <cell r="C40" t="str">
            <v>Olathe</v>
          </cell>
          <cell r="D40" t="str">
            <v>Commercial Sales Service (915)</v>
          </cell>
          <cell r="E40">
            <v>0.13572999999999999</v>
          </cell>
          <cell r="F40">
            <v>530396.95700000005</v>
          </cell>
          <cell r="G40">
            <v>86.257999999999996</v>
          </cell>
          <cell r="H40">
            <v>59</v>
          </cell>
          <cell r="I40">
            <v>45</v>
          </cell>
          <cell r="J40">
            <v>0.45813999999999999</v>
          </cell>
          <cell r="K40">
            <v>297</v>
          </cell>
          <cell r="L40">
            <v>226</v>
          </cell>
          <cell r="M40">
            <v>0.30102000000000001</v>
          </cell>
          <cell r="N40">
            <v>-9869.0181964324911</v>
          </cell>
        </row>
        <row r="41">
          <cell r="A41" t="str">
            <v>OctOlathePublic Authority Sales Service (915)</v>
          </cell>
          <cell r="B41" t="str">
            <v>Oct</v>
          </cell>
          <cell r="C41" t="str">
            <v>Olathe</v>
          </cell>
          <cell r="D41" t="str">
            <v>Public Authority Sales Service (915)</v>
          </cell>
          <cell r="E41">
            <v>0.13572999999999999</v>
          </cell>
          <cell r="F41">
            <v>852.35</v>
          </cell>
          <cell r="G41">
            <v>44.997</v>
          </cell>
          <cell r="H41">
            <v>59</v>
          </cell>
          <cell r="I41">
            <v>45</v>
          </cell>
          <cell r="J41">
            <v>0.94994999999999996</v>
          </cell>
          <cell r="K41">
            <v>297</v>
          </cell>
          <cell r="L41">
            <v>226</v>
          </cell>
          <cell r="M41">
            <v>0.84931999999999996</v>
          </cell>
          <cell r="N41">
            <v>-24.101481196634797</v>
          </cell>
        </row>
        <row r="42">
          <cell r="A42" t="str">
            <v>Oct</v>
          </cell>
          <cell r="B42" t="str">
            <v>Oct</v>
          </cell>
        </row>
        <row r="43">
          <cell r="A43" t="str">
            <v>OctSedanResidential Sales Service (910)</v>
          </cell>
          <cell r="B43" t="str">
            <v>Oct</v>
          </cell>
          <cell r="C43" t="str">
            <v>Sedan</v>
          </cell>
          <cell r="D43" t="str">
            <v>Residential Sales Service (910)</v>
          </cell>
          <cell r="E43">
            <v>0.13572999999999999</v>
          </cell>
          <cell r="F43">
            <v>34436.07</v>
          </cell>
          <cell r="G43">
            <v>12.686999999999999</v>
          </cell>
          <cell r="H43">
            <v>34</v>
          </cell>
          <cell r="I43">
            <v>41</v>
          </cell>
          <cell r="J43">
            <v>0.10256</v>
          </cell>
          <cell r="K43">
            <v>245</v>
          </cell>
          <cell r="L43">
            <v>211</v>
          </cell>
          <cell r="M43">
            <v>6.343E-2</v>
          </cell>
          <cell r="N43">
            <v>-212.03292873262166</v>
          </cell>
        </row>
        <row r="44">
          <cell r="A44" t="str">
            <v>OctSedanCommercial Sales Service (915)</v>
          </cell>
          <cell r="B44" t="str">
            <v>Oct</v>
          </cell>
          <cell r="C44" t="str">
            <v>Sedan</v>
          </cell>
          <cell r="D44" t="str">
            <v>Commercial Sales Service (915)</v>
          </cell>
          <cell r="E44">
            <v>0.13572999999999999</v>
          </cell>
          <cell r="F44">
            <v>21506.93</v>
          </cell>
          <cell r="G44">
            <v>57.523000000000003</v>
          </cell>
          <cell r="H44">
            <v>34</v>
          </cell>
          <cell r="I44">
            <v>41</v>
          </cell>
          <cell r="J44">
            <v>0.34370000000000001</v>
          </cell>
          <cell r="K44">
            <v>245</v>
          </cell>
          <cell r="L44">
            <v>211</v>
          </cell>
          <cell r="M44">
            <v>0.19517000000000001</v>
          </cell>
          <cell r="N44">
            <v>-105.51203459908875</v>
          </cell>
        </row>
        <row r="45">
          <cell r="A45" t="str">
            <v>OctSedanPublic Authority Sales Service (915)</v>
          </cell>
          <cell r="B45" t="str">
            <v>Oct</v>
          </cell>
          <cell r="C45" t="str">
            <v>Sedan</v>
          </cell>
          <cell r="D45" t="str">
            <v>Public Authority Sales Service (915)</v>
          </cell>
          <cell r="E45">
            <v>0.13572999999999999</v>
          </cell>
          <cell r="F45">
            <v>0</v>
          </cell>
          <cell r="G45" t="str">
            <v>NA</v>
          </cell>
          <cell r="H45">
            <v>34</v>
          </cell>
          <cell r="I45">
            <v>41</v>
          </cell>
          <cell r="J45" t="str">
            <v>NA</v>
          </cell>
          <cell r="K45">
            <v>245</v>
          </cell>
          <cell r="L45">
            <v>211</v>
          </cell>
          <cell r="M45" t="str">
            <v>NA</v>
          </cell>
          <cell r="N45" t="str">
            <v>NA</v>
          </cell>
        </row>
        <row r="46">
          <cell r="A46" t="str">
            <v>Oct</v>
          </cell>
          <cell r="B46" t="str">
            <v>Oct</v>
          </cell>
        </row>
        <row r="47">
          <cell r="A47" t="str">
            <v>OctSyracuseResidential Sales Service (910)</v>
          </cell>
          <cell r="B47" t="str">
            <v>Oct</v>
          </cell>
          <cell r="C47" t="str">
            <v>Syracuse</v>
          </cell>
          <cell r="D47" t="str">
            <v>Residential Sales Service (910)</v>
          </cell>
          <cell r="E47">
            <v>0.13572999999999999</v>
          </cell>
          <cell r="F47">
            <v>16118.547</v>
          </cell>
          <cell r="G47">
            <v>18.134</v>
          </cell>
          <cell r="H47">
            <v>49</v>
          </cell>
          <cell r="I47">
            <v>66</v>
          </cell>
          <cell r="J47">
            <v>0.10317</v>
          </cell>
          <cell r="K47">
            <v>313</v>
          </cell>
          <cell r="L47">
            <v>322</v>
          </cell>
          <cell r="M47">
            <v>2.835E-2</v>
          </cell>
          <cell r="N47">
            <v>137.08432345734883</v>
          </cell>
        </row>
        <row r="48">
          <cell r="A48" t="str">
            <v>OctSyracuseCommercial Sales Service (915)</v>
          </cell>
          <cell r="B48" t="str">
            <v>Oct</v>
          </cell>
          <cell r="C48" t="str">
            <v>Syracuse</v>
          </cell>
          <cell r="D48" t="str">
            <v>Commercial Sales Service (915)</v>
          </cell>
          <cell r="E48">
            <v>0.13572999999999999</v>
          </cell>
          <cell r="F48">
            <v>13043.169</v>
          </cell>
          <cell r="G48">
            <v>73.734999999999999</v>
          </cell>
          <cell r="H48">
            <v>49</v>
          </cell>
          <cell r="I48">
            <v>66</v>
          </cell>
          <cell r="J48">
            <v>0.32784999999999997</v>
          </cell>
          <cell r="K48">
            <v>313</v>
          </cell>
          <cell r="L48">
            <v>322</v>
          </cell>
          <cell r="M48">
            <v>0.17219999999999999</v>
          </cell>
          <cell r="N48">
            <v>87.757790044844654</v>
          </cell>
        </row>
        <row r="49">
          <cell r="A49" t="str">
            <v>OctSyracusePublic Authority Sales Service (915)</v>
          </cell>
          <cell r="B49" t="str">
            <v>Oct</v>
          </cell>
          <cell r="C49" t="str">
            <v>Syracuse</v>
          </cell>
          <cell r="D49" t="str">
            <v>Public Authority Sales Service (915)</v>
          </cell>
          <cell r="E49">
            <v>0.13572999999999999</v>
          </cell>
          <cell r="F49">
            <v>1885.8989999999997</v>
          </cell>
          <cell r="G49">
            <v>64.034000000000006</v>
          </cell>
          <cell r="H49">
            <v>49</v>
          </cell>
          <cell r="I49">
            <v>66</v>
          </cell>
          <cell r="J49">
            <v>0.54586000000000001</v>
          </cell>
          <cell r="K49">
            <v>313</v>
          </cell>
          <cell r="L49">
            <v>322</v>
          </cell>
          <cell r="M49">
            <v>0.20718</v>
          </cell>
          <cell r="N49">
            <v>18.329712786309958</v>
          </cell>
        </row>
        <row r="50">
          <cell r="A50" t="str">
            <v>Oct</v>
          </cell>
          <cell r="B50" t="str">
            <v>Oct</v>
          </cell>
        </row>
        <row r="51">
          <cell r="A51" t="str">
            <v>OctUlyssesResidential Sales Service (910)</v>
          </cell>
          <cell r="B51" t="str">
            <v>Oct</v>
          </cell>
          <cell r="C51" t="str">
            <v>Ulysses</v>
          </cell>
          <cell r="D51" t="str">
            <v>Residential Sales Service (910)</v>
          </cell>
          <cell r="E51">
            <v>0.13572999999999999</v>
          </cell>
          <cell r="F51">
            <v>73778.046999999991</v>
          </cell>
          <cell r="G51">
            <v>19.79</v>
          </cell>
          <cell r="H51">
            <v>60</v>
          </cell>
          <cell r="I51">
            <v>55</v>
          </cell>
          <cell r="J51">
            <v>0.10802</v>
          </cell>
          <cell r="K51">
            <v>332</v>
          </cell>
          <cell r="L51">
            <v>280</v>
          </cell>
          <cell r="M51">
            <v>3.9609999999999999E-2</v>
          </cell>
          <cell r="N51">
            <v>-660.40555128564972</v>
          </cell>
        </row>
        <row r="52">
          <cell r="A52" t="str">
            <v>OctUlyssesCommercial Sales Service (915)</v>
          </cell>
          <cell r="B52" t="str">
            <v>Oct</v>
          </cell>
          <cell r="C52" t="str">
            <v>Ulysses</v>
          </cell>
          <cell r="D52" t="str">
            <v>Commercial Sales Service (915)</v>
          </cell>
          <cell r="E52">
            <v>0.13572999999999999</v>
          </cell>
          <cell r="F52">
            <v>44934.472999999998</v>
          </cell>
          <cell r="G52">
            <v>64.974999999999994</v>
          </cell>
          <cell r="H52">
            <v>60</v>
          </cell>
          <cell r="I52">
            <v>55</v>
          </cell>
          <cell r="J52">
            <v>0.46460000000000001</v>
          </cell>
          <cell r="K52">
            <v>332</v>
          </cell>
          <cell r="L52">
            <v>280</v>
          </cell>
          <cell r="M52">
            <v>0.22747000000000001</v>
          </cell>
          <cell r="N52">
            <v>-512.61196809007481</v>
          </cell>
        </row>
        <row r="53">
          <cell r="A53" t="str">
            <v>OctUlyssesPublic Authority Sales Service (915)</v>
          </cell>
          <cell r="B53" t="str">
            <v>Oct</v>
          </cell>
          <cell r="C53" t="str">
            <v>Ulysses</v>
          </cell>
          <cell r="D53" t="str">
            <v>Public Authority Sales Service (915)</v>
          </cell>
          <cell r="E53">
            <v>0.13572999999999999</v>
          </cell>
          <cell r="F53">
            <v>21487.213000000003</v>
          </cell>
          <cell r="G53">
            <v>200</v>
          </cell>
          <cell r="H53">
            <v>60</v>
          </cell>
          <cell r="I53">
            <v>55</v>
          </cell>
          <cell r="J53">
            <v>0.93113999999999997</v>
          </cell>
          <cell r="K53">
            <v>332</v>
          </cell>
          <cell r="L53">
            <v>280</v>
          </cell>
          <cell r="M53">
            <v>0.36591000000000001</v>
          </cell>
          <cell r="N53">
            <v>-183.04086816854814</v>
          </cell>
        </row>
        <row r="54">
          <cell r="A54" t="str">
            <v/>
          </cell>
          <cell r="N54">
            <v>-54014.246461985553</v>
          </cell>
        </row>
        <row r="55">
          <cell r="A55" t="str">
            <v>Actual HDD for Current Month and Prior Month is Final NOAA Data</v>
          </cell>
          <cell r="C55" t="str">
            <v>Actual HDD for Current Month and Prior Month is Final NOAA Data</v>
          </cell>
        </row>
        <row r="56">
          <cell r="A56" t="str">
            <v>Weather data for Syracuse was insufficient so Actual HDD for Prior Month was based on Ulysses as the closest available weather data. insufficient</v>
          </cell>
          <cell r="C56" t="str">
            <v>Weather data for Syracuse was insufficient so Actual HDD for Prior Month was based on Ulysses as the closest available weather data. insufficient</v>
          </cell>
        </row>
        <row r="57">
          <cell r="A57" t="str">
            <v>Weather Data for Leavenworth was insufficient so Actual HDD for Current Month and Prior Month are the same as</v>
          </cell>
          <cell r="C57" t="str">
            <v>Weather Data for Leavenworth was insufficient so Actual HDD for Current Month and Prior Month are the same as</v>
          </cell>
        </row>
        <row r="58">
          <cell r="A58" t="str">
            <v xml:space="preserve">Estimates.  The Estimates were based on the Kansas City, Missouri airport as the closest available weather data. </v>
          </cell>
          <cell r="C58" t="str">
            <v xml:space="preserve">Estimates.  The Estimates were based on the Kansas City, Missouri airport as the closest available weather data. </v>
          </cell>
        </row>
        <row r="59">
          <cell r="A59" t="str">
            <v/>
          </cell>
        </row>
        <row r="60">
          <cell r="A60" t="str">
            <v>Revised Kansas Weather Normalization Adjustment Program</v>
          </cell>
          <cell r="C60" t="str">
            <v>Revised Kansas Weather Normalization Adjustment Program</v>
          </cell>
        </row>
        <row r="61">
          <cell r="A61" t="str">
            <v>November 2008 Final</v>
          </cell>
          <cell r="C61" t="str">
            <v>November 2008 Final</v>
          </cell>
        </row>
        <row r="62">
          <cell r="A62" t="str">
            <v/>
          </cell>
        </row>
        <row r="63">
          <cell r="A63" t="str">
            <v/>
          </cell>
          <cell r="H63" t="str">
            <v>Prior Month</v>
          </cell>
          <cell r="K63" t="str">
            <v>Current Month</v>
          </cell>
          <cell r="N63" t="str">
            <v xml:space="preserve">(Revenue/Excess) </v>
          </cell>
        </row>
        <row r="64">
          <cell r="A64" t="str">
            <v xml:space="preserve">Weather Tariff </v>
          </cell>
          <cell r="C64" t="str">
            <v xml:space="preserve">Weather </v>
          </cell>
          <cell r="D64" t="str">
            <v xml:space="preserve">Tariff </v>
          </cell>
          <cell r="E64" t="str">
            <v>Margin</v>
          </cell>
          <cell r="G64" t="str">
            <v>Base</v>
          </cell>
          <cell r="H64" t="str">
            <v xml:space="preserve">Actual </v>
          </cell>
          <cell r="I64" t="str">
            <v>Normal</v>
          </cell>
          <cell r="K64" t="str">
            <v xml:space="preserve">Actual </v>
          </cell>
          <cell r="L64" t="str">
            <v>Normal</v>
          </cell>
          <cell r="N64" t="str">
            <v>Deficiency</v>
          </cell>
        </row>
        <row r="65">
          <cell r="A65" t="str">
            <v>StationGroup</v>
          </cell>
          <cell r="C65" t="str">
            <v>Station</v>
          </cell>
          <cell r="D65" t="str">
            <v>Group</v>
          </cell>
          <cell r="E65" t="str">
            <v>Rate</v>
          </cell>
          <cell r="F65" t="str">
            <v>Volume</v>
          </cell>
          <cell r="G65" t="str">
            <v>Load</v>
          </cell>
          <cell r="H65" t="str">
            <v>HDD</v>
          </cell>
          <cell r="I65" t="str">
            <v>HDD</v>
          </cell>
          <cell r="J65" t="str">
            <v>HSF</v>
          </cell>
          <cell r="K65" t="str">
            <v>HDD</v>
          </cell>
          <cell r="L65" t="str">
            <v>HDD</v>
          </cell>
          <cell r="M65" t="str">
            <v>HSF</v>
          </cell>
          <cell r="N65" t="str">
            <v>$</v>
          </cell>
        </row>
        <row r="66">
          <cell r="A66" t="str">
            <v>NovAnthonyResidential Sales Service (910)</v>
          </cell>
          <cell r="B66" t="str">
            <v>Nov</v>
          </cell>
          <cell r="C66" t="str">
            <v>Anthony</v>
          </cell>
          <cell r="D66" t="str">
            <v>Residential Sales Service (910)</v>
          </cell>
          <cell r="E66">
            <v>0.13572999999999999</v>
          </cell>
          <cell r="F66">
            <v>74975.793999999994</v>
          </cell>
          <cell r="G66">
            <v>13.058</v>
          </cell>
          <cell r="H66">
            <v>261</v>
          </cell>
          <cell r="I66">
            <v>207</v>
          </cell>
          <cell r="J66">
            <v>0.11687</v>
          </cell>
          <cell r="K66">
            <v>541</v>
          </cell>
          <cell r="L66">
            <v>618</v>
          </cell>
          <cell r="M66">
            <v>3.6880000000000003E-2</v>
          </cell>
          <cell r="N66">
            <v>-556.18005357623304</v>
          </cell>
        </row>
        <row r="67">
          <cell r="A67" t="str">
            <v>NovAnthonyCommercial Sales Service (915)</v>
          </cell>
          <cell r="B67" t="str">
            <v>Nov</v>
          </cell>
          <cell r="C67" t="str">
            <v>Anthony</v>
          </cell>
          <cell r="D67" t="str">
            <v>Commercial Sales Service (915)</v>
          </cell>
          <cell r="E67">
            <v>0.13572999999999999</v>
          </cell>
          <cell r="F67">
            <v>19646.141</v>
          </cell>
          <cell r="G67">
            <v>25.945</v>
          </cell>
          <cell r="H67">
            <v>261</v>
          </cell>
          <cell r="I67">
            <v>207</v>
          </cell>
          <cell r="J67">
            <v>0.26883000000000001</v>
          </cell>
          <cell r="K67">
            <v>541</v>
          </cell>
          <cell r="L67">
            <v>618</v>
          </cell>
          <cell r="M67">
            <v>9.3179999999999999E-2</v>
          </cell>
          <cell r="N67">
            <v>-133.61898861604871</v>
          </cell>
        </row>
        <row r="68">
          <cell r="A68" t="str">
            <v>NovAnthonyPublic Authority Sales Service (915)</v>
          </cell>
          <cell r="B68" t="str">
            <v>Nov</v>
          </cell>
          <cell r="C68" t="str">
            <v>Anthony</v>
          </cell>
          <cell r="D68" t="str">
            <v>Public Authority Sales Service (915)</v>
          </cell>
          <cell r="E68">
            <v>0.13572999999999999</v>
          </cell>
          <cell r="F68">
            <v>6772</v>
          </cell>
          <cell r="G68">
            <v>80.596999999999994</v>
          </cell>
          <cell r="H68">
            <v>261</v>
          </cell>
          <cell r="I68">
            <v>207</v>
          </cell>
          <cell r="J68">
            <v>0.67796999999999996</v>
          </cell>
          <cell r="K68">
            <v>541</v>
          </cell>
          <cell r="L68">
            <v>618</v>
          </cell>
          <cell r="M68">
            <v>0.15594</v>
          </cell>
          <cell r="N68">
            <v>-66.140604565092431</v>
          </cell>
        </row>
        <row r="69">
          <cell r="A69" t="str">
            <v>Nov</v>
          </cell>
          <cell r="B69" t="str">
            <v>Nov</v>
          </cell>
        </row>
        <row r="70">
          <cell r="A70" t="str">
            <v>NovChanuteResidential Sales Service (910)</v>
          </cell>
          <cell r="B70" t="str">
            <v>Nov</v>
          </cell>
          <cell r="C70" t="str">
            <v>Chanute</v>
          </cell>
          <cell r="D70" t="str">
            <v>Residential Sales Service (910)</v>
          </cell>
          <cell r="E70">
            <v>0.13572999999999999</v>
          </cell>
          <cell r="F70">
            <v>307633.71399999998</v>
          </cell>
          <cell r="G70">
            <v>12.48</v>
          </cell>
          <cell r="H70">
            <v>270</v>
          </cell>
          <cell r="I70">
            <v>223</v>
          </cell>
          <cell r="J70">
            <v>0.10154000000000001</v>
          </cell>
          <cell r="K70">
            <v>576</v>
          </cell>
          <cell r="L70">
            <v>598</v>
          </cell>
          <cell r="M70">
            <v>4.5220000000000003E-2</v>
          </cell>
          <cell r="N70">
            <v>-2391.956678628123</v>
          </cell>
        </row>
        <row r="71">
          <cell r="A71" t="str">
            <v>NovChanuteCommercial Sales Service (915)</v>
          </cell>
          <cell r="B71" t="str">
            <v>Nov</v>
          </cell>
          <cell r="C71" t="str">
            <v>Chanute</v>
          </cell>
          <cell r="D71" t="str">
            <v>Commercial Sales Service (915)</v>
          </cell>
          <cell r="E71">
            <v>0.13572999999999999</v>
          </cell>
          <cell r="F71">
            <v>86313.56</v>
          </cell>
          <cell r="G71">
            <v>30.576000000000001</v>
          </cell>
          <cell r="H71">
            <v>270</v>
          </cell>
          <cell r="I71">
            <v>223</v>
          </cell>
          <cell r="J71">
            <v>0.30462</v>
          </cell>
          <cell r="K71">
            <v>576</v>
          </cell>
          <cell r="L71">
            <v>598</v>
          </cell>
          <cell r="M71">
            <v>0.23144999999999999</v>
          </cell>
          <cell r="N71">
            <v>-439.08927148326069</v>
          </cell>
        </row>
        <row r="72">
          <cell r="A72" t="str">
            <v>NovChanutePublic Authority Sales Service (915)</v>
          </cell>
          <cell r="B72" t="str">
            <v>Nov</v>
          </cell>
          <cell r="C72" t="str">
            <v>Chanute</v>
          </cell>
          <cell r="D72" t="str">
            <v>Public Authority Sales Service (915)</v>
          </cell>
          <cell r="E72">
            <v>0.13572999999999999</v>
          </cell>
          <cell r="F72">
            <v>14621.046999999999</v>
          </cell>
          <cell r="G72">
            <v>56.722999999999999</v>
          </cell>
          <cell r="H72">
            <v>270</v>
          </cell>
          <cell r="I72">
            <v>223</v>
          </cell>
          <cell r="J72">
            <v>0.51832999999999996</v>
          </cell>
          <cell r="K72">
            <v>576</v>
          </cell>
          <cell r="L72">
            <v>598</v>
          </cell>
          <cell r="M72">
            <v>0.24174999999999999</v>
          </cell>
          <cell r="N72">
            <v>-112.50036379048892</v>
          </cell>
        </row>
        <row r="73">
          <cell r="A73" t="str">
            <v>Nov</v>
          </cell>
          <cell r="B73" t="str">
            <v>Nov</v>
          </cell>
        </row>
        <row r="74">
          <cell r="A74" t="str">
            <v>NovCouncil Grove LakeResidential Sales Service (910)</v>
          </cell>
          <cell r="B74" t="str">
            <v>Nov</v>
          </cell>
          <cell r="C74" t="str">
            <v>Council Grove Lake</v>
          </cell>
          <cell r="D74" t="str">
            <v>Residential Sales Service (910)</v>
          </cell>
          <cell r="E74">
            <v>0.13572999999999999</v>
          </cell>
          <cell r="F74">
            <v>94235.263999999996</v>
          </cell>
          <cell r="G74">
            <v>12.789</v>
          </cell>
          <cell r="H74">
            <v>328</v>
          </cell>
          <cell r="I74">
            <v>287</v>
          </cell>
          <cell r="J74">
            <v>8.1860000000000002E-2</v>
          </cell>
          <cell r="K74">
            <v>640</v>
          </cell>
          <cell r="L74">
            <v>688</v>
          </cell>
          <cell r="M74">
            <v>4.8030000000000003E-2</v>
          </cell>
          <cell r="N74">
            <v>-190.97608317239113</v>
          </cell>
        </row>
        <row r="75">
          <cell r="A75" t="str">
            <v>NovCouncil Grove LakeCommercial Sales Service (915)</v>
          </cell>
          <cell r="B75" t="str">
            <v>Nov</v>
          </cell>
          <cell r="C75" t="str">
            <v>Council Grove Lake</v>
          </cell>
          <cell r="D75" t="str">
            <v>Commercial Sales Service (915)</v>
          </cell>
          <cell r="E75">
            <v>0.13572999999999999</v>
          </cell>
          <cell r="F75">
            <v>38781.811999999998</v>
          </cell>
          <cell r="G75">
            <v>134.495</v>
          </cell>
          <cell r="H75">
            <v>328</v>
          </cell>
          <cell r="I75">
            <v>287</v>
          </cell>
          <cell r="J75">
            <v>0.23960000000000001</v>
          </cell>
          <cell r="K75">
            <v>640</v>
          </cell>
          <cell r="L75">
            <v>688</v>
          </cell>
          <cell r="M75">
            <v>0.26399</v>
          </cell>
          <cell r="N75">
            <v>39.239715555998075</v>
          </cell>
        </row>
        <row r="76">
          <cell r="A76" t="str">
            <v>NovCouncil Grove LakePublic Authority Sales Service (915)</v>
          </cell>
          <cell r="B76" t="str">
            <v>Nov</v>
          </cell>
          <cell r="C76" t="str">
            <v>Council Grove Lake</v>
          </cell>
          <cell r="D76" t="str">
            <v>Public Authority Sales Service (915)</v>
          </cell>
          <cell r="E76">
            <v>0.13572999999999999</v>
          </cell>
          <cell r="F76">
            <v>8568.2149999999983</v>
          </cell>
          <cell r="G76">
            <v>53.63</v>
          </cell>
          <cell r="H76">
            <v>328</v>
          </cell>
          <cell r="I76">
            <v>287</v>
          </cell>
          <cell r="J76">
            <v>0.45012000000000002</v>
          </cell>
          <cell r="K76">
            <v>640</v>
          </cell>
          <cell r="L76">
            <v>688</v>
          </cell>
          <cell r="M76">
            <v>0.26960000000000001</v>
          </cell>
          <cell r="N76">
            <v>-17.154876620490331</v>
          </cell>
        </row>
        <row r="77">
          <cell r="A77" t="str">
            <v>Nov</v>
          </cell>
          <cell r="B77" t="str">
            <v>Nov</v>
          </cell>
        </row>
        <row r="78">
          <cell r="A78" t="str">
            <v>NovIndependenceResidential Sales Service (910)</v>
          </cell>
          <cell r="B78" t="str">
            <v>Nov</v>
          </cell>
          <cell r="C78" t="str">
            <v>Independence</v>
          </cell>
          <cell r="D78" t="str">
            <v>Residential Sales Service (910)</v>
          </cell>
          <cell r="E78">
            <v>0.13572999999999999</v>
          </cell>
          <cell r="F78">
            <v>514885.48199999996</v>
          </cell>
          <cell r="G78">
            <v>11.675000000000001</v>
          </cell>
          <cell r="H78">
            <v>241</v>
          </cell>
          <cell r="I78">
            <v>200</v>
          </cell>
          <cell r="J78">
            <v>5.3469999999999997E-2</v>
          </cell>
          <cell r="K78">
            <v>548</v>
          </cell>
          <cell r="L78">
            <v>568</v>
          </cell>
          <cell r="M78">
            <v>9.3450000000000005E-2</v>
          </cell>
          <cell r="N78">
            <v>-298.1562333113614</v>
          </cell>
        </row>
        <row r="79">
          <cell r="A79" t="str">
            <v>NovIndependenceCommercial Sales Service (915)</v>
          </cell>
          <cell r="B79" t="str">
            <v>Nov</v>
          </cell>
          <cell r="C79" t="str">
            <v>Independence</v>
          </cell>
          <cell r="D79" t="str">
            <v>Commercial Sales Service (915)</v>
          </cell>
          <cell r="E79">
            <v>0.13572999999999999</v>
          </cell>
          <cell r="F79">
            <v>183092.53600000002</v>
          </cell>
          <cell r="G79">
            <v>38.241999999999997</v>
          </cell>
          <cell r="H79">
            <v>241</v>
          </cell>
          <cell r="I79">
            <v>200</v>
          </cell>
          <cell r="J79">
            <v>9.4810000000000005E-2</v>
          </cell>
          <cell r="K79">
            <v>548</v>
          </cell>
          <cell r="L79">
            <v>568</v>
          </cell>
          <cell r="M79">
            <v>0.19012999999999999</v>
          </cell>
          <cell r="N79">
            <v>-12.721591396989837</v>
          </cell>
        </row>
        <row r="80">
          <cell r="A80" t="str">
            <v>NovIndependencePublic Authority Sales Service (915)</v>
          </cell>
          <cell r="B80" t="str">
            <v>Nov</v>
          </cell>
          <cell r="C80" t="str">
            <v>Independence</v>
          </cell>
          <cell r="D80" t="str">
            <v>Public Authority Sales Service (915)</v>
          </cell>
          <cell r="E80">
            <v>0.13572999999999999</v>
          </cell>
          <cell r="F80">
            <v>0</v>
          </cell>
          <cell r="G80" t="str">
            <v>NA</v>
          </cell>
          <cell r="H80">
            <v>241</v>
          </cell>
          <cell r="I80">
            <v>200</v>
          </cell>
          <cell r="J80" t="str">
            <v>NA</v>
          </cell>
          <cell r="K80">
            <v>548</v>
          </cell>
          <cell r="L80">
            <v>568</v>
          </cell>
          <cell r="M80" t="str">
            <v>NA</v>
          </cell>
          <cell r="N80" t="str">
            <v>NA</v>
          </cell>
        </row>
        <row r="81">
          <cell r="A81" t="str">
            <v>Nov</v>
          </cell>
          <cell r="B81" t="str">
            <v>Nov</v>
          </cell>
        </row>
        <row r="82">
          <cell r="A82" t="str">
            <v>NovLawrenceResidential Sales Service (910)</v>
          </cell>
          <cell r="B82" t="str">
            <v>Nov</v>
          </cell>
          <cell r="C82" t="str">
            <v>Lawrence</v>
          </cell>
          <cell r="D82" t="str">
            <v>Residential Sales Service (910)</v>
          </cell>
          <cell r="E82">
            <v>0.13572999999999999</v>
          </cell>
          <cell r="F82">
            <v>152795.21400000001</v>
          </cell>
          <cell r="G82">
            <v>15.468</v>
          </cell>
          <cell r="H82">
            <v>335</v>
          </cell>
          <cell r="I82">
            <v>204</v>
          </cell>
          <cell r="J82">
            <v>5.1990000000000001E-2</v>
          </cell>
          <cell r="K82">
            <v>646</v>
          </cell>
          <cell r="L82">
            <v>604</v>
          </cell>
          <cell r="M82">
            <v>6.4490000000000006E-2</v>
          </cell>
          <cell r="N82">
            <v>-2648.3148712761367</v>
          </cell>
        </row>
        <row r="83">
          <cell r="A83" t="str">
            <v>NovLawrenceCommercial Sales Service (915)</v>
          </cell>
          <cell r="B83" t="str">
            <v>Nov</v>
          </cell>
          <cell r="C83" t="str">
            <v>Lawrence</v>
          </cell>
          <cell r="D83" t="str">
            <v>Commercial Sales Service (915)</v>
          </cell>
          <cell r="E83">
            <v>0.13572999999999999</v>
          </cell>
          <cell r="F83">
            <v>33409.94</v>
          </cell>
          <cell r="G83">
            <v>49.593000000000004</v>
          </cell>
          <cell r="H83">
            <v>335</v>
          </cell>
          <cell r="I83">
            <v>204</v>
          </cell>
          <cell r="J83">
            <v>0.16863</v>
          </cell>
          <cell r="K83">
            <v>646</v>
          </cell>
          <cell r="L83">
            <v>604</v>
          </cell>
          <cell r="M83">
            <v>0.48260999999999998</v>
          </cell>
          <cell r="N83">
            <v>-459.71482928724237</v>
          </cell>
        </row>
        <row r="84">
          <cell r="A84" t="str">
            <v>NovLawrencePublic Authority Sales Service (915)</v>
          </cell>
          <cell r="B84" t="str">
            <v>Nov</v>
          </cell>
          <cell r="C84" t="str">
            <v>Lawrence</v>
          </cell>
          <cell r="D84" t="str">
            <v>Public Authority Sales Service (915)</v>
          </cell>
          <cell r="E84">
            <v>0.13572999999999999</v>
          </cell>
          <cell r="F84">
            <v>6364.5460000000003</v>
          </cell>
          <cell r="G84">
            <v>80.242000000000004</v>
          </cell>
          <cell r="H84">
            <v>335</v>
          </cell>
          <cell r="I84">
            <v>204</v>
          </cell>
          <cell r="J84">
            <v>0.52893000000000001</v>
          </cell>
          <cell r="K84">
            <v>646</v>
          </cell>
          <cell r="L84">
            <v>604</v>
          </cell>
          <cell r="M84">
            <v>0.73778999999999995</v>
          </cell>
          <cell r="N84">
            <v>-118.0107154732723</v>
          </cell>
        </row>
        <row r="85">
          <cell r="A85" t="str">
            <v>Nov</v>
          </cell>
          <cell r="B85" t="str">
            <v>Nov</v>
          </cell>
        </row>
        <row r="86">
          <cell r="A86" t="str">
            <v>NovLeavenworthResidential Sales Service (910)</v>
          </cell>
          <cell r="B86" t="str">
            <v>Nov</v>
          </cell>
          <cell r="C86" t="str">
            <v>Leavenworth</v>
          </cell>
          <cell r="D86" t="str">
            <v>Residential Sales Service (910)</v>
          </cell>
          <cell r="E86">
            <v>0.13572999999999999</v>
          </cell>
          <cell r="F86">
            <v>272361.62300000002</v>
          </cell>
          <cell r="G86">
            <v>17.143999999999998</v>
          </cell>
          <cell r="H86">
            <v>326</v>
          </cell>
          <cell r="I86">
            <v>265</v>
          </cell>
          <cell r="J86">
            <v>7.8490000000000004E-2</v>
          </cell>
          <cell r="K86">
            <v>643</v>
          </cell>
          <cell r="L86">
            <v>680</v>
          </cell>
          <cell r="M86">
            <v>7.886E-2</v>
          </cell>
          <cell r="N86">
            <v>-739.86544671120919</v>
          </cell>
        </row>
        <row r="87">
          <cell r="A87" t="str">
            <v>NovLeavenworthCommercial Sales Service (915)</v>
          </cell>
          <cell r="B87" t="str">
            <v>Nov</v>
          </cell>
          <cell r="C87" t="str">
            <v>Leavenworth</v>
          </cell>
          <cell r="D87" t="str">
            <v>Commercial Sales Service (915)</v>
          </cell>
          <cell r="E87">
            <v>0.13572999999999999</v>
          </cell>
          <cell r="F87">
            <v>72037.460000000006</v>
          </cell>
          <cell r="G87">
            <v>127.58</v>
          </cell>
          <cell r="H87">
            <v>326</v>
          </cell>
          <cell r="I87">
            <v>265</v>
          </cell>
          <cell r="J87">
            <v>0.43508000000000002</v>
          </cell>
          <cell r="K87">
            <v>643</v>
          </cell>
          <cell r="L87">
            <v>680</v>
          </cell>
          <cell r="M87">
            <v>0.22688</v>
          </cell>
          <cell r="N87">
            <v>-427.20568623096199</v>
          </cell>
        </row>
        <row r="88">
          <cell r="A88" t="str">
            <v>NovLeavenworthPublic Authority Sales Service (915)</v>
          </cell>
          <cell r="B88" t="str">
            <v>Nov</v>
          </cell>
          <cell r="C88" t="str">
            <v>Leavenworth</v>
          </cell>
          <cell r="D88" t="str">
            <v>Public Authority Sales Service (915)</v>
          </cell>
          <cell r="E88">
            <v>0.13572999999999999</v>
          </cell>
          <cell r="F88">
            <v>3796.0680000000002</v>
          </cell>
          <cell r="G88">
            <v>26.2</v>
          </cell>
          <cell r="H88">
            <v>326</v>
          </cell>
          <cell r="I88">
            <v>265</v>
          </cell>
          <cell r="J88">
            <v>0.65732999999999997</v>
          </cell>
          <cell r="K88">
            <v>643</v>
          </cell>
          <cell r="L88">
            <v>680</v>
          </cell>
          <cell r="M88">
            <v>0.17499999999999999</v>
          </cell>
          <cell r="N88">
            <v>-49.072977869515562</v>
          </cell>
        </row>
        <row r="89">
          <cell r="A89" t="str">
            <v>Nov</v>
          </cell>
          <cell r="B89" t="str">
            <v>Nov</v>
          </cell>
        </row>
        <row r="90">
          <cell r="A90" t="str">
            <v>NovMarion lakeResidential Sales Service (910)</v>
          </cell>
          <cell r="B90" t="str">
            <v>Nov</v>
          </cell>
          <cell r="C90" t="str">
            <v>Marion lake</v>
          </cell>
          <cell r="D90" t="str">
            <v>Residential Sales Service (910)</v>
          </cell>
          <cell r="E90">
            <v>0.13572999999999999</v>
          </cell>
          <cell r="F90">
            <v>191950.64300000001</v>
          </cell>
          <cell r="G90">
            <v>12.786</v>
          </cell>
          <cell r="H90">
            <v>295</v>
          </cell>
          <cell r="I90">
            <v>293</v>
          </cell>
          <cell r="J90">
            <v>8.405E-2</v>
          </cell>
          <cell r="K90">
            <v>619</v>
          </cell>
          <cell r="L90">
            <v>701</v>
          </cell>
          <cell r="M90">
            <v>4.8660000000000002E-2</v>
          </cell>
          <cell r="N90">
            <v>1470.8264517401967</v>
          </cell>
        </row>
        <row r="91">
          <cell r="A91" t="str">
            <v>NovMarion lakeCommercial Sales Service (915)</v>
          </cell>
          <cell r="B91" t="str">
            <v>Nov</v>
          </cell>
          <cell r="C91" t="str">
            <v>Marion lake</v>
          </cell>
          <cell r="D91" t="str">
            <v>Commercial Sales Service (915)</v>
          </cell>
          <cell r="E91">
            <v>0.13572999999999999</v>
          </cell>
          <cell r="F91">
            <v>89040.382000000012</v>
          </cell>
          <cell r="G91">
            <v>41.223999999999997</v>
          </cell>
          <cell r="H91">
            <v>295</v>
          </cell>
          <cell r="I91">
            <v>293</v>
          </cell>
          <cell r="J91">
            <v>0.16786000000000001</v>
          </cell>
          <cell r="K91">
            <v>619</v>
          </cell>
          <cell r="L91">
            <v>701</v>
          </cell>
          <cell r="M91">
            <v>0.15579000000000001</v>
          </cell>
          <cell r="N91">
            <v>803.15361202701172</v>
          </cell>
        </row>
        <row r="92">
          <cell r="A92" t="str">
            <v>NovMarion lakePublic Authority Sales Service (915)</v>
          </cell>
          <cell r="B92" t="str">
            <v>Nov</v>
          </cell>
          <cell r="C92" t="str">
            <v>Marion lake</v>
          </cell>
          <cell r="D92" t="str">
            <v>Public Authority Sales Service (915)</v>
          </cell>
          <cell r="E92">
            <v>0.13572999999999999</v>
          </cell>
          <cell r="F92">
            <v>39071.337</v>
          </cell>
          <cell r="G92">
            <v>231.02</v>
          </cell>
          <cell r="H92">
            <v>295</v>
          </cell>
          <cell r="I92">
            <v>293</v>
          </cell>
          <cell r="J92">
            <v>0.40783000000000003</v>
          </cell>
          <cell r="K92">
            <v>619</v>
          </cell>
          <cell r="L92">
            <v>701</v>
          </cell>
          <cell r="M92">
            <v>0.43203999999999998</v>
          </cell>
          <cell r="N92">
            <v>296.64155303408057</v>
          </cell>
        </row>
        <row r="93">
          <cell r="A93" t="str">
            <v>Nov</v>
          </cell>
          <cell r="B93" t="str">
            <v>Nov</v>
          </cell>
        </row>
        <row r="94">
          <cell r="A94" t="str">
            <v>NovNess CityResidential Sales Service (910)</v>
          </cell>
          <cell r="B94" t="str">
            <v>Nov</v>
          </cell>
          <cell r="C94" t="str">
            <v>Ness City</v>
          </cell>
          <cell r="D94" t="str">
            <v>Residential Sales Service (910)</v>
          </cell>
          <cell r="E94">
            <v>0.13572999999999999</v>
          </cell>
          <cell r="F94">
            <v>39728.625999999997</v>
          </cell>
          <cell r="G94">
            <v>15.522</v>
          </cell>
          <cell r="H94">
            <v>334</v>
          </cell>
          <cell r="I94">
            <v>304</v>
          </cell>
          <cell r="J94">
            <v>0.11704000000000001</v>
          </cell>
          <cell r="K94">
            <v>616</v>
          </cell>
          <cell r="L94">
            <v>734</v>
          </cell>
          <cell r="M94">
            <v>1.401E-2</v>
          </cell>
          <cell r="N94">
            <v>-158.42136287633858</v>
          </cell>
        </row>
        <row r="95">
          <cell r="A95" t="str">
            <v>NovNess CityCommercial Sales Service (915)</v>
          </cell>
          <cell r="B95" t="str">
            <v>Nov</v>
          </cell>
          <cell r="C95" t="str">
            <v>Ness City</v>
          </cell>
          <cell r="D95" t="str">
            <v>Commercial Sales Service (915)</v>
          </cell>
          <cell r="E95">
            <v>0.13572999999999999</v>
          </cell>
          <cell r="F95">
            <v>9720.4349999999995</v>
          </cell>
          <cell r="G95">
            <v>26.966000000000001</v>
          </cell>
          <cell r="H95">
            <v>334</v>
          </cell>
          <cell r="I95">
            <v>304</v>
          </cell>
          <cell r="J95">
            <v>0.23505000000000001</v>
          </cell>
          <cell r="K95">
            <v>616</v>
          </cell>
          <cell r="L95">
            <v>734</v>
          </cell>
          <cell r="M95">
            <v>1.634E-2</v>
          </cell>
          <cell r="N95">
            <v>-58.504968043866882</v>
          </cell>
        </row>
        <row r="96">
          <cell r="A96" t="str">
            <v>NovNess CityPublic Authority Sales Service (915)</v>
          </cell>
          <cell r="B96" t="str">
            <v>Nov</v>
          </cell>
          <cell r="C96" t="str">
            <v>Ness City</v>
          </cell>
          <cell r="D96" t="str">
            <v>Public Authority Sales Service (915)</v>
          </cell>
          <cell r="E96">
            <v>0.13572999999999999</v>
          </cell>
          <cell r="F96">
            <v>5534.375</v>
          </cell>
          <cell r="G96">
            <v>59.064</v>
          </cell>
          <cell r="H96">
            <v>334</v>
          </cell>
          <cell r="I96">
            <v>304</v>
          </cell>
          <cell r="J96">
            <v>0.35189999999999999</v>
          </cell>
          <cell r="K96">
            <v>616</v>
          </cell>
          <cell r="L96">
            <v>734</v>
          </cell>
          <cell r="M96">
            <v>0.27622000000000002</v>
          </cell>
          <cell r="N96">
            <v>47.739679086095201</v>
          </cell>
        </row>
        <row r="97">
          <cell r="A97" t="str">
            <v>Nov</v>
          </cell>
          <cell r="B97" t="str">
            <v>Nov</v>
          </cell>
        </row>
        <row r="98">
          <cell r="A98" t="str">
            <v>NovOlatheResidential Sales Service (910)</v>
          </cell>
          <cell r="B98" t="str">
            <v>Nov</v>
          </cell>
          <cell r="C98" t="str">
            <v>Olathe</v>
          </cell>
          <cell r="D98" t="str">
            <v>Residential Sales Service (910)</v>
          </cell>
          <cell r="E98">
            <v>0.13572999999999999</v>
          </cell>
          <cell r="F98">
            <v>4351412.9640000015</v>
          </cell>
          <cell r="G98">
            <v>16.581</v>
          </cell>
          <cell r="H98">
            <v>297</v>
          </cell>
          <cell r="I98">
            <v>226</v>
          </cell>
          <cell r="J98">
            <v>0.10094</v>
          </cell>
          <cell r="K98">
            <v>629</v>
          </cell>
          <cell r="L98">
            <v>622</v>
          </cell>
          <cell r="M98">
            <v>6.9720000000000004E-2</v>
          </cell>
          <cell r="N98">
            <v>-50003.786522522314</v>
          </cell>
        </row>
        <row r="99">
          <cell r="A99" t="str">
            <v>NovOlatheCommercial Sales Service (915)</v>
          </cell>
          <cell r="B99" t="str">
            <v>Nov</v>
          </cell>
          <cell r="C99" t="str">
            <v>Olathe</v>
          </cell>
          <cell r="D99" t="str">
            <v>Commercial Sales Service (915)</v>
          </cell>
          <cell r="E99">
            <v>0.13572999999999999</v>
          </cell>
          <cell r="F99">
            <v>1043649.037</v>
          </cell>
          <cell r="G99">
            <v>86.257999999999996</v>
          </cell>
          <cell r="H99">
            <v>297</v>
          </cell>
          <cell r="I99">
            <v>226</v>
          </cell>
          <cell r="J99">
            <v>0.45813999999999999</v>
          </cell>
          <cell r="K99">
            <v>629</v>
          </cell>
          <cell r="L99">
            <v>622</v>
          </cell>
          <cell r="M99">
            <v>0.30102000000000001</v>
          </cell>
          <cell r="N99">
            <v>-11917.91538216206</v>
          </cell>
        </row>
        <row r="100">
          <cell r="A100" t="str">
            <v>NovOlathePublic Authority Sales Service (915)</v>
          </cell>
          <cell r="B100" t="str">
            <v>Nov</v>
          </cell>
          <cell r="C100" t="str">
            <v>Olathe</v>
          </cell>
          <cell r="D100" t="str">
            <v>Public Authority Sales Service (915)</v>
          </cell>
          <cell r="E100">
            <v>0.13572999999999999</v>
          </cell>
          <cell r="F100">
            <v>6227.7049999999999</v>
          </cell>
          <cell r="G100">
            <v>44.997</v>
          </cell>
          <cell r="H100">
            <v>297</v>
          </cell>
          <cell r="I100">
            <v>226</v>
          </cell>
          <cell r="J100">
            <v>0.94994999999999996</v>
          </cell>
          <cell r="K100">
            <v>629</v>
          </cell>
          <cell r="L100">
            <v>622</v>
          </cell>
          <cell r="M100">
            <v>0.84931999999999996</v>
          </cell>
          <cell r="N100">
            <v>-72.02261373907244</v>
          </cell>
        </row>
        <row r="101">
          <cell r="A101" t="str">
            <v>Nov</v>
          </cell>
          <cell r="B101" t="str">
            <v>Nov</v>
          </cell>
        </row>
        <row r="102">
          <cell r="A102" t="str">
            <v>NovSedanResidential Sales Service (910)</v>
          </cell>
          <cell r="B102" t="str">
            <v>Nov</v>
          </cell>
          <cell r="C102" t="str">
            <v>Sedan</v>
          </cell>
          <cell r="D102" t="str">
            <v>Residential Sales Service (910)</v>
          </cell>
          <cell r="E102">
            <v>0.13572999999999999</v>
          </cell>
          <cell r="F102">
            <v>101089.932</v>
          </cell>
          <cell r="G102">
            <v>12.686999999999999</v>
          </cell>
          <cell r="H102">
            <v>245</v>
          </cell>
          <cell r="I102">
            <v>211</v>
          </cell>
          <cell r="J102">
            <v>0.10256</v>
          </cell>
          <cell r="K102">
            <v>527</v>
          </cell>
          <cell r="L102">
            <v>565</v>
          </cell>
          <cell r="M102">
            <v>6.343E-2</v>
          </cell>
          <cell r="N102">
            <v>-207.36885120741047</v>
          </cell>
        </row>
        <row r="103">
          <cell r="A103" t="str">
            <v>NovSedanCommercial Sales Service (915)</v>
          </cell>
          <cell r="B103" t="str">
            <v>Nov</v>
          </cell>
          <cell r="C103" t="str">
            <v>Sedan</v>
          </cell>
          <cell r="D103" t="str">
            <v>Commercial Sales Service (915)</v>
          </cell>
          <cell r="E103">
            <v>0.13572999999999999</v>
          </cell>
          <cell r="F103">
            <v>34889.215000000004</v>
          </cell>
          <cell r="G103">
            <v>57.523000000000003</v>
          </cell>
          <cell r="H103">
            <v>245</v>
          </cell>
          <cell r="I103">
            <v>211</v>
          </cell>
          <cell r="J103">
            <v>0.34370000000000001</v>
          </cell>
          <cell r="K103">
            <v>527</v>
          </cell>
          <cell r="L103">
            <v>565</v>
          </cell>
          <cell r="M103">
            <v>0.19517000000000001</v>
          </cell>
          <cell r="N103">
            <v>-82.660796620688657</v>
          </cell>
        </row>
        <row r="104">
          <cell r="A104" t="str">
            <v>NovSedanPublic Authority Sales Service (915)</v>
          </cell>
          <cell r="B104" t="str">
            <v>Nov</v>
          </cell>
          <cell r="C104" t="str">
            <v>Sedan</v>
          </cell>
          <cell r="D104" t="str">
            <v>Public Authority Sales Service (915)</v>
          </cell>
          <cell r="E104">
            <v>0.13572999999999999</v>
          </cell>
          <cell r="F104">
            <v>0</v>
          </cell>
          <cell r="G104" t="str">
            <v>NA</v>
          </cell>
          <cell r="H104">
            <v>245</v>
          </cell>
          <cell r="I104">
            <v>211</v>
          </cell>
          <cell r="J104" t="str">
            <v>NA</v>
          </cell>
          <cell r="K104">
            <v>527</v>
          </cell>
          <cell r="L104">
            <v>565</v>
          </cell>
          <cell r="M104" t="str">
            <v>NA</v>
          </cell>
          <cell r="N104" t="str">
            <v>NA</v>
          </cell>
        </row>
        <row r="105">
          <cell r="A105" t="str">
            <v>Nov</v>
          </cell>
          <cell r="B105" t="str">
            <v>Nov</v>
          </cell>
        </row>
        <row r="106">
          <cell r="A106" t="str">
            <v>NovSyracuseResidential Sales Service (910)</v>
          </cell>
          <cell r="B106" t="str">
            <v>Nov</v>
          </cell>
          <cell r="C106" t="str">
            <v>Syracuse</v>
          </cell>
          <cell r="D106" t="str">
            <v>Residential Sales Service (910)</v>
          </cell>
          <cell r="E106">
            <v>0.13572999999999999</v>
          </cell>
          <cell r="F106">
            <v>42126.103999999992</v>
          </cell>
          <cell r="G106">
            <v>18.134</v>
          </cell>
          <cell r="H106">
            <v>313</v>
          </cell>
          <cell r="I106">
            <v>322</v>
          </cell>
          <cell r="J106">
            <v>0.10317</v>
          </cell>
          <cell r="K106">
            <v>580</v>
          </cell>
          <cell r="L106">
            <v>750</v>
          </cell>
          <cell r="M106">
            <v>2.835E-2</v>
          </cell>
          <cell r="N106">
            <v>491.4959894491206</v>
          </cell>
        </row>
        <row r="107">
          <cell r="A107" t="str">
            <v>NovSyracuseCommercial Sales Service (915)</v>
          </cell>
          <cell r="B107" t="str">
            <v>Nov</v>
          </cell>
          <cell r="C107" t="str">
            <v>Syracuse</v>
          </cell>
          <cell r="D107" t="str">
            <v>Commercial Sales Service (915)</v>
          </cell>
          <cell r="E107">
            <v>0.13572999999999999</v>
          </cell>
          <cell r="F107">
            <v>22193.967000000004</v>
          </cell>
          <cell r="G107">
            <v>73.734999999999999</v>
          </cell>
          <cell r="H107">
            <v>313</v>
          </cell>
          <cell r="I107">
            <v>322</v>
          </cell>
          <cell r="J107">
            <v>0.32784999999999997</v>
          </cell>
          <cell r="K107">
            <v>580</v>
          </cell>
          <cell r="L107">
            <v>750</v>
          </cell>
          <cell r="M107">
            <v>0.17219999999999999</v>
          </cell>
          <cell r="N107">
            <v>351.4238372255295</v>
          </cell>
        </row>
        <row r="108">
          <cell r="A108" t="str">
            <v>NovSyracusePublic Authority Sales Service (915)</v>
          </cell>
          <cell r="B108" t="str">
            <v>Nov</v>
          </cell>
          <cell r="C108" t="str">
            <v>Syracuse</v>
          </cell>
          <cell r="D108" t="str">
            <v>Public Authority Sales Service (915)</v>
          </cell>
          <cell r="E108">
            <v>0.13572999999999999</v>
          </cell>
          <cell r="F108">
            <v>10357.870999999999</v>
          </cell>
          <cell r="G108">
            <v>64.034000000000006</v>
          </cell>
          <cell r="H108">
            <v>313</v>
          </cell>
          <cell r="I108">
            <v>322</v>
          </cell>
          <cell r="J108">
            <v>0.54586000000000001</v>
          </cell>
          <cell r="K108">
            <v>580</v>
          </cell>
          <cell r="L108">
            <v>750</v>
          </cell>
          <cell r="M108">
            <v>0.20718</v>
          </cell>
          <cell r="N108">
            <v>158.91283609262285</v>
          </cell>
        </row>
        <row r="109">
          <cell r="A109" t="str">
            <v>Nov</v>
          </cell>
          <cell r="B109" t="str">
            <v>Nov</v>
          </cell>
        </row>
        <row r="110">
          <cell r="A110" t="str">
            <v>NovUlyssesResidential Sales Service (910)</v>
          </cell>
          <cell r="B110" t="str">
            <v>Nov</v>
          </cell>
          <cell r="C110" t="str">
            <v>Ulysses</v>
          </cell>
          <cell r="D110" t="str">
            <v>Residential Sales Service (910)</v>
          </cell>
          <cell r="E110">
            <v>0.13572999999999999</v>
          </cell>
          <cell r="F110">
            <v>181814.57599999997</v>
          </cell>
          <cell r="G110">
            <v>19.79</v>
          </cell>
          <cell r="H110">
            <v>332</v>
          </cell>
          <cell r="I110">
            <v>280</v>
          </cell>
          <cell r="J110">
            <v>0.10802</v>
          </cell>
          <cell r="K110">
            <v>599</v>
          </cell>
          <cell r="L110">
            <v>703</v>
          </cell>
          <cell r="M110">
            <v>3.9609999999999999E-2</v>
          </cell>
          <cell r="N110">
            <v>-465.58029417793142</v>
          </cell>
        </row>
        <row r="111">
          <cell r="A111" t="str">
            <v>NovUlyssesCommercial Sales Service (915)</v>
          </cell>
          <cell r="B111" t="str">
            <v>Nov</v>
          </cell>
          <cell r="C111" t="str">
            <v>Ulysses</v>
          </cell>
          <cell r="D111" t="str">
            <v>Commercial Sales Service (915)</v>
          </cell>
          <cell r="E111">
            <v>0.13572999999999999</v>
          </cell>
          <cell r="F111">
            <v>100954.595</v>
          </cell>
          <cell r="G111">
            <v>64.974999999999994</v>
          </cell>
          <cell r="H111">
            <v>332</v>
          </cell>
          <cell r="I111">
            <v>280</v>
          </cell>
          <cell r="J111">
            <v>0.46460000000000001</v>
          </cell>
          <cell r="K111">
            <v>599</v>
          </cell>
          <cell r="L111">
            <v>703</v>
          </cell>
          <cell r="M111">
            <v>0.22747000000000001</v>
          </cell>
          <cell r="N111">
            <v>-19.362937049440916</v>
          </cell>
        </row>
        <row r="112">
          <cell r="A112" t="str">
            <v>NovUlyssesPublic Authority Sales Service (915)</v>
          </cell>
          <cell r="B112" t="str">
            <v>Nov</v>
          </cell>
          <cell r="C112" t="str">
            <v>Ulysses</v>
          </cell>
          <cell r="D112" t="str">
            <v>Public Authority Sales Service (915)</v>
          </cell>
          <cell r="E112">
            <v>0.13572999999999999</v>
          </cell>
          <cell r="F112">
            <v>50906.85100000001</v>
          </cell>
          <cell r="G112">
            <v>200</v>
          </cell>
          <cell r="H112">
            <v>332</v>
          </cell>
          <cell r="I112">
            <v>280</v>
          </cell>
          <cell r="J112">
            <v>0.93113999999999997</v>
          </cell>
          <cell r="K112">
            <v>599</v>
          </cell>
          <cell r="L112">
            <v>703</v>
          </cell>
          <cell r="M112">
            <v>0.36591000000000001</v>
          </cell>
          <cell r="N112">
            <v>-98.329746864061036</v>
          </cell>
        </row>
        <row r="113">
          <cell r="A113" t="str">
            <v/>
          </cell>
          <cell r="N113">
            <v>-68085.199073061347</v>
          </cell>
        </row>
        <row r="114">
          <cell r="A114" t="str">
            <v>Revised Kansas Weather Normalization Adjustment Program</v>
          </cell>
          <cell r="C114" t="str">
            <v>Revised Kansas Weather Normalization Adjustment Program</v>
          </cell>
        </row>
        <row r="115">
          <cell r="A115" t="str">
            <v>December 2008 Final</v>
          </cell>
          <cell r="C115" t="str">
            <v>December 2008 Final</v>
          </cell>
        </row>
        <row r="116">
          <cell r="A116" t="str">
            <v/>
          </cell>
        </row>
        <row r="117">
          <cell r="A117" t="str">
            <v/>
          </cell>
          <cell r="H117" t="str">
            <v>Prior Month</v>
          </cell>
          <cell r="K117" t="str">
            <v>Current Month</v>
          </cell>
          <cell r="N117" t="str">
            <v xml:space="preserve">(Revenue/Excess) </v>
          </cell>
        </row>
        <row r="118">
          <cell r="A118" t="str">
            <v xml:space="preserve">Weather Tariff </v>
          </cell>
          <cell r="C118" t="str">
            <v xml:space="preserve">Weather </v>
          </cell>
          <cell r="D118" t="str">
            <v xml:space="preserve">Tariff </v>
          </cell>
          <cell r="E118" t="str">
            <v>Margin</v>
          </cell>
          <cell r="G118" t="str">
            <v>Base</v>
          </cell>
          <cell r="H118" t="str">
            <v xml:space="preserve">Actual </v>
          </cell>
          <cell r="I118" t="str">
            <v>Normal</v>
          </cell>
          <cell r="K118" t="str">
            <v xml:space="preserve">Actual </v>
          </cell>
          <cell r="L118" t="str">
            <v>Normal</v>
          </cell>
          <cell r="N118" t="str">
            <v>Deficiency</v>
          </cell>
        </row>
        <row r="119">
          <cell r="A119" t="str">
            <v>StationGroup</v>
          </cell>
          <cell r="C119" t="str">
            <v>Station</v>
          </cell>
          <cell r="D119" t="str">
            <v>Group</v>
          </cell>
          <cell r="E119" t="str">
            <v>Rate</v>
          </cell>
          <cell r="F119" t="str">
            <v>Volume</v>
          </cell>
          <cell r="G119" t="str">
            <v>Load</v>
          </cell>
          <cell r="H119" t="str">
            <v>HDD</v>
          </cell>
          <cell r="I119" t="str">
            <v>HDD</v>
          </cell>
          <cell r="J119" t="str">
            <v>HSF</v>
          </cell>
          <cell r="K119" t="str">
            <v>HDD</v>
          </cell>
          <cell r="L119" t="str">
            <v>HDD</v>
          </cell>
          <cell r="M119" t="str">
            <v>HSF</v>
          </cell>
          <cell r="N119" t="str">
            <v>$</v>
          </cell>
        </row>
        <row r="120">
          <cell r="A120" t="str">
            <v>DecAnthonyResidential Sales Service (910)</v>
          </cell>
          <cell r="B120" t="str">
            <v>Dec</v>
          </cell>
          <cell r="C120" t="str">
            <v>Anthony</v>
          </cell>
          <cell r="D120" t="str">
            <v>Residential Sales Service (910)</v>
          </cell>
          <cell r="E120">
            <v>0.13572999999999999</v>
          </cell>
          <cell r="F120">
            <v>178259.47099999996</v>
          </cell>
          <cell r="G120">
            <v>13.058</v>
          </cell>
          <cell r="H120">
            <v>541</v>
          </cell>
          <cell r="I120">
            <v>618</v>
          </cell>
          <cell r="J120">
            <v>0.11687</v>
          </cell>
          <cell r="K120">
            <v>978</v>
          </cell>
          <cell r="L120">
            <v>966</v>
          </cell>
          <cell r="M120">
            <v>3.6880000000000003E-2</v>
          </cell>
          <cell r="N120">
            <v>1842.6175050466154</v>
          </cell>
        </row>
        <row r="121">
          <cell r="A121" t="str">
            <v>DecAnthonyCommercial Sales Service (915)</v>
          </cell>
          <cell r="B121" t="str">
            <v>Dec</v>
          </cell>
          <cell r="C121" t="str">
            <v>Anthony</v>
          </cell>
          <cell r="D121" t="str">
            <v>Commercial Sales Service (915)</v>
          </cell>
          <cell r="E121">
            <v>0.13572999999999999</v>
          </cell>
          <cell r="F121">
            <v>58756.982999999993</v>
          </cell>
          <cell r="G121">
            <v>25.945</v>
          </cell>
          <cell r="H121">
            <v>541</v>
          </cell>
          <cell r="I121">
            <v>618</v>
          </cell>
          <cell r="J121">
            <v>0.26883000000000001</v>
          </cell>
          <cell r="K121">
            <v>978</v>
          </cell>
          <cell r="L121">
            <v>966</v>
          </cell>
          <cell r="M121">
            <v>9.3179999999999999E-2</v>
          </cell>
          <cell r="N121">
            <v>594.89122395016636</v>
          </cell>
        </row>
        <row r="122">
          <cell r="A122" t="str">
            <v>DecAnthonyPublic Authority Sales Service (915)</v>
          </cell>
          <cell r="B122" t="str">
            <v>Dec</v>
          </cell>
          <cell r="C122" t="str">
            <v>Anthony</v>
          </cell>
          <cell r="D122" t="str">
            <v>Public Authority Sales Service (915)</v>
          </cell>
          <cell r="E122">
            <v>0.13572999999999999</v>
          </cell>
          <cell r="F122">
            <v>14726</v>
          </cell>
          <cell r="G122">
            <v>80.596999999999994</v>
          </cell>
          <cell r="H122">
            <v>541</v>
          </cell>
          <cell r="I122">
            <v>618</v>
          </cell>
          <cell r="J122">
            <v>0.67796999999999996</v>
          </cell>
          <cell r="K122">
            <v>978</v>
          </cell>
          <cell r="L122">
            <v>966</v>
          </cell>
          <cell r="M122">
            <v>0.15594</v>
          </cell>
          <cell r="N122">
            <v>167.70195721830683</v>
          </cell>
        </row>
        <row r="123">
          <cell r="A123" t="str">
            <v>Dec</v>
          </cell>
          <cell r="B123" t="str">
            <v>Dec</v>
          </cell>
        </row>
        <row r="124">
          <cell r="A124" t="str">
            <v>DecChanuteResidential Sales Service (910)</v>
          </cell>
          <cell r="B124" t="str">
            <v>Dec</v>
          </cell>
          <cell r="C124" t="str">
            <v>Chanute</v>
          </cell>
          <cell r="D124" t="str">
            <v>Residential Sales Service (910)</v>
          </cell>
          <cell r="E124">
            <v>0.13572999999999999</v>
          </cell>
          <cell r="F124">
            <v>750162.25400000007</v>
          </cell>
          <cell r="G124">
            <v>12.48</v>
          </cell>
          <cell r="H124">
            <v>576</v>
          </cell>
          <cell r="I124">
            <v>598</v>
          </cell>
          <cell r="J124">
            <v>0.10154000000000001</v>
          </cell>
          <cell r="K124">
            <v>1025</v>
          </cell>
          <cell r="L124">
            <v>947</v>
          </cell>
          <cell r="M124">
            <v>4.5220000000000003E-2</v>
          </cell>
          <cell r="N124">
            <v>-1122.4336306682189</v>
          </cell>
        </row>
        <row r="125">
          <cell r="A125" t="str">
            <v>DecChanuteCommercial Sales Service (915)</v>
          </cell>
          <cell r="B125" t="str">
            <v>Dec</v>
          </cell>
          <cell r="C125" t="str">
            <v>Chanute</v>
          </cell>
          <cell r="D125" t="str">
            <v>Commercial Sales Service (915)</v>
          </cell>
          <cell r="E125">
            <v>0.13572999999999999</v>
          </cell>
          <cell r="F125">
            <v>214376.33300000001</v>
          </cell>
          <cell r="G125">
            <v>30.576000000000001</v>
          </cell>
          <cell r="H125">
            <v>576</v>
          </cell>
          <cell r="I125">
            <v>598</v>
          </cell>
          <cell r="J125">
            <v>0.30462</v>
          </cell>
          <cell r="K125">
            <v>1025</v>
          </cell>
          <cell r="L125">
            <v>947</v>
          </cell>
          <cell r="M125">
            <v>0.23144999999999999</v>
          </cell>
          <cell r="N125">
            <v>-745.13123448821545</v>
          </cell>
        </row>
        <row r="126">
          <cell r="A126" t="str">
            <v>DecChanutePublic Authority Sales Service (915)</v>
          </cell>
          <cell r="B126" t="str">
            <v>Dec</v>
          </cell>
          <cell r="C126" t="str">
            <v>Chanute</v>
          </cell>
          <cell r="D126" t="str">
            <v>Public Authority Sales Service (915)</v>
          </cell>
          <cell r="E126">
            <v>0.13572999999999999</v>
          </cell>
          <cell r="F126">
            <v>39943.863999999994</v>
          </cell>
          <cell r="G126">
            <v>56.722999999999999</v>
          </cell>
          <cell r="H126">
            <v>576</v>
          </cell>
          <cell r="I126">
            <v>598</v>
          </cell>
          <cell r="J126">
            <v>0.51832999999999996</v>
          </cell>
          <cell r="K126">
            <v>1025</v>
          </cell>
          <cell r="L126">
            <v>947</v>
          </cell>
          <cell r="M126">
            <v>0.24174999999999999</v>
          </cell>
          <cell r="N126">
            <v>-67.00386060500108</v>
          </cell>
        </row>
        <row r="127">
          <cell r="A127" t="str">
            <v>Dec</v>
          </cell>
          <cell r="B127" t="str">
            <v>Dec</v>
          </cell>
        </row>
        <row r="128">
          <cell r="A128" t="str">
            <v>DecCouncil Grove LakeResidential Sales Service (910)</v>
          </cell>
          <cell r="B128" t="str">
            <v>Dec</v>
          </cell>
          <cell r="C128" t="str">
            <v>Council Grove Lake</v>
          </cell>
          <cell r="D128" t="str">
            <v>Residential Sales Service (910)</v>
          </cell>
          <cell r="E128">
            <v>0.13572999999999999</v>
          </cell>
          <cell r="F128">
            <v>223427.16699999996</v>
          </cell>
          <cell r="G128">
            <v>12.789</v>
          </cell>
          <cell r="H128">
            <v>640</v>
          </cell>
          <cell r="I128">
            <v>688</v>
          </cell>
          <cell r="J128">
            <v>8.1860000000000002E-2</v>
          </cell>
          <cell r="K128">
            <v>1153</v>
          </cell>
          <cell r="L128">
            <v>1067</v>
          </cell>
          <cell r="M128">
            <v>4.8030000000000003E-2</v>
          </cell>
          <cell r="N128">
            <v>-50.6360248339573</v>
          </cell>
        </row>
        <row r="129">
          <cell r="A129" t="str">
            <v>DecCouncil Grove LakeCommercial Sales Service (915)</v>
          </cell>
          <cell r="B129" t="str">
            <v>Dec</v>
          </cell>
          <cell r="C129" t="str">
            <v>Council Grove Lake</v>
          </cell>
          <cell r="D129" t="str">
            <v>Commercial Sales Service (915)</v>
          </cell>
          <cell r="E129">
            <v>0.13572999999999999</v>
          </cell>
          <cell r="F129">
            <v>87557.322</v>
          </cell>
          <cell r="G129">
            <v>134.495</v>
          </cell>
          <cell r="H129">
            <v>640</v>
          </cell>
          <cell r="I129">
            <v>688</v>
          </cell>
          <cell r="J129">
            <v>0.23960000000000001</v>
          </cell>
          <cell r="K129">
            <v>1153</v>
          </cell>
          <cell r="L129">
            <v>1067</v>
          </cell>
          <cell r="M129">
            <v>0.26399</v>
          </cell>
          <cell r="N129">
            <v>-224.79900644284669</v>
          </cell>
        </row>
        <row r="130">
          <cell r="A130" t="str">
            <v>DecCouncil Grove LakePublic Authority Sales Service (915)</v>
          </cell>
          <cell r="B130" t="str">
            <v>Dec</v>
          </cell>
          <cell r="C130" t="str">
            <v>Council Grove Lake</v>
          </cell>
          <cell r="D130" t="str">
            <v>Public Authority Sales Service (915)</v>
          </cell>
          <cell r="E130">
            <v>0.13572999999999999</v>
          </cell>
          <cell r="F130">
            <v>21670.146000000001</v>
          </cell>
          <cell r="G130">
            <v>53.63</v>
          </cell>
          <cell r="H130">
            <v>640</v>
          </cell>
          <cell r="I130">
            <v>688</v>
          </cell>
          <cell r="J130">
            <v>0.45012000000000002</v>
          </cell>
          <cell r="K130">
            <v>1153</v>
          </cell>
          <cell r="L130">
            <v>1067</v>
          </cell>
          <cell r="M130">
            <v>0.26960000000000001</v>
          </cell>
          <cell r="N130">
            <v>-7.1208735040657833</v>
          </cell>
        </row>
        <row r="131">
          <cell r="A131" t="str">
            <v>Dec</v>
          </cell>
          <cell r="B131" t="str">
            <v>Dec</v>
          </cell>
        </row>
        <row r="132">
          <cell r="A132" t="str">
            <v>DecIndependenceResidential Sales Service (910)</v>
          </cell>
          <cell r="B132" t="str">
            <v>Dec</v>
          </cell>
          <cell r="C132" t="str">
            <v>Independence</v>
          </cell>
          <cell r="D132" t="str">
            <v>Residential Sales Service (910)</v>
          </cell>
          <cell r="E132">
            <v>0.13572999999999999</v>
          </cell>
          <cell r="F132">
            <v>1258253.4609999999</v>
          </cell>
          <cell r="G132">
            <v>11.675000000000001</v>
          </cell>
          <cell r="H132">
            <v>548</v>
          </cell>
          <cell r="I132">
            <v>568</v>
          </cell>
          <cell r="J132">
            <v>5.3469999999999997E-2</v>
          </cell>
          <cell r="K132">
            <v>1000</v>
          </cell>
          <cell r="L132">
            <v>918</v>
          </cell>
          <cell r="M132">
            <v>9.3450000000000005E-2</v>
          </cell>
          <cell r="N132">
            <v>-8376.7375368483572</v>
          </cell>
        </row>
        <row r="133">
          <cell r="A133" t="str">
            <v>DecIndependenceCommercial Sales Service (915)</v>
          </cell>
          <cell r="B133" t="str">
            <v>Dec</v>
          </cell>
          <cell r="C133" t="str">
            <v>Independence</v>
          </cell>
          <cell r="D133" t="str">
            <v>Commercial Sales Service (915)</v>
          </cell>
          <cell r="E133">
            <v>0.13572999999999999</v>
          </cell>
          <cell r="F133">
            <v>495887.65199999994</v>
          </cell>
          <cell r="G133">
            <v>38.241999999999997</v>
          </cell>
          <cell r="H133">
            <v>548</v>
          </cell>
          <cell r="I133">
            <v>568</v>
          </cell>
          <cell r="J133">
            <v>9.4810000000000005E-2</v>
          </cell>
          <cell r="K133">
            <v>1000</v>
          </cell>
          <cell r="L133">
            <v>918</v>
          </cell>
          <cell r="M133">
            <v>0.19012999999999999</v>
          </cell>
          <cell r="N133">
            <v>-3288.0450739964886</v>
          </cell>
        </row>
        <row r="134">
          <cell r="A134" t="str">
            <v>DecIndependencePublic Authority Sales Service (915)</v>
          </cell>
          <cell r="B134" t="str">
            <v>Dec</v>
          </cell>
          <cell r="C134" t="str">
            <v>Independence</v>
          </cell>
          <cell r="D134" t="str">
            <v>Public Authority Sales Service (915)</v>
          </cell>
          <cell r="E134">
            <v>0.13572999999999999</v>
          </cell>
          <cell r="F134">
            <v>0</v>
          </cell>
          <cell r="G134" t="str">
            <v>NA</v>
          </cell>
          <cell r="H134">
            <v>548</v>
          </cell>
          <cell r="I134">
            <v>568</v>
          </cell>
          <cell r="J134" t="str">
            <v>NA</v>
          </cell>
          <cell r="K134">
            <v>1000</v>
          </cell>
          <cell r="L134">
            <v>918</v>
          </cell>
          <cell r="M134" t="str">
            <v>NA</v>
          </cell>
          <cell r="N134" t="str">
            <v>NA</v>
          </cell>
        </row>
        <row r="135">
          <cell r="A135" t="str">
            <v>Dec</v>
          </cell>
          <cell r="B135" t="str">
            <v>Dec</v>
          </cell>
        </row>
        <row r="136">
          <cell r="A136" t="str">
            <v>DecLawrenceResidential Sales Service (910)</v>
          </cell>
          <cell r="B136" t="str">
            <v>Dec</v>
          </cell>
          <cell r="C136" t="str">
            <v>Lawrence</v>
          </cell>
          <cell r="D136" t="str">
            <v>Residential Sales Service (910)</v>
          </cell>
          <cell r="E136">
            <v>0.13572999999999999</v>
          </cell>
          <cell r="F136">
            <v>332627.42200000002</v>
          </cell>
          <cell r="G136">
            <v>15.468</v>
          </cell>
          <cell r="H136">
            <v>646</v>
          </cell>
          <cell r="I136">
            <v>604</v>
          </cell>
          <cell r="J136">
            <v>5.1990000000000001E-2</v>
          </cell>
          <cell r="K136">
            <v>1132</v>
          </cell>
          <cell r="L136">
            <v>971</v>
          </cell>
          <cell r="M136">
            <v>6.4490000000000006E-2</v>
          </cell>
          <cell r="N136">
            <v>-4648.2264935318844</v>
          </cell>
        </row>
        <row r="137">
          <cell r="A137" t="str">
            <v>DecLawrenceCommercial Sales Service (915)</v>
          </cell>
          <cell r="B137" t="str">
            <v>Dec</v>
          </cell>
          <cell r="C137" t="str">
            <v>Lawrence</v>
          </cell>
          <cell r="D137" t="str">
            <v>Commercial Sales Service (915)</v>
          </cell>
          <cell r="E137">
            <v>0.13572999999999999</v>
          </cell>
          <cell r="F137">
            <v>73022.656000000003</v>
          </cell>
          <cell r="G137">
            <v>49.593000000000004</v>
          </cell>
          <cell r="H137">
            <v>646</v>
          </cell>
          <cell r="I137">
            <v>604</v>
          </cell>
          <cell r="J137">
            <v>0.16863</v>
          </cell>
          <cell r="K137">
            <v>1132</v>
          </cell>
          <cell r="L137">
            <v>971</v>
          </cell>
          <cell r="M137">
            <v>0.48260999999999998</v>
          </cell>
          <cell r="N137">
            <v>-1192.1982519894309</v>
          </cell>
        </row>
        <row r="138">
          <cell r="A138" t="str">
            <v>DecLawrencePublic Authority Sales Service (915)</v>
          </cell>
          <cell r="B138" t="str">
            <v>Dec</v>
          </cell>
          <cell r="C138" t="str">
            <v>Lawrence</v>
          </cell>
          <cell r="D138" t="str">
            <v>Public Authority Sales Service (915)</v>
          </cell>
          <cell r="E138">
            <v>0.13572999999999999</v>
          </cell>
          <cell r="F138">
            <v>15565.728999999999</v>
          </cell>
          <cell r="G138">
            <v>80.242000000000004</v>
          </cell>
          <cell r="H138">
            <v>646</v>
          </cell>
          <cell r="I138">
            <v>604</v>
          </cell>
          <cell r="J138">
            <v>0.52893000000000001</v>
          </cell>
          <cell r="K138">
            <v>1132</v>
          </cell>
          <cell r="L138">
            <v>971</v>
          </cell>
          <cell r="M138">
            <v>0.73778999999999995</v>
          </cell>
          <cell r="N138">
            <v>-236.9677038591004</v>
          </cell>
        </row>
        <row r="139">
          <cell r="A139" t="str">
            <v>Dec</v>
          </cell>
          <cell r="B139" t="str">
            <v>Dec</v>
          </cell>
        </row>
        <row r="140">
          <cell r="A140" t="str">
            <v>DecLeavenworthResidential Sales Service (910)</v>
          </cell>
          <cell r="B140" t="str">
            <v>Dec</v>
          </cell>
          <cell r="C140" t="str">
            <v>Leavenworth</v>
          </cell>
          <cell r="D140" t="str">
            <v>Residential Sales Service (910)</v>
          </cell>
          <cell r="E140">
            <v>0.13572999999999999</v>
          </cell>
          <cell r="F140">
            <v>679900.576</v>
          </cell>
          <cell r="G140">
            <v>17.143999999999998</v>
          </cell>
          <cell r="H140">
            <v>643</v>
          </cell>
          <cell r="I140">
            <v>680</v>
          </cell>
          <cell r="J140">
            <v>7.8490000000000004E-2</v>
          </cell>
          <cell r="K140">
            <v>1149</v>
          </cell>
          <cell r="L140">
            <v>1054</v>
          </cell>
          <cell r="M140">
            <v>7.886E-2</v>
          </cell>
          <cell r="N140">
            <v>-2675.6775274551351</v>
          </cell>
        </row>
        <row r="141">
          <cell r="A141" t="str">
            <v>DecLeavenworthCommercial Sales Service (915)</v>
          </cell>
          <cell r="B141" t="str">
            <v>Dec</v>
          </cell>
          <cell r="C141" t="str">
            <v>Leavenworth</v>
          </cell>
          <cell r="D141" t="str">
            <v>Commercial Sales Service (915)</v>
          </cell>
          <cell r="E141">
            <v>0.13572999999999999</v>
          </cell>
          <cell r="F141">
            <v>168766.99699999997</v>
          </cell>
          <cell r="G141">
            <v>127.58</v>
          </cell>
          <cell r="H141">
            <v>643</v>
          </cell>
          <cell r="I141">
            <v>680</v>
          </cell>
          <cell r="J141">
            <v>0.43508000000000002</v>
          </cell>
          <cell r="K141">
            <v>1149</v>
          </cell>
          <cell r="L141">
            <v>1054</v>
          </cell>
          <cell r="M141">
            <v>0.22688</v>
          </cell>
          <cell r="N141">
            <v>-187.07622487410481</v>
          </cell>
        </row>
        <row r="142">
          <cell r="A142" t="str">
            <v>DecLeavenworthPublic Authority Sales Service (915)</v>
          </cell>
          <cell r="B142" t="str">
            <v>Dec</v>
          </cell>
          <cell r="C142" t="str">
            <v>Leavenworth</v>
          </cell>
          <cell r="D142" t="str">
            <v>Public Authority Sales Service (915)</v>
          </cell>
          <cell r="E142">
            <v>0.13572999999999999</v>
          </cell>
          <cell r="F142">
            <v>13258.537</v>
          </cell>
          <cell r="G142">
            <v>26.2</v>
          </cell>
          <cell r="H142">
            <v>643</v>
          </cell>
          <cell r="I142">
            <v>680</v>
          </cell>
          <cell r="J142">
            <v>0.65732999999999997</v>
          </cell>
          <cell r="K142">
            <v>1149</v>
          </cell>
          <cell r="L142">
            <v>1054</v>
          </cell>
          <cell r="M142">
            <v>0.17499999999999999</v>
          </cell>
          <cell r="N142">
            <v>21.309649514712518</v>
          </cell>
        </row>
        <row r="143">
          <cell r="A143" t="str">
            <v>Dec</v>
          </cell>
          <cell r="B143" t="str">
            <v>Dec</v>
          </cell>
        </row>
        <row r="144">
          <cell r="A144" t="str">
            <v>DecMarion lakeResidential Sales Service (910)</v>
          </cell>
          <cell r="B144" t="str">
            <v>Dec</v>
          </cell>
          <cell r="C144" t="str">
            <v>Marion lake</v>
          </cell>
          <cell r="D144" t="str">
            <v>Residential Sales Service (910)</v>
          </cell>
          <cell r="E144">
            <v>0.13572999999999999</v>
          </cell>
          <cell r="F144">
            <v>448701.06700000004</v>
          </cell>
          <cell r="G144">
            <v>12.786</v>
          </cell>
          <cell r="H144">
            <v>619</v>
          </cell>
          <cell r="I144">
            <v>701</v>
          </cell>
          <cell r="J144">
            <v>8.405E-2</v>
          </cell>
          <cell r="K144">
            <v>1125</v>
          </cell>
          <cell r="L144">
            <v>1054</v>
          </cell>
          <cell r="M144">
            <v>4.8660000000000002E-2</v>
          </cell>
          <cell r="N144">
            <v>1750.9487319379953</v>
          </cell>
        </row>
        <row r="145">
          <cell r="A145" t="str">
            <v>DecMarion lakeCommercial Sales Service (915)</v>
          </cell>
          <cell r="B145" t="str">
            <v>Dec</v>
          </cell>
          <cell r="C145" t="str">
            <v>Marion lake</v>
          </cell>
          <cell r="D145" t="str">
            <v>Commercial Sales Service (915)</v>
          </cell>
          <cell r="E145">
            <v>0.13572999999999999</v>
          </cell>
          <cell r="F145">
            <v>173423.65</v>
          </cell>
          <cell r="G145">
            <v>41.223999999999997</v>
          </cell>
          <cell r="H145">
            <v>619</v>
          </cell>
          <cell r="I145">
            <v>701</v>
          </cell>
          <cell r="J145">
            <v>0.16786000000000001</v>
          </cell>
          <cell r="K145">
            <v>1125</v>
          </cell>
          <cell r="L145">
            <v>1054</v>
          </cell>
          <cell r="M145">
            <v>0.15579000000000001</v>
          </cell>
          <cell r="N145">
            <v>198.61688183025348</v>
          </cell>
        </row>
        <row r="146">
          <cell r="A146" t="str">
            <v>DecMarion lakePublic Authority Sales Service (915)</v>
          </cell>
          <cell r="B146" t="str">
            <v>Dec</v>
          </cell>
          <cell r="C146" t="str">
            <v>Marion lake</v>
          </cell>
          <cell r="D146" t="str">
            <v>Public Authority Sales Service (915)</v>
          </cell>
          <cell r="E146">
            <v>0.13572999999999999</v>
          </cell>
          <cell r="F146">
            <v>87804.32</v>
          </cell>
          <cell r="G146">
            <v>231.02</v>
          </cell>
          <cell r="H146">
            <v>619</v>
          </cell>
          <cell r="I146">
            <v>701</v>
          </cell>
          <cell r="J146">
            <v>0.40783000000000003</v>
          </cell>
          <cell r="K146">
            <v>1125</v>
          </cell>
          <cell r="L146">
            <v>1054</v>
          </cell>
          <cell r="M146">
            <v>0.43203999999999998</v>
          </cell>
          <cell r="N146">
            <v>34.015928891806091</v>
          </cell>
        </row>
        <row r="147">
          <cell r="A147" t="str">
            <v>Dec</v>
          </cell>
          <cell r="B147" t="str">
            <v>Dec</v>
          </cell>
        </row>
        <row r="148">
          <cell r="A148" t="str">
            <v>DecNess CityResidential Sales Service (910)</v>
          </cell>
          <cell r="B148" t="str">
            <v>Dec</v>
          </cell>
          <cell r="C148" t="str">
            <v>Ness City</v>
          </cell>
          <cell r="D148" t="str">
            <v>Residential Sales Service (910)</v>
          </cell>
          <cell r="E148">
            <v>0.13572999999999999</v>
          </cell>
          <cell r="F148">
            <v>93224.36099999999</v>
          </cell>
          <cell r="G148">
            <v>15.522</v>
          </cell>
          <cell r="H148">
            <v>616</v>
          </cell>
          <cell r="I148">
            <v>734</v>
          </cell>
          <cell r="J148">
            <v>0.11704000000000001</v>
          </cell>
          <cell r="K148">
            <v>1100</v>
          </cell>
          <cell r="L148">
            <v>1041</v>
          </cell>
          <cell r="M148">
            <v>1.401E-2</v>
          </cell>
          <cell r="N148">
            <v>1594.615337830171</v>
          </cell>
        </row>
        <row r="149">
          <cell r="A149" t="str">
            <v>DecNess CityCommercial Sales Service (915)</v>
          </cell>
          <cell r="B149" t="str">
            <v>Dec</v>
          </cell>
          <cell r="C149" t="str">
            <v>Ness City</v>
          </cell>
          <cell r="D149" t="str">
            <v>Commercial Sales Service (915)</v>
          </cell>
          <cell r="E149">
            <v>0.13572999999999999</v>
          </cell>
          <cell r="F149">
            <v>29573.855000000003</v>
          </cell>
          <cell r="G149">
            <v>26.966000000000001</v>
          </cell>
          <cell r="H149">
            <v>616</v>
          </cell>
          <cell r="I149">
            <v>734</v>
          </cell>
          <cell r="J149">
            <v>0.23505000000000001</v>
          </cell>
          <cell r="K149">
            <v>1100</v>
          </cell>
          <cell r="L149">
            <v>1041</v>
          </cell>
          <cell r="M149">
            <v>1.634E-2</v>
          </cell>
          <cell r="N149">
            <v>566.40120833427954</v>
          </cell>
        </row>
        <row r="150">
          <cell r="A150" t="str">
            <v>DecNess CityPublic Authority Sales Service (915)</v>
          </cell>
          <cell r="B150" t="str">
            <v>Dec</v>
          </cell>
          <cell r="C150" t="str">
            <v>Ness City</v>
          </cell>
          <cell r="D150" t="str">
            <v>Public Authority Sales Service (915)</v>
          </cell>
          <cell r="E150">
            <v>0.13572999999999999</v>
          </cell>
          <cell r="F150">
            <v>13385.419</v>
          </cell>
          <cell r="G150">
            <v>59.064</v>
          </cell>
          <cell r="H150">
            <v>616</v>
          </cell>
          <cell r="I150">
            <v>734</v>
          </cell>
          <cell r="J150">
            <v>0.35189999999999999</v>
          </cell>
          <cell r="K150">
            <v>1100</v>
          </cell>
          <cell r="L150">
            <v>1041</v>
          </cell>
          <cell r="M150">
            <v>0.27622000000000002</v>
          </cell>
          <cell r="N150">
            <v>79.066332494181367</v>
          </cell>
        </row>
        <row r="151">
          <cell r="A151" t="str">
            <v>Dec</v>
          </cell>
          <cell r="B151" t="str">
            <v>Dec</v>
          </cell>
        </row>
        <row r="152">
          <cell r="A152" t="str">
            <v>DecOlatheResidential Sales Service (910)</v>
          </cell>
          <cell r="B152" t="str">
            <v>Dec</v>
          </cell>
          <cell r="C152" t="str">
            <v>Olathe</v>
          </cell>
          <cell r="D152" t="str">
            <v>Residential Sales Service (910)</v>
          </cell>
          <cell r="E152">
            <v>0.13572999999999999</v>
          </cell>
          <cell r="F152">
            <v>10904518.195</v>
          </cell>
          <cell r="G152">
            <v>16.581</v>
          </cell>
          <cell r="H152">
            <v>629</v>
          </cell>
          <cell r="I152">
            <v>622</v>
          </cell>
          <cell r="J152">
            <v>0.10094</v>
          </cell>
          <cell r="K152">
            <v>1110</v>
          </cell>
          <cell r="L152">
            <v>989</v>
          </cell>
          <cell r="M152">
            <v>6.9720000000000004E-2</v>
          </cell>
          <cell r="N152">
            <v>-85937.462518121058</v>
          </cell>
        </row>
        <row r="153">
          <cell r="A153" t="str">
            <v>DecOlatheCommercial Sales Service (915)</v>
          </cell>
          <cell r="B153" t="str">
            <v>Dec</v>
          </cell>
          <cell r="C153" t="str">
            <v>Olathe</v>
          </cell>
          <cell r="D153" t="str">
            <v>Commercial Sales Service (915)</v>
          </cell>
          <cell r="E153">
            <v>0.13572999999999999</v>
          </cell>
          <cell r="F153">
            <v>2584842.9169999999</v>
          </cell>
          <cell r="G153">
            <v>86.257999999999996</v>
          </cell>
          <cell r="H153">
            <v>629</v>
          </cell>
          <cell r="I153">
            <v>622</v>
          </cell>
          <cell r="J153">
            <v>0.45813999999999999</v>
          </cell>
          <cell r="K153">
            <v>1110</v>
          </cell>
          <cell r="L153">
            <v>989</v>
          </cell>
          <cell r="M153">
            <v>0.30102000000000001</v>
          </cell>
          <cell r="N153">
            <v>-19622.831276893819</v>
          </cell>
        </row>
        <row r="154">
          <cell r="A154" t="str">
            <v>DecOlathePublic Authority Sales Service (915)</v>
          </cell>
          <cell r="B154" t="str">
            <v>Dec</v>
          </cell>
          <cell r="C154" t="str">
            <v>Olathe</v>
          </cell>
          <cell r="D154" t="str">
            <v>Public Authority Sales Service (915)</v>
          </cell>
          <cell r="E154">
            <v>0.13572999999999999</v>
          </cell>
          <cell r="F154">
            <v>12981.532000000003</v>
          </cell>
          <cell r="G154">
            <v>44.997</v>
          </cell>
          <cell r="H154">
            <v>629</v>
          </cell>
          <cell r="I154">
            <v>622</v>
          </cell>
          <cell r="J154">
            <v>0.94994999999999996</v>
          </cell>
          <cell r="K154">
            <v>1110</v>
          </cell>
          <cell r="L154">
            <v>989</v>
          </cell>
          <cell r="M154">
            <v>0.84931999999999996</v>
          </cell>
          <cell r="N154">
            <v>-121.61506103470444</v>
          </cell>
        </row>
        <row r="155">
          <cell r="A155" t="str">
            <v>Dec</v>
          </cell>
          <cell r="B155" t="str">
            <v>Dec</v>
          </cell>
        </row>
        <row r="156">
          <cell r="A156" t="str">
            <v>DecSedanResidential Sales Service (910)</v>
          </cell>
          <cell r="B156" t="str">
            <v>Dec</v>
          </cell>
          <cell r="C156" t="str">
            <v>Sedan</v>
          </cell>
          <cell r="D156" t="str">
            <v>Residential Sales Service (910)</v>
          </cell>
          <cell r="E156">
            <v>0.13572999999999999</v>
          </cell>
          <cell r="F156">
            <v>255144.53099999999</v>
          </cell>
          <cell r="G156">
            <v>12.686999999999999</v>
          </cell>
          <cell r="H156">
            <v>527</v>
          </cell>
          <cell r="I156">
            <v>565</v>
          </cell>
          <cell r="J156">
            <v>0.10256</v>
          </cell>
          <cell r="K156">
            <v>953</v>
          </cell>
          <cell r="L156">
            <v>911</v>
          </cell>
          <cell r="M156">
            <v>6.343E-2</v>
          </cell>
          <cell r="N156">
            <v>335.78947940675636</v>
          </cell>
        </row>
        <row r="157">
          <cell r="A157" t="str">
            <v>DecSedanCommercial Sales Service (915)</v>
          </cell>
          <cell r="B157" t="str">
            <v>Dec</v>
          </cell>
          <cell r="C157" t="str">
            <v>Sedan</v>
          </cell>
          <cell r="D157" t="str">
            <v>Commercial Sales Service (915)</v>
          </cell>
          <cell r="E157">
            <v>0.13572999999999999</v>
          </cell>
          <cell r="F157">
            <v>83135.344000000012</v>
          </cell>
          <cell r="G157">
            <v>57.523000000000003</v>
          </cell>
          <cell r="H157">
            <v>527</v>
          </cell>
          <cell r="I157">
            <v>565</v>
          </cell>
          <cell r="J157">
            <v>0.34370000000000001</v>
          </cell>
          <cell r="K157">
            <v>953</v>
          </cell>
          <cell r="L157">
            <v>911</v>
          </cell>
          <cell r="M157">
            <v>0.19517000000000001</v>
          </cell>
          <cell r="N157">
            <v>129.23372402051723</v>
          </cell>
        </row>
        <row r="158">
          <cell r="A158" t="str">
            <v>DecSedanPublic Authority Sales Service (915)</v>
          </cell>
          <cell r="B158" t="str">
            <v>Dec</v>
          </cell>
          <cell r="C158" t="str">
            <v>Sedan</v>
          </cell>
          <cell r="D158" t="str">
            <v>Public Authority Sales Service (915)</v>
          </cell>
          <cell r="E158">
            <v>0.13572999999999999</v>
          </cell>
          <cell r="F158">
            <v>0</v>
          </cell>
          <cell r="G158" t="str">
            <v>NA</v>
          </cell>
          <cell r="H158">
            <v>527</v>
          </cell>
          <cell r="I158">
            <v>565</v>
          </cell>
          <cell r="J158" t="str">
            <v>NA</v>
          </cell>
          <cell r="K158">
            <v>953</v>
          </cell>
          <cell r="L158">
            <v>911</v>
          </cell>
          <cell r="M158" t="str">
            <v>NA</v>
          </cell>
          <cell r="N158" t="str">
            <v>NA</v>
          </cell>
        </row>
        <row r="159">
          <cell r="A159" t="str">
            <v>Dec</v>
          </cell>
          <cell r="B159" t="str">
            <v>Dec</v>
          </cell>
        </row>
        <row r="160">
          <cell r="A160" t="str">
            <v>DecSyracuseResidential Sales Service (910)</v>
          </cell>
          <cell r="B160" t="str">
            <v>Dec</v>
          </cell>
          <cell r="C160" t="str">
            <v>Syracuse</v>
          </cell>
          <cell r="D160" t="str">
            <v>Residential Sales Service (910)</v>
          </cell>
          <cell r="E160">
            <v>0.13572999999999999</v>
          </cell>
          <cell r="F160">
            <v>81124.392999999996</v>
          </cell>
          <cell r="G160">
            <v>18.134</v>
          </cell>
          <cell r="H160">
            <v>580</v>
          </cell>
          <cell r="I160">
            <v>750</v>
          </cell>
          <cell r="J160">
            <v>0.10317</v>
          </cell>
          <cell r="K160">
            <v>1016</v>
          </cell>
          <cell r="L160">
            <v>1060</v>
          </cell>
          <cell r="M160">
            <v>2.835E-2</v>
          </cell>
          <cell r="N160">
            <v>1937.2876138467564</v>
          </cell>
        </row>
        <row r="161">
          <cell r="A161" t="str">
            <v>DecSyracuseCommercial Sales Service (915)</v>
          </cell>
          <cell r="B161" t="str">
            <v>Dec</v>
          </cell>
          <cell r="C161" t="str">
            <v>Syracuse</v>
          </cell>
          <cell r="D161" t="str">
            <v>Commercial Sales Service (915)</v>
          </cell>
          <cell r="E161">
            <v>0.13572999999999999</v>
          </cell>
          <cell r="F161">
            <v>38015.385000000002</v>
          </cell>
          <cell r="G161">
            <v>73.734999999999999</v>
          </cell>
          <cell r="H161">
            <v>580</v>
          </cell>
          <cell r="I161">
            <v>750</v>
          </cell>
          <cell r="J161">
            <v>0.32784999999999997</v>
          </cell>
          <cell r="K161">
            <v>1016</v>
          </cell>
          <cell r="L161">
            <v>1060</v>
          </cell>
          <cell r="M161">
            <v>0.17219999999999999</v>
          </cell>
          <cell r="N161">
            <v>744.40126109210155</v>
          </cell>
        </row>
        <row r="162">
          <cell r="A162" t="str">
            <v>DecSyracusePublic Authority Sales Service (915)</v>
          </cell>
          <cell r="B162" t="str">
            <v>Dec</v>
          </cell>
          <cell r="C162" t="str">
            <v>Syracuse</v>
          </cell>
          <cell r="D162" t="str">
            <v>Public Authority Sales Service (915)</v>
          </cell>
          <cell r="E162">
            <v>0.13572999999999999</v>
          </cell>
          <cell r="F162">
            <v>21131.827999999994</v>
          </cell>
          <cell r="G162">
            <v>64.034000000000006</v>
          </cell>
          <cell r="H162">
            <v>580</v>
          </cell>
          <cell r="I162">
            <v>750</v>
          </cell>
          <cell r="J162">
            <v>0.54586000000000001</v>
          </cell>
          <cell r="K162">
            <v>1016</v>
          </cell>
          <cell r="L162">
            <v>1060</v>
          </cell>
          <cell r="M162">
            <v>0.20718</v>
          </cell>
          <cell r="N162">
            <v>494.48993495681157</v>
          </cell>
        </row>
        <row r="163">
          <cell r="A163" t="str">
            <v>Dec</v>
          </cell>
          <cell r="B163" t="str">
            <v>Dec</v>
          </cell>
        </row>
        <row r="164">
          <cell r="A164" t="str">
            <v>DecUlyssesResidential Sales Service (910)</v>
          </cell>
          <cell r="B164" t="str">
            <v>Dec</v>
          </cell>
          <cell r="C164" t="str">
            <v>Ulysses</v>
          </cell>
          <cell r="D164" t="str">
            <v>Residential Sales Service (910)</v>
          </cell>
          <cell r="E164">
            <v>0.13572999999999999</v>
          </cell>
          <cell r="F164">
            <v>333543.51700000005</v>
          </cell>
          <cell r="G164">
            <v>19.79</v>
          </cell>
          <cell r="H164">
            <v>599</v>
          </cell>
          <cell r="I164">
            <v>703</v>
          </cell>
          <cell r="J164">
            <v>0.10802</v>
          </cell>
          <cell r="K164">
            <v>1039</v>
          </cell>
          <cell r="L164">
            <v>1001</v>
          </cell>
          <cell r="M164">
            <v>3.9609999999999999E-2</v>
          </cell>
          <cell r="N164">
            <v>3505.3698810941864</v>
          </cell>
        </row>
        <row r="165">
          <cell r="A165" t="str">
            <v>DecUlyssesCommercial Sales Service (915)</v>
          </cell>
          <cell r="B165" t="str">
            <v>Dec</v>
          </cell>
          <cell r="C165" t="str">
            <v>Ulysses</v>
          </cell>
          <cell r="D165" t="str">
            <v>Commercial Sales Service (915)</v>
          </cell>
          <cell r="E165">
            <v>0.13572999999999999</v>
          </cell>
          <cell r="F165">
            <v>114464.357</v>
          </cell>
          <cell r="G165">
            <v>64.974999999999994</v>
          </cell>
          <cell r="H165">
            <v>599</v>
          </cell>
          <cell r="I165">
            <v>703</v>
          </cell>
          <cell r="J165">
            <v>0.46460000000000001</v>
          </cell>
          <cell r="K165">
            <v>1039</v>
          </cell>
          <cell r="L165">
            <v>1001</v>
          </cell>
          <cell r="M165">
            <v>0.22747000000000001</v>
          </cell>
          <cell r="N165">
            <v>1063.4592574905721</v>
          </cell>
        </row>
        <row r="166">
          <cell r="A166" t="str">
            <v>DecUlyssesPublic Authority Sales Service (915)</v>
          </cell>
          <cell r="B166" t="str">
            <v>Dec</v>
          </cell>
          <cell r="C166" t="str">
            <v>Ulysses</v>
          </cell>
          <cell r="D166" t="str">
            <v>Public Authority Sales Service (915)</v>
          </cell>
          <cell r="E166">
            <v>0.13572999999999999</v>
          </cell>
          <cell r="F166">
            <v>93314.997000000003</v>
          </cell>
          <cell r="G166">
            <v>200</v>
          </cell>
          <cell r="H166">
            <v>599</v>
          </cell>
          <cell r="I166">
            <v>703</v>
          </cell>
          <cell r="J166">
            <v>0.93113999999999997</v>
          </cell>
          <cell r="K166">
            <v>1039</v>
          </cell>
          <cell r="L166">
            <v>1001</v>
          </cell>
          <cell r="M166">
            <v>0.36591000000000001</v>
          </cell>
          <cell r="N166">
            <v>923.08772846890724</v>
          </cell>
        </row>
        <row r="167">
          <cell r="A167" t="str">
            <v/>
          </cell>
          <cell r="N167">
            <v>-112520.65866172133</v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>Revised Kansas Weather Normalization Adjustment Program</v>
          </cell>
          <cell r="C170" t="str">
            <v>Revised Kansas Weather Normalization Adjustment Program</v>
          </cell>
        </row>
        <row r="171">
          <cell r="A171" t="str">
            <v>January 2009 Estimates</v>
          </cell>
          <cell r="C171" t="str">
            <v>January 2009 Estimates</v>
          </cell>
        </row>
        <row r="172">
          <cell r="A172" t="str">
            <v/>
          </cell>
        </row>
        <row r="173">
          <cell r="A173" t="str">
            <v/>
          </cell>
          <cell r="H173" t="str">
            <v>Prior Month</v>
          </cell>
          <cell r="K173" t="str">
            <v>Current Month</v>
          </cell>
          <cell r="N173" t="str">
            <v xml:space="preserve">(Revenue/Excess) </v>
          </cell>
        </row>
        <row r="174">
          <cell r="A174" t="str">
            <v xml:space="preserve">Weather Tariff </v>
          </cell>
          <cell r="C174" t="str">
            <v xml:space="preserve">Weather </v>
          </cell>
          <cell r="D174" t="str">
            <v xml:space="preserve">Tariff </v>
          </cell>
          <cell r="E174" t="str">
            <v>Margin</v>
          </cell>
          <cell r="G174" t="str">
            <v>Base</v>
          </cell>
          <cell r="H174" t="str">
            <v xml:space="preserve">Actual </v>
          </cell>
          <cell r="I174" t="str">
            <v>Normal</v>
          </cell>
          <cell r="K174" t="str">
            <v xml:space="preserve">Actual </v>
          </cell>
          <cell r="L174" t="str">
            <v>Normal</v>
          </cell>
          <cell r="N174" t="str">
            <v>Deficiency</v>
          </cell>
        </row>
        <row r="175">
          <cell r="A175" t="str">
            <v>StationGroup</v>
          </cell>
          <cell r="C175" t="str">
            <v>Station</v>
          </cell>
          <cell r="D175" t="str">
            <v>Group</v>
          </cell>
          <cell r="E175" t="str">
            <v>Rate</v>
          </cell>
          <cell r="F175" t="str">
            <v>Volume</v>
          </cell>
          <cell r="G175" t="str">
            <v>Load</v>
          </cell>
          <cell r="H175" t="str">
            <v>HDD</v>
          </cell>
          <cell r="I175" t="str">
            <v>HDD</v>
          </cell>
          <cell r="J175" t="str">
            <v>HSF</v>
          </cell>
          <cell r="K175" t="str">
            <v>HDD</v>
          </cell>
          <cell r="L175" t="str">
            <v>HDD</v>
          </cell>
          <cell r="M175" t="str">
            <v>HSF</v>
          </cell>
          <cell r="N175" t="str">
            <v>$</v>
          </cell>
        </row>
        <row r="176">
          <cell r="A176" t="str">
            <v>JanAnthonyResidential Sales Service (910)</v>
          </cell>
          <cell r="B176" t="str">
            <v>Jan</v>
          </cell>
          <cell r="C176" t="str">
            <v>Anthony</v>
          </cell>
          <cell r="D176" t="str">
            <v>Residential Sales Service (910)</v>
          </cell>
          <cell r="E176">
            <v>0.13572999999999999</v>
          </cell>
          <cell r="F176">
            <v>323310.68</v>
          </cell>
          <cell r="G176">
            <v>13.058</v>
          </cell>
          <cell r="H176">
            <v>978</v>
          </cell>
          <cell r="I176">
            <v>966</v>
          </cell>
          <cell r="J176">
            <v>0.11687</v>
          </cell>
          <cell r="K176">
            <v>1005</v>
          </cell>
          <cell r="L176">
            <v>1057</v>
          </cell>
          <cell r="M176">
            <v>3.6880000000000003E-2</v>
          </cell>
          <cell r="N176">
            <v>137.53553660820296</v>
          </cell>
        </row>
        <row r="177">
          <cell r="A177" t="str">
            <v>JanAnthonyCommercial Sales Service (915)</v>
          </cell>
          <cell r="B177" t="str">
            <v>Jan</v>
          </cell>
          <cell r="C177" t="str">
            <v>Anthony</v>
          </cell>
          <cell r="D177" t="str">
            <v>Commercial Sales Service (915)</v>
          </cell>
          <cell r="E177">
            <v>0.13572999999999999</v>
          </cell>
          <cell r="F177">
            <v>116227.30800000002</v>
          </cell>
          <cell r="G177">
            <v>25.945</v>
          </cell>
          <cell r="H177">
            <v>978</v>
          </cell>
          <cell r="I177">
            <v>966</v>
          </cell>
          <cell r="J177">
            <v>0.26883000000000001</v>
          </cell>
          <cell r="K177">
            <v>1005</v>
          </cell>
          <cell r="L177">
            <v>1057</v>
          </cell>
          <cell r="M177">
            <v>9.3179999999999999E-2</v>
          </cell>
          <cell r="N177">
            <v>66.788114722745462</v>
          </cell>
        </row>
        <row r="178">
          <cell r="A178" t="str">
            <v>JanAnthonyPublic Authority Sales Service (915)</v>
          </cell>
          <cell r="B178" t="str">
            <v>Jan</v>
          </cell>
          <cell r="C178" t="str">
            <v>Anthony</v>
          </cell>
          <cell r="D178" t="str">
            <v>Public Authority Sales Service (915)</v>
          </cell>
          <cell r="E178">
            <v>0.13572999999999999</v>
          </cell>
          <cell r="F178">
            <v>28770</v>
          </cell>
          <cell r="G178">
            <v>80.596999999999994</v>
          </cell>
          <cell r="H178">
            <v>978</v>
          </cell>
          <cell r="I178">
            <v>966</v>
          </cell>
          <cell r="J178">
            <v>0.67796999999999996</v>
          </cell>
          <cell r="K178">
            <v>1005</v>
          </cell>
          <cell r="L178">
            <v>1057</v>
          </cell>
          <cell r="M178">
            <v>0.15594</v>
          </cell>
          <cell r="N178">
            <v>-0.11605935377153474</v>
          </cell>
        </row>
        <row r="179">
          <cell r="A179" t="str">
            <v>Jan</v>
          </cell>
          <cell r="B179" t="str">
            <v>Jan</v>
          </cell>
        </row>
        <row r="180">
          <cell r="A180" t="str">
            <v>JanChanuteResidential Sales Service (910)</v>
          </cell>
          <cell r="B180" t="str">
            <v>Jan</v>
          </cell>
          <cell r="C180" t="str">
            <v>Chanute</v>
          </cell>
          <cell r="D180" t="str">
            <v>Residential Sales Service (910)</v>
          </cell>
          <cell r="E180">
            <v>0.13572999999999999</v>
          </cell>
          <cell r="F180">
            <v>1135028</v>
          </cell>
          <cell r="G180">
            <v>12.48</v>
          </cell>
          <cell r="H180">
            <v>1025</v>
          </cell>
          <cell r="I180">
            <v>947</v>
          </cell>
          <cell r="J180">
            <v>0.10154000000000001</v>
          </cell>
          <cell r="K180">
            <v>1071</v>
          </cell>
          <cell r="L180">
            <v>1062</v>
          </cell>
          <cell r="M180">
            <v>4.5220000000000003E-2</v>
          </cell>
          <cell r="N180">
            <v>-7775.3670232856784</v>
          </cell>
        </row>
        <row r="181">
          <cell r="A181" t="str">
            <v>JanChanuteCommercial Sales Service (915)</v>
          </cell>
          <cell r="B181" t="str">
            <v>Jan</v>
          </cell>
          <cell r="C181" t="str">
            <v>Chanute</v>
          </cell>
          <cell r="D181" t="str">
            <v>Commercial Sales Service (915)</v>
          </cell>
          <cell r="E181">
            <v>0.13572999999999999</v>
          </cell>
          <cell r="F181">
            <v>350857.82299999997</v>
          </cell>
          <cell r="G181">
            <v>30.576000000000001</v>
          </cell>
          <cell r="H181">
            <v>1025</v>
          </cell>
          <cell r="I181">
            <v>947</v>
          </cell>
          <cell r="J181">
            <v>0.30462</v>
          </cell>
          <cell r="K181">
            <v>1071</v>
          </cell>
          <cell r="L181">
            <v>1062</v>
          </cell>
          <cell r="M181">
            <v>0.23144999999999999</v>
          </cell>
          <cell r="N181">
            <v>-2083.5020911898027</v>
          </cell>
        </row>
        <row r="182">
          <cell r="A182" t="str">
            <v>JanChanutePublic Authority Sales Service (915)</v>
          </cell>
          <cell r="B182" t="str">
            <v>Jan</v>
          </cell>
          <cell r="C182" t="str">
            <v>Chanute</v>
          </cell>
          <cell r="D182" t="str">
            <v>Public Authority Sales Service (915)</v>
          </cell>
          <cell r="E182">
            <v>0.13572999999999999</v>
          </cell>
          <cell r="F182">
            <v>59418.419000000002</v>
          </cell>
          <cell r="G182">
            <v>56.722999999999999</v>
          </cell>
          <cell r="H182">
            <v>1025</v>
          </cell>
          <cell r="I182">
            <v>947</v>
          </cell>
          <cell r="J182">
            <v>0.51832999999999996</v>
          </cell>
          <cell r="K182">
            <v>1071</v>
          </cell>
          <cell r="L182">
            <v>1062</v>
          </cell>
          <cell r="M182">
            <v>0.24174999999999999</v>
          </cell>
          <cell r="N182">
            <v>-405.71147964667688</v>
          </cell>
        </row>
        <row r="183">
          <cell r="A183" t="str">
            <v>Jan</v>
          </cell>
          <cell r="B183" t="str">
            <v>Jan</v>
          </cell>
        </row>
        <row r="184">
          <cell r="A184" t="str">
            <v>JanCouncil Grove LakeResidential Sales Service (910)</v>
          </cell>
          <cell r="B184" t="str">
            <v>Jan</v>
          </cell>
          <cell r="C184" t="str">
            <v>Council Grove Lake</v>
          </cell>
          <cell r="D184" t="str">
            <v>Residential Sales Service (910)</v>
          </cell>
          <cell r="E184">
            <v>0.13572999999999999</v>
          </cell>
          <cell r="F184">
            <v>361477.1</v>
          </cell>
          <cell r="G184">
            <v>12.789</v>
          </cell>
          <cell r="H184">
            <v>1153</v>
          </cell>
          <cell r="I184">
            <v>1067</v>
          </cell>
          <cell r="J184">
            <v>8.1860000000000002E-2</v>
          </cell>
          <cell r="K184">
            <v>1166</v>
          </cell>
          <cell r="L184">
            <v>1204</v>
          </cell>
          <cell r="M184">
            <v>4.8030000000000003E-2</v>
          </cell>
          <cell r="N184">
            <v>-1567.9715835517313</v>
          </cell>
        </row>
        <row r="185">
          <cell r="A185" t="str">
            <v>JanCouncil Grove LakeCommercial Sales Service (915)</v>
          </cell>
          <cell r="B185" t="str">
            <v>Jan</v>
          </cell>
          <cell r="C185" t="str">
            <v>Council Grove Lake</v>
          </cell>
          <cell r="D185" t="str">
            <v>Commercial Sales Service (915)</v>
          </cell>
          <cell r="E185">
            <v>0.13572999999999999</v>
          </cell>
          <cell r="F185">
            <v>130203.95199999999</v>
          </cell>
          <cell r="G185">
            <v>134.495</v>
          </cell>
          <cell r="H185">
            <v>1153</v>
          </cell>
          <cell r="I185">
            <v>1067</v>
          </cell>
          <cell r="J185">
            <v>0.23960000000000001</v>
          </cell>
          <cell r="K185">
            <v>1166</v>
          </cell>
          <cell r="L185">
            <v>1204</v>
          </cell>
          <cell r="M185">
            <v>0.26399</v>
          </cell>
          <cell r="N185">
            <v>-260.0589180258325</v>
          </cell>
        </row>
        <row r="186">
          <cell r="A186" t="str">
            <v>JanCouncil Grove LakePublic Authority Sales Service (915)</v>
          </cell>
          <cell r="B186" t="str">
            <v>Jan</v>
          </cell>
          <cell r="C186" t="str">
            <v>Council Grove Lake</v>
          </cell>
          <cell r="D186" t="str">
            <v>Public Authority Sales Service (915)</v>
          </cell>
          <cell r="E186">
            <v>0.13572999999999999</v>
          </cell>
          <cell r="F186">
            <v>33695.816000000006</v>
          </cell>
          <cell r="G186">
            <v>53.63</v>
          </cell>
          <cell r="H186">
            <v>1153</v>
          </cell>
          <cell r="I186">
            <v>1067</v>
          </cell>
          <cell r="J186">
            <v>0.45012000000000002</v>
          </cell>
          <cell r="K186">
            <v>1166</v>
          </cell>
          <cell r="L186">
            <v>1204</v>
          </cell>
          <cell r="M186">
            <v>0.26960000000000001</v>
          </cell>
          <cell r="N186">
            <v>-146.77803128116494</v>
          </cell>
        </row>
        <row r="187">
          <cell r="A187" t="str">
            <v>Jan</v>
          </cell>
          <cell r="B187" t="str">
            <v>Jan</v>
          </cell>
        </row>
        <row r="188">
          <cell r="A188" t="str">
            <v>JanIndependenceResidential Sales Service (910)</v>
          </cell>
          <cell r="B188" t="str">
            <v>Jan</v>
          </cell>
          <cell r="C188" t="str">
            <v>Independence</v>
          </cell>
          <cell r="D188" t="str">
            <v>Residential Sales Service (910)</v>
          </cell>
          <cell r="E188">
            <v>0.13572999999999999</v>
          </cell>
          <cell r="F188">
            <v>1871582.95</v>
          </cell>
          <cell r="G188">
            <v>11.675000000000001</v>
          </cell>
          <cell r="H188">
            <v>1000</v>
          </cell>
          <cell r="I188">
            <v>918</v>
          </cell>
          <cell r="J188">
            <v>5.3469999999999997E-2</v>
          </cell>
          <cell r="K188">
            <v>1031</v>
          </cell>
          <cell r="L188">
            <v>1040</v>
          </cell>
          <cell r="M188">
            <v>9.3450000000000005E-2</v>
          </cell>
          <cell r="N188">
            <v>-5573.9781518717446</v>
          </cell>
        </row>
        <row r="189">
          <cell r="A189" t="str">
            <v>JanIndependenceCommercial Sales Service (915)</v>
          </cell>
          <cell r="B189" t="str">
            <v>Jan</v>
          </cell>
          <cell r="C189" t="str">
            <v>Independence</v>
          </cell>
          <cell r="D189" t="str">
            <v>Commercial Sales Service (915)</v>
          </cell>
          <cell r="E189">
            <v>0.13572999999999999</v>
          </cell>
          <cell r="F189">
            <v>720653.09199999995</v>
          </cell>
          <cell r="G189">
            <v>38.241999999999997</v>
          </cell>
          <cell r="H189">
            <v>1000</v>
          </cell>
          <cell r="I189">
            <v>918</v>
          </cell>
          <cell r="J189">
            <v>9.4810000000000005E-2</v>
          </cell>
          <cell r="K189">
            <v>1031</v>
          </cell>
          <cell r="L189">
            <v>1040</v>
          </cell>
          <cell r="M189">
            <v>0.19012999999999999</v>
          </cell>
          <cell r="N189">
            <v>-1802.23462646965</v>
          </cell>
        </row>
        <row r="190">
          <cell r="A190" t="str">
            <v>JanIndependencePublic Authority Sales Service (915)</v>
          </cell>
          <cell r="B190" t="str">
            <v>Jan</v>
          </cell>
          <cell r="C190" t="str">
            <v>Independence</v>
          </cell>
          <cell r="D190" t="str">
            <v>Public Authority Sales Service (915)</v>
          </cell>
          <cell r="E190">
            <v>0.13572999999999999</v>
          </cell>
          <cell r="F190">
            <v>0</v>
          </cell>
          <cell r="G190" t="str">
            <v>NA</v>
          </cell>
          <cell r="H190">
            <v>1000</v>
          </cell>
          <cell r="I190">
            <v>918</v>
          </cell>
          <cell r="J190" t="str">
            <v>NA</v>
          </cell>
          <cell r="K190">
            <v>1031</v>
          </cell>
          <cell r="L190">
            <v>1040</v>
          </cell>
          <cell r="M190" t="str">
            <v>NA</v>
          </cell>
          <cell r="N190" t="str">
            <v>NA</v>
          </cell>
        </row>
        <row r="191">
          <cell r="A191" t="str">
            <v>Jan</v>
          </cell>
          <cell r="B191" t="str">
            <v>Jan</v>
          </cell>
        </row>
        <row r="192">
          <cell r="A192" t="str">
            <v>JanLawrenceResidential Sales Service (910)</v>
          </cell>
          <cell r="B192" t="str">
            <v>Jan</v>
          </cell>
          <cell r="C192" t="str">
            <v>Lawrence</v>
          </cell>
          <cell r="D192" t="str">
            <v>Residential Sales Service (910)</v>
          </cell>
          <cell r="E192">
            <v>0.13572999999999999</v>
          </cell>
          <cell r="F192">
            <v>473036.9</v>
          </cell>
          <cell r="G192">
            <v>15.468</v>
          </cell>
          <cell r="H192">
            <v>1132</v>
          </cell>
          <cell r="I192">
            <v>971</v>
          </cell>
          <cell r="J192">
            <v>5.1990000000000001E-2</v>
          </cell>
          <cell r="K192">
            <v>1130</v>
          </cell>
          <cell r="L192">
            <v>1089</v>
          </cell>
          <cell r="M192">
            <v>6.4490000000000006E-2</v>
          </cell>
          <cell r="N192">
            <v>-4804.4495688515271</v>
          </cell>
        </row>
        <row r="193">
          <cell r="A193" t="str">
            <v>JanLawrenceCommercial Sales Service (915)</v>
          </cell>
          <cell r="B193" t="str">
            <v>Jan</v>
          </cell>
          <cell r="C193" t="str">
            <v>Lawrence</v>
          </cell>
          <cell r="D193" t="str">
            <v>Commercial Sales Service (915)</v>
          </cell>
          <cell r="E193">
            <v>0.13572999999999999</v>
          </cell>
          <cell r="F193">
            <v>107664.393</v>
          </cell>
          <cell r="G193">
            <v>49.593000000000004</v>
          </cell>
          <cell r="H193">
            <v>1132</v>
          </cell>
          <cell r="I193">
            <v>971</v>
          </cell>
          <cell r="J193">
            <v>0.16863</v>
          </cell>
          <cell r="K193">
            <v>1130</v>
          </cell>
          <cell r="L193">
            <v>1089</v>
          </cell>
          <cell r="M193">
            <v>0.48260999999999998</v>
          </cell>
          <cell r="N193">
            <v>-872.82802131594008</v>
          </cell>
        </row>
        <row r="194">
          <cell r="A194" t="str">
            <v>JanLawrencePublic Authority Sales Service (915)</v>
          </cell>
          <cell r="B194" t="str">
            <v>Jan</v>
          </cell>
          <cell r="C194" t="str">
            <v>Lawrence</v>
          </cell>
          <cell r="D194" t="str">
            <v>Public Authority Sales Service (915)</v>
          </cell>
          <cell r="E194">
            <v>0.13572999999999999</v>
          </cell>
          <cell r="F194">
            <v>24314.076000000001</v>
          </cell>
          <cell r="G194">
            <v>80.242000000000004</v>
          </cell>
          <cell r="H194">
            <v>1132</v>
          </cell>
          <cell r="I194">
            <v>971</v>
          </cell>
          <cell r="J194">
            <v>0.52893000000000001</v>
          </cell>
          <cell r="K194">
            <v>1130</v>
          </cell>
          <cell r="L194">
            <v>1089</v>
          </cell>
          <cell r="M194">
            <v>0.73778999999999995</v>
          </cell>
          <cell r="N194">
            <v>-251.77655852302331</v>
          </cell>
        </row>
        <row r="195">
          <cell r="A195" t="str">
            <v>Jan</v>
          </cell>
          <cell r="B195" t="str">
            <v>Jan</v>
          </cell>
        </row>
        <row r="196">
          <cell r="A196" t="str">
            <v>JanLeavenworthResidential Sales Service (910)</v>
          </cell>
          <cell r="B196" t="str">
            <v>Jan</v>
          </cell>
          <cell r="C196" t="str">
            <v>Leavenworth</v>
          </cell>
          <cell r="D196" t="str">
            <v>Residential Sales Service (910)</v>
          </cell>
          <cell r="E196">
            <v>0.13572999999999999</v>
          </cell>
          <cell r="F196">
            <v>1052372.7960000001</v>
          </cell>
          <cell r="G196">
            <v>17.143999999999998</v>
          </cell>
          <cell r="H196">
            <v>1149</v>
          </cell>
          <cell r="I196">
            <v>1054</v>
          </cell>
          <cell r="J196">
            <v>7.8490000000000004E-2</v>
          </cell>
          <cell r="K196">
            <v>1217</v>
          </cell>
          <cell r="L196">
            <v>1191</v>
          </cell>
          <cell r="M196">
            <v>7.886E-2</v>
          </cell>
          <cell r="N196">
            <v>-6679.5004578030348</v>
          </cell>
        </row>
        <row r="197">
          <cell r="A197" t="str">
            <v>JanLeavenworthCommercial Sales Service (915)</v>
          </cell>
          <cell r="B197" t="str">
            <v>Jan</v>
          </cell>
          <cell r="C197" t="str">
            <v>Leavenworth</v>
          </cell>
          <cell r="D197" t="str">
            <v>Commercial Sales Service (915)</v>
          </cell>
          <cell r="E197">
            <v>0.13572999999999999</v>
          </cell>
          <cell r="F197">
            <v>283676.22100000002</v>
          </cell>
          <cell r="G197">
            <v>127.58</v>
          </cell>
          <cell r="H197">
            <v>1149</v>
          </cell>
          <cell r="I197">
            <v>1054</v>
          </cell>
          <cell r="J197">
            <v>0.43508000000000002</v>
          </cell>
          <cell r="K197">
            <v>1217</v>
          </cell>
          <cell r="L197">
            <v>1191</v>
          </cell>
          <cell r="M197">
            <v>0.22688</v>
          </cell>
          <cell r="N197">
            <v>-2012.584723096478</v>
          </cell>
        </row>
        <row r="198">
          <cell r="A198" t="str">
            <v>JanLeavenworthPublic Authority Sales Service (915)</v>
          </cell>
          <cell r="B198" t="str">
            <v>Jan</v>
          </cell>
          <cell r="C198" t="str">
            <v>Leavenworth</v>
          </cell>
          <cell r="D198" t="str">
            <v>Public Authority Sales Service (915)</v>
          </cell>
          <cell r="E198">
            <v>0.13572999999999999</v>
          </cell>
          <cell r="F198">
            <v>21922.322</v>
          </cell>
          <cell r="G198">
            <v>26.2</v>
          </cell>
          <cell r="H198">
            <v>1149</v>
          </cell>
          <cell r="I198">
            <v>1054</v>
          </cell>
          <cell r="J198">
            <v>0.65732999999999997</v>
          </cell>
          <cell r="K198">
            <v>1217</v>
          </cell>
          <cell r="L198">
            <v>1191</v>
          </cell>
          <cell r="M198">
            <v>0.17499999999999999</v>
          </cell>
          <cell r="N198">
            <v>-200.46189343857</v>
          </cell>
        </row>
        <row r="199">
          <cell r="A199" t="str">
            <v>Jan</v>
          </cell>
          <cell r="B199" t="str">
            <v>Jan</v>
          </cell>
        </row>
        <row r="200">
          <cell r="A200" t="str">
            <v>JanMarion lakeResidential Sales Service (910)</v>
          </cell>
          <cell r="B200" t="str">
            <v>Jan</v>
          </cell>
          <cell r="C200" t="str">
            <v>Marion lake</v>
          </cell>
          <cell r="D200" t="str">
            <v>Residential Sales Service (910)</v>
          </cell>
          <cell r="E200">
            <v>0.13572999999999999</v>
          </cell>
          <cell r="F200">
            <v>728936.397</v>
          </cell>
          <cell r="G200">
            <v>12.786</v>
          </cell>
          <cell r="H200">
            <v>1125</v>
          </cell>
          <cell r="I200">
            <v>1054</v>
          </cell>
          <cell r="J200">
            <v>8.405E-2</v>
          </cell>
          <cell r="K200">
            <v>1140</v>
          </cell>
          <cell r="L200">
            <v>1179</v>
          </cell>
          <cell r="M200">
            <v>4.8660000000000002E-2</v>
          </cell>
          <cell r="N200">
            <v>-2473.1254094070491</v>
          </cell>
        </row>
        <row r="201">
          <cell r="A201" t="str">
            <v>JanMarion lakeCommercial Sales Service (915)</v>
          </cell>
          <cell r="B201" t="str">
            <v>Jan</v>
          </cell>
          <cell r="C201" t="str">
            <v>Marion lake</v>
          </cell>
          <cell r="D201" t="str">
            <v>Commercial Sales Service (915)</v>
          </cell>
          <cell r="E201">
            <v>0.13572999999999999</v>
          </cell>
          <cell r="F201">
            <v>241513.14799999999</v>
          </cell>
          <cell r="G201">
            <v>41.223999999999997</v>
          </cell>
          <cell r="H201">
            <v>1125</v>
          </cell>
          <cell r="I201">
            <v>1054</v>
          </cell>
          <cell r="J201">
            <v>0.16786000000000001</v>
          </cell>
          <cell r="K201">
            <v>1140</v>
          </cell>
          <cell r="L201">
            <v>1179</v>
          </cell>
          <cell r="M201">
            <v>0.15579000000000001</v>
          </cell>
          <cell r="N201">
            <v>-469.77629796420695</v>
          </cell>
        </row>
        <row r="202">
          <cell r="A202" t="str">
            <v>JanMarion lakePublic Authority Sales Service (915)</v>
          </cell>
          <cell r="B202" t="str">
            <v>Jan</v>
          </cell>
          <cell r="C202" t="str">
            <v>Marion lake</v>
          </cell>
          <cell r="D202" t="str">
            <v>Public Authority Sales Service (915)</v>
          </cell>
          <cell r="E202">
            <v>0.13572999999999999</v>
          </cell>
          <cell r="F202">
            <v>119596.14499999999</v>
          </cell>
          <cell r="G202">
            <v>231.02</v>
          </cell>
          <cell r="H202">
            <v>1125</v>
          </cell>
          <cell r="I202">
            <v>1054</v>
          </cell>
          <cell r="J202">
            <v>0.40783000000000003</v>
          </cell>
          <cell r="K202">
            <v>1140</v>
          </cell>
          <cell r="L202">
            <v>1179</v>
          </cell>
          <cell r="M202">
            <v>0.43203999999999998</v>
          </cell>
          <cell r="N202">
            <v>-166.21083048851776</v>
          </cell>
        </row>
        <row r="203">
          <cell r="A203" t="str">
            <v>Jan</v>
          </cell>
          <cell r="B203" t="str">
            <v>Jan</v>
          </cell>
        </row>
        <row r="204">
          <cell r="A204" t="str">
            <v>JanNess CityResidential Sales Service (910)</v>
          </cell>
          <cell r="B204" t="str">
            <v>Jan</v>
          </cell>
          <cell r="C204" t="str">
            <v>Ness City</v>
          </cell>
          <cell r="D204" t="str">
            <v>Residential Sales Service (910)</v>
          </cell>
          <cell r="E204">
            <v>0.13572999999999999</v>
          </cell>
          <cell r="F204">
            <v>167951.79</v>
          </cell>
          <cell r="G204">
            <v>15.522</v>
          </cell>
          <cell r="H204">
            <v>1100</v>
          </cell>
          <cell r="I204">
            <v>1041</v>
          </cell>
          <cell r="J204">
            <v>0.11704000000000001</v>
          </cell>
          <cell r="K204">
            <v>1028</v>
          </cell>
          <cell r="L204">
            <v>1143</v>
          </cell>
          <cell r="M204">
            <v>1.401E-2</v>
          </cell>
          <cell r="N204">
            <v>-760.62664712837193</v>
          </cell>
        </row>
        <row r="205">
          <cell r="A205" t="str">
            <v>JanNess CityCommercial Sales Service (915)</v>
          </cell>
          <cell r="B205" t="str">
            <v>Jan</v>
          </cell>
          <cell r="C205" t="str">
            <v>Ness City</v>
          </cell>
          <cell r="D205" t="str">
            <v>Commercial Sales Service (915)</v>
          </cell>
          <cell r="E205">
            <v>0.13572999999999999</v>
          </cell>
          <cell r="F205">
            <v>55948.216</v>
          </cell>
          <cell r="G205">
            <v>26.966000000000001</v>
          </cell>
          <cell r="H205">
            <v>1100</v>
          </cell>
          <cell r="I205">
            <v>1041</v>
          </cell>
          <cell r="J205">
            <v>0.23505000000000001</v>
          </cell>
          <cell r="K205">
            <v>1028</v>
          </cell>
          <cell r="L205">
            <v>1143</v>
          </cell>
          <cell r="M205">
            <v>1.634E-2</v>
          </cell>
          <cell r="N205">
            <v>-301.1444513869738</v>
          </cell>
        </row>
        <row r="206">
          <cell r="A206" t="str">
            <v>JanNess CityPublic Authority Sales Service (915)</v>
          </cell>
          <cell r="B206" t="str">
            <v>Jan</v>
          </cell>
          <cell r="C206" t="str">
            <v>Ness City</v>
          </cell>
          <cell r="D206" t="str">
            <v>Public Authority Sales Service (915)</v>
          </cell>
          <cell r="E206">
            <v>0.13572999999999999</v>
          </cell>
          <cell r="F206">
            <v>24518.797999999995</v>
          </cell>
          <cell r="G206">
            <v>59.064</v>
          </cell>
          <cell r="H206">
            <v>1100</v>
          </cell>
          <cell r="I206">
            <v>1041</v>
          </cell>
          <cell r="J206">
            <v>0.35189999999999999</v>
          </cell>
          <cell r="K206">
            <v>1028</v>
          </cell>
          <cell r="L206">
            <v>1143</v>
          </cell>
          <cell r="M206">
            <v>0.27622000000000002</v>
          </cell>
          <cell r="N206">
            <v>50.154144797653174</v>
          </cell>
        </row>
        <row r="207">
          <cell r="A207" t="str">
            <v>Jan</v>
          </cell>
          <cell r="B207" t="str">
            <v>Jan</v>
          </cell>
        </row>
        <row r="208">
          <cell r="A208" t="str">
            <v>JanOlatheResidential Sales Service (910)</v>
          </cell>
          <cell r="B208" t="str">
            <v>Jan</v>
          </cell>
          <cell r="C208" t="str">
            <v>Olathe</v>
          </cell>
          <cell r="D208" t="str">
            <v>Residential Sales Service (910)</v>
          </cell>
          <cell r="E208">
            <v>0.13572999999999999</v>
          </cell>
          <cell r="F208">
            <v>16792381.665999997</v>
          </cell>
          <cell r="G208">
            <v>16.581</v>
          </cell>
          <cell r="H208">
            <v>1110</v>
          </cell>
          <cell r="I208">
            <v>989</v>
          </cell>
          <cell r="J208">
            <v>0.10094</v>
          </cell>
          <cell r="K208">
            <v>1179</v>
          </cell>
          <cell r="L208">
            <v>1113</v>
          </cell>
          <cell r="M208">
            <v>6.9720000000000004E-2</v>
          </cell>
          <cell r="N208">
            <v>-181790.4675708283</v>
          </cell>
        </row>
        <row r="209">
          <cell r="A209" t="str">
            <v>JanOlatheCommercial Sales Service (915)</v>
          </cell>
          <cell r="B209" t="str">
            <v>Jan</v>
          </cell>
          <cell r="C209" t="str">
            <v>Olathe</v>
          </cell>
          <cell r="D209" t="str">
            <v>Commercial Sales Service (915)</v>
          </cell>
          <cell r="E209">
            <v>0.13572999999999999</v>
          </cell>
          <cell r="F209">
            <v>4255878.8829999994</v>
          </cell>
          <cell r="G209">
            <v>86.257999999999996</v>
          </cell>
          <cell r="H209">
            <v>1110</v>
          </cell>
          <cell r="I209">
            <v>989</v>
          </cell>
          <cell r="J209">
            <v>0.45813999999999999</v>
          </cell>
          <cell r="K209">
            <v>1179</v>
          </cell>
          <cell r="L209">
            <v>1113</v>
          </cell>
          <cell r="M209">
            <v>0.30102000000000001</v>
          </cell>
          <cell r="N209">
            <v>-45802.430038139471</v>
          </cell>
        </row>
        <row r="210">
          <cell r="A210" t="str">
            <v>JanOlathePublic Authority Sales Service (915)</v>
          </cell>
          <cell r="B210" t="str">
            <v>Jan</v>
          </cell>
          <cell r="C210" t="str">
            <v>Olathe</v>
          </cell>
          <cell r="D210" t="str">
            <v>Public Authority Sales Service (915)</v>
          </cell>
          <cell r="E210">
            <v>0.13572999999999999</v>
          </cell>
          <cell r="F210">
            <v>22595.014000000003</v>
          </cell>
          <cell r="G210">
            <v>44.997</v>
          </cell>
          <cell r="H210">
            <v>1110</v>
          </cell>
          <cell r="I210">
            <v>989</v>
          </cell>
          <cell r="J210">
            <v>0.94994999999999996</v>
          </cell>
          <cell r="K210">
            <v>1179</v>
          </cell>
          <cell r="L210">
            <v>1113</v>
          </cell>
          <cell r="M210">
            <v>0.84931999999999996</v>
          </cell>
          <cell r="N210">
            <v>-249.6316321778076</v>
          </cell>
        </row>
        <row r="211">
          <cell r="A211" t="str">
            <v>Jan</v>
          </cell>
          <cell r="B211" t="str">
            <v>Jan</v>
          </cell>
        </row>
        <row r="212">
          <cell r="A212" t="str">
            <v>JanSedanResidential Sales Service (910)</v>
          </cell>
          <cell r="B212" t="str">
            <v>Jan</v>
          </cell>
          <cell r="C212" t="str">
            <v>Sedan</v>
          </cell>
          <cell r="D212" t="str">
            <v>Residential Sales Service (910)</v>
          </cell>
          <cell r="E212">
            <v>0.13572999999999999</v>
          </cell>
          <cell r="F212">
            <v>424153.45699999999</v>
          </cell>
          <cell r="G212">
            <v>12.686999999999999</v>
          </cell>
          <cell r="H212">
            <v>953</v>
          </cell>
          <cell r="I212">
            <v>911</v>
          </cell>
          <cell r="J212">
            <v>0.10256</v>
          </cell>
          <cell r="K212">
            <v>1087</v>
          </cell>
          <cell r="L212">
            <v>1030</v>
          </cell>
          <cell r="M212">
            <v>6.343E-2</v>
          </cell>
          <cell r="N212">
            <v>-2542.8926614504198</v>
          </cell>
        </row>
        <row r="213">
          <cell r="A213" t="str">
            <v>JanSedanCommercial Sales Service (915)</v>
          </cell>
          <cell r="B213" t="str">
            <v>Jan</v>
          </cell>
          <cell r="C213" t="str">
            <v>Sedan</v>
          </cell>
          <cell r="D213" t="str">
            <v>Commercial Sales Service (915)</v>
          </cell>
          <cell r="E213">
            <v>0.13572999999999999</v>
          </cell>
          <cell r="F213">
            <v>164880.45300000001</v>
          </cell>
          <cell r="G213">
            <v>57.523000000000003</v>
          </cell>
          <cell r="H213">
            <v>953</v>
          </cell>
          <cell r="I213">
            <v>911</v>
          </cell>
          <cell r="J213">
            <v>0.34370000000000001</v>
          </cell>
          <cell r="K213">
            <v>1087</v>
          </cell>
          <cell r="L213">
            <v>1030</v>
          </cell>
          <cell r="M213">
            <v>0.19517000000000001</v>
          </cell>
          <cell r="N213">
            <v>-957.79786310574696</v>
          </cell>
        </row>
        <row r="214">
          <cell r="A214" t="str">
            <v>JanSedanPublic Authority Sales Service (915)</v>
          </cell>
          <cell r="B214" t="str">
            <v>Jan</v>
          </cell>
          <cell r="C214" t="str">
            <v>Sedan</v>
          </cell>
          <cell r="D214" t="str">
            <v>Public Authority Sales Service (915)</v>
          </cell>
          <cell r="E214">
            <v>0.13572999999999999</v>
          </cell>
          <cell r="F214">
            <v>0</v>
          </cell>
          <cell r="G214" t="str">
            <v>NA</v>
          </cell>
          <cell r="H214">
            <v>953</v>
          </cell>
          <cell r="I214">
            <v>911</v>
          </cell>
          <cell r="J214" t="str">
            <v>NA</v>
          </cell>
          <cell r="K214">
            <v>1087</v>
          </cell>
          <cell r="L214">
            <v>1030</v>
          </cell>
          <cell r="M214" t="str">
            <v>NA</v>
          </cell>
          <cell r="N214" t="str">
            <v>NA</v>
          </cell>
        </row>
        <row r="215">
          <cell r="A215" t="str">
            <v>Jan</v>
          </cell>
          <cell r="B215" t="str">
            <v>Jan</v>
          </cell>
        </row>
        <row r="216">
          <cell r="A216" t="str">
            <v>JanSyracuseResidential Sales Service (910)</v>
          </cell>
          <cell r="B216" t="str">
            <v>Jan</v>
          </cell>
          <cell r="C216" t="str">
            <v>Syracuse</v>
          </cell>
          <cell r="D216" t="str">
            <v>Residential Sales Service (910)</v>
          </cell>
          <cell r="E216">
            <v>0.13572999999999999</v>
          </cell>
          <cell r="F216">
            <v>145961.46300000002</v>
          </cell>
          <cell r="G216">
            <v>18.134</v>
          </cell>
          <cell r="H216">
            <v>1016</v>
          </cell>
          <cell r="I216">
            <v>1060</v>
          </cell>
          <cell r="J216">
            <v>0.10317</v>
          </cell>
          <cell r="K216">
            <v>943</v>
          </cell>
          <cell r="L216">
            <v>1136</v>
          </cell>
          <cell r="M216">
            <v>2.835E-2</v>
          </cell>
          <cell r="N216">
            <v>1324.962540032122</v>
          </cell>
        </row>
        <row r="217">
          <cell r="A217" t="str">
            <v>JanSyracuseCommercial Sales Service (915)</v>
          </cell>
          <cell r="B217" t="str">
            <v>Jan</v>
          </cell>
          <cell r="C217" t="str">
            <v>Syracuse</v>
          </cell>
          <cell r="D217" t="str">
            <v>Commercial Sales Service (915)</v>
          </cell>
          <cell r="E217">
            <v>0.13572999999999999</v>
          </cell>
          <cell r="F217">
            <v>72919.944000000003</v>
          </cell>
          <cell r="G217">
            <v>73.734999999999999</v>
          </cell>
          <cell r="H217">
            <v>1016</v>
          </cell>
          <cell r="I217">
            <v>1060</v>
          </cell>
          <cell r="J217">
            <v>0.32784999999999997</v>
          </cell>
          <cell r="K217">
            <v>943</v>
          </cell>
          <cell r="L217">
            <v>1136</v>
          </cell>
          <cell r="M217">
            <v>0.17219999999999999</v>
          </cell>
          <cell r="N217">
            <v>828.70455286165793</v>
          </cell>
        </row>
        <row r="218">
          <cell r="A218" t="str">
            <v>JanSyracusePublic Authority Sales Service (915)</v>
          </cell>
          <cell r="B218" t="str">
            <v>Jan</v>
          </cell>
          <cell r="C218" t="str">
            <v>Syracuse</v>
          </cell>
          <cell r="D218" t="str">
            <v>Public Authority Sales Service (915)</v>
          </cell>
          <cell r="E218">
            <v>0.13572999999999999</v>
          </cell>
          <cell r="F218">
            <v>42606.19</v>
          </cell>
          <cell r="G218">
            <v>64.034000000000006</v>
          </cell>
          <cell r="H218">
            <v>1016</v>
          </cell>
          <cell r="I218">
            <v>1060</v>
          </cell>
          <cell r="J218">
            <v>0.54586000000000001</v>
          </cell>
          <cell r="K218">
            <v>943</v>
          </cell>
          <cell r="L218">
            <v>1136</v>
          </cell>
          <cell r="M218">
            <v>0.20718</v>
          </cell>
          <cell r="N218">
            <v>454.70445672251725</v>
          </cell>
        </row>
        <row r="219">
          <cell r="A219" t="str">
            <v>Jan</v>
          </cell>
          <cell r="B219" t="str">
            <v>Jan</v>
          </cell>
        </row>
        <row r="220">
          <cell r="A220" t="str">
            <v>JanUlyssesResidential Sales Service (910)</v>
          </cell>
          <cell r="B220" t="str">
            <v>Jan</v>
          </cell>
          <cell r="C220" t="str">
            <v>Ulysses</v>
          </cell>
          <cell r="D220" t="str">
            <v>Residential Sales Service (910)</v>
          </cell>
          <cell r="E220">
            <v>0.13572999999999999</v>
          </cell>
          <cell r="F220">
            <v>552728.89899999998</v>
          </cell>
          <cell r="G220">
            <v>19.79</v>
          </cell>
          <cell r="H220">
            <v>1039</v>
          </cell>
          <cell r="I220">
            <v>1001</v>
          </cell>
          <cell r="J220">
            <v>0.10802</v>
          </cell>
          <cell r="K220">
            <v>988</v>
          </cell>
          <cell r="L220">
            <v>1074</v>
          </cell>
          <cell r="M220">
            <v>3.9609999999999999E-2</v>
          </cell>
          <cell r="N220">
            <v>-306.07949080340921</v>
          </cell>
        </row>
        <row r="221">
          <cell r="A221" t="str">
            <v>JanUlyssesCommercial Sales Service (915)</v>
          </cell>
          <cell r="B221" t="str">
            <v>Jan</v>
          </cell>
          <cell r="C221" t="str">
            <v>Ulysses</v>
          </cell>
          <cell r="D221" t="str">
            <v>Commercial Sales Service (915)</v>
          </cell>
          <cell r="E221">
            <v>0.13572999999999999</v>
          </cell>
          <cell r="F221">
            <v>190882.72900000005</v>
          </cell>
          <cell r="G221">
            <v>64.974999999999994</v>
          </cell>
          <cell r="H221">
            <v>1039</v>
          </cell>
          <cell r="I221">
            <v>1001</v>
          </cell>
          <cell r="J221">
            <v>0.46460000000000001</v>
          </cell>
          <cell r="K221">
            <v>988</v>
          </cell>
          <cell r="L221">
            <v>1074</v>
          </cell>
          <cell r="M221">
            <v>0.22747000000000001</v>
          </cell>
          <cell r="N221">
            <v>63.984170263406561</v>
          </cell>
        </row>
        <row r="222">
          <cell r="A222" t="str">
            <v>JanUlyssesPublic Authority Sales Service (915)</v>
          </cell>
          <cell r="B222" t="str">
            <v>Jan</v>
          </cell>
          <cell r="C222" t="str">
            <v>Ulysses</v>
          </cell>
          <cell r="D222" t="str">
            <v>Public Authority Sales Service (915)</v>
          </cell>
          <cell r="E222">
            <v>0.13572999999999999</v>
          </cell>
          <cell r="F222">
            <v>145019.902</v>
          </cell>
          <cell r="G222">
            <v>200</v>
          </cell>
          <cell r="H222">
            <v>1039</v>
          </cell>
          <cell r="I222">
            <v>1001</v>
          </cell>
          <cell r="J222">
            <v>0.93113999999999997</v>
          </cell>
          <cell r="K222">
            <v>988</v>
          </cell>
          <cell r="L222">
            <v>1074</v>
          </cell>
          <cell r="M222">
            <v>0.36591000000000001</v>
          </cell>
          <cell r="N222">
            <v>-50.401319794290714</v>
          </cell>
        </row>
        <row r="223">
          <cell r="A223" t="str">
            <v/>
          </cell>
          <cell r="N223">
            <v>-267381.06988437095</v>
          </cell>
        </row>
        <row r="224">
          <cell r="A224" t="str">
            <v>Actual HDD for Current Month and Prior Month are Estimates</v>
          </cell>
          <cell r="C224" t="str">
            <v>Actual HDD for Current Month and Prior Month are Estimates</v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>Revised Kansas Weather Normalization Adjustment Program</v>
          </cell>
          <cell r="C228" t="str">
            <v>Revised Kansas Weather Normalization Adjustment Program</v>
          </cell>
        </row>
        <row r="229">
          <cell r="A229" t="str">
            <v>February  2009 Estimates</v>
          </cell>
          <cell r="C229" t="str">
            <v>February  2009 Estimates</v>
          </cell>
        </row>
        <row r="230">
          <cell r="A230" t="str">
            <v/>
          </cell>
        </row>
        <row r="231">
          <cell r="A231" t="str">
            <v/>
          </cell>
          <cell r="H231" t="str">
            <v>Prior Month</v>
          </cell>
          <cell r="K231" t="str">
            <v>Current Month</v>
          </cell>
          <cell r="N231" t="str">
            <v xml:space="preserve">(Revenue/Excess) </v>
          </cell>
        </row>
        <row r="232">
          <cell r="A232" t="str">
            <v xml:space="preserve">Weather Tariff </v>
          </cell>
          <cell r="C232" t="str">
            <v xml:space="preserve">Weather </v>
          </cell>
          <cell r="D232" t="str">
            <v xml:space="preserve">Tariff </v>
          </cell>
          <cell r="E232" t="str">
            <v>Margin</v>
          </cell>
          <cell r="G232" t="str">
            <v>Base</v>
          </cell>
          <cell r="H232" t="str">
            <v xml:space="preserve">Actual </v>
          </cell>
          <cell r="I232" t="str">
            <v>Normal</v>
          </cell>
          <cell r="K232" t="str">
            <v xml:space="preserve">Actual </v>
          </cell>
          <cell r="L232" t="str">
            <v>Normal</v>
          </cell>
          <cell r="N232" t="str">
            <v>Deficiency</v>
          </cell>
        </row>
        <row r="233">
          <cell r="A233" t="str">
            <v>StationGroup</v>
          </cell>
          <cell r="C233" t="str">
            <v>Station</v>
          </cell>
          <cell r="D233" t="str">
            <v>Group</v>
          </cell>
          <cell r="E233" t="str">
            <v>Rate</v>
          </cell>
          <cell r="F233" t="str">
            <v>Volume</v>
          </cell>
          <cell r="G233" t="str">
            <v>Load</v>
          </cell>
          <cell r="H233" t="str">
            <v>HDD</v>
          </cell>
          <cell r="I233" t="str">
            <v>HDD</v>
          </cell>
          <cell r="J233" t="str">
            <v>HSF</v>
          </cell>
          <cell r="K233" t="str">
            <v>HDD</v>
          </cell>
          <cell r="L233" t="str">
            <v>HDD</v>
          </cell>
          <cell r="M233" t="str">
            <v>HSF</v>
          </cell>
          <cell r="N233" t="str">
            <v>$</v>
          </cell>
        </row>
        <row r="234">
          <cell r="A234" t="str">
            <v>FebAnthonyResidential Sales Service (910)</v>
          </cell>
          <cell r="B234" t="str">
            <v>Feb</v>
          </cell>
          <cell r="C234" t="str">
            <v>Anthony</v>
          </cell>
          <cell r="D234" t="str">
            <v>Residential Sales Service (910)</v>
          </cell>
          <cell r="E234">
            <v>0.13572999999999999</v>
          </cell>
          <cell r="F234">
            <v>242110.42300000004</v>
          </cell>
          <cell r="G234">
            <v>13.058</v>
          </cell>
          <cell r="H234">
            <v>1005</v>
          </cell>
          <cell r="I234">
            <v>1057</v>
          </cell>
          <cell r="J234">
            <v>0.11687</v>
          </cell>
          <cell r="K234">
            <v>636</v>
          </cell>
          <cell r="L234">
            <v>786</v>
          </cell>
          <cell r="M234">
            <v>3.6880000000000003E-2</v>
          </cell>
          <cell r="N234">
            <v>2477.7790240275167</v>
          </cell>
        </row>
        <row r="235">
          <cell r="A235" t="str">
            <v>FebAnthonyCommercial Sales Service (915)</v>
          </cell>
          <cell r="B235" t="str">
            <v>Feb</v>
          </cell>
          <cell r="C235" t="str">
            <v>Anthony</v>
          </cell>
          <cell r="D235" t="str">
            <v>Commercial Sales Service (915)</v>
          </cell>
          <cell r="E235">
            <v>0.13572999999999999</v>
          </cell>
          <cell r="F235">
            <v>85611.527000000002</v>
          </cell>
          <cell r="G235">
            <v>25.945</v>
          </cell>
          <cell r="H235">
            <v>1005</v>
          </cell>
          <cell r="I235">
            <v>1057</v>
          </cell>
          <cell r="J235">
            <v>0.26883000000000001</v>
          </cell>
          <cell r="K235">
            <v>636</v>
          </cell>
          <cell r="L235">
            <v>786</v>
          </cell>
          <cell r="M235">
            <v>9.3179999999999999E-2</v>
          </cell>
          <cell r="N235">
            <v>914.09352972932879</v>
          </cell>
        </row>
        <row r="236">
          <cell r="A236" t="str">
            <v>FebAnthonyPublic Authority Sales Service (915)</v>
          </cell>
          <cell r="B236" t="str">
            <v>Feb</v>
          </cell>
          <cell r="C236" t="str">
            <v>Anthony</v>
          </cell>
          <cell r="D236" t="str">
            <v>Public Authority Sales Service (915)</v>
          </cell>
          <cell r="E236">
            <v>0.13572999999999999</v>
          </cell>
          <cell r="F236">
            <v>21052</v>
          </cell>
          <cell r="G236">
            <v>80.596999999999994</v>
          </cell>
          <cell r="H236">
            <v>1005</v>
          </cell>
          <cell r="I236">
            <v>1057</v>
          </cell>
          <cell r="J236">
            <v>0.67796999999999996</v>
          </cell>
          <cell r="K236">
            <v>636</v>
          </cell>
          <cell r="L236">
            <v>786</v>
          </cell>
          <cell r="M236">
            <v>0.15594</v>
          </cell>
          <cell r="N236">
            <v>194.59531256939889</v>
          </cell>
        </row>
        <row r="237">
          <cell r="A237" t="str">
            <v>Feb</v>
          </cell>
          <cell r="B237" t="str">
            <v>Feb</v>
          </cell>
        </row>
        <row r="238">
          <cell r="A238" t="str">
            <v>FebChanuteResidential Sales Service (910)</v>
          </cell>
          <cell r="B238" t="str">
            <v>Feb</v>
          </cell>
          <cell r="C238" t="str">
            <v>Chanute</v>
          </cell>
          <cell r="D238" t="str">
            <v>Residential Sales Service (910)</v>
          </cell>
          <cell r="E238">
            <v>0.13572999999999999</v>
          </cell>
          <cell r="F238">
            <v>876187.75199999986</v>
          </cell>
          <cell r="G238">
            <v>12.48</v>
          </cell>
          <cell r="H238">
            <v>1071</v>
          </cell>
          <cell r="I238">
            <v>1062</v>
          </cell>
          <cell r="J238">
            <v>0.10154000000000001</v>
          </cell>
          <cell r="K238">
            <v>661</v>
          </cell>
          <cell r="L238">
            <v>796</v>
          </cell>
          <cell r="M238">
            <v>4.5220000000000003E-2</v>
          </cell>
          <cell r="N238">
            <v>4084.9751081143099</v>
          </cell>
        </row>
        <row r="239">
          <cell r="A239" t="str">
            <v>FebChanuteCommercial Sales Service (915)</v>
          </cell>
          <cell r="B239" t="str">
            <v>Feb</v>
          </cell>
          <cell r="C239" t="str">
            <v>Chanute</v>
          </cell>
          <cell r="D239" t="str">
            <v>Commercial Sales Service (915)</v>
          </cell>
          <cell r="E239">
            <v>0.13572999999999999</v>
          </cell>
          <cell r="F239">
            <v>265936.87499999994</v>
          </cell>
          <cell r="G239">
            <v>30.576000000000001</v>
          </cell>
          <cell r="H239">
            <v>1071</v>
          </cell>
          <cell r="I239">
            <v>1062</v>
          </cell>
          <cell r="J239">
            <v>0.30462</v>
          </cell>
          <cell r="K239">
            <v>661</v>
          </cell>
          <cell r="L239">
            <v>796</v>
          </cell>
          <cell r="M239">
            <v>0.23144999999999999</v>
          </cell>
          <cell r="N239">
            <v>2018.144950336537</v>
          </cell>
        </row>
        <row r="240">
          <cell r="A240" t="str">
            <v>FebChanutePublic Authority Sales Service (915)</v>
          </cell>
          <cell r="B240" t="str">
            <v>Feb</v>
          </cell>
          <cell r="C240" t="str">
            <v>Chanute</v>
          </cell>
          <cell r="D240" t="str">
            <v>Public Authority Sales Service (915)</v>
          </cell>
          <cell r="E240">
            <v>0.13572999999999999</v>
          </cell>
          <cell r="F240">
            <v>42807.525000000009</v>
          </cell>
          <cell r="G240">
            <v>56.722999999999999</v>
          </cell>
          <cell r="H240">
            <v>1071</v>
          </cell>
          <cell r="I240">
            <v>1062</v>
          </cell>
          <cell r="J240">
            <v>0.51832999999999996</v>
          </cell>
          <cell r="K240">
            <v>661</v>
          </cell>
          <cell r="L240">
            <v>796</v>
          </cell>
          <cell r="M240">
            <v>0.24174999999999999</v>
          </cell>
          <cell r="N240">
            <v>210.61402315178717</v>
          </cell>
        </row>
        <row r="241">
          <cell r="A241" t="str">
            <v>Feb</v>
          </cell>
          <cell r="B241" t="str">
            <v>Feb</v>
          </cell>
        </row>
        <row r="242">
          <cell r="A242" t="str">
            <v>FebCouncil Grove LakeResidential Sales Service (910)</v>
          </cell>
          <cell r="B242" t="str">
            <v>Feb</v>
          </cell>
          <cell r="C242" t="str">
            <v>Council Grove Lake</v>
          </cell>
          <cell r="D242" t="str">
            <v>Residential Sales Service (910)</v>
          </cell>
          <cell r="E242">
            <v>0.13572999999999999</v>
          </cell>
          <cell r="F242">
            <v>261456.179</v>
          </cell>
          <cell r="G242">
            <v>12.789</v>
          </cell>
          <cell r="H242">
            <v>1166</v>
          </cell>
          <cell r="I242">
            <v>1204</v>
          </cell>
          <cell r="J242">
            <v>8.1860000000000002E-2</v>
          </cell>
          <cell r="K242">
            <v>745</v>
          </cell>
          <cell r="L242">
            <v>921</v>
          </cell>
          <cell r="M242">
            <v>4.8030000000000003E-2</v>
          </cell>
          <cell r="N242">
            <v>2849.4313720601995</v>
          </cell>
        </row>
        <row r="243">
          <cell r="A243" t="str">
            <v>FebCouncil Grove LakeCommercial Sales Service (915)</v>
          </cell>
          <cell r="B243" t="str">
            <v>Feb</v>
          </cell>
          <cell r="C243" t="str">
            <v>Council Grove Lake</v>
          </cell>
          <cell r="D243" t="str">
            <v>Commercial Sales Service (915)</v>
          </cell>
          <cell r="E243">
            <v>0.13572999999999999</v>
          </cell>
          <cell r="F243">
            <v>107406.87</v>
          </cell>
          <cell r="G243">
            <v>134.495</v>
          </cell>
          <cell r="H243">
            <v>1166</v>
          </cell>
          <cell r="I243">
            <v>1204</v>
          </cell>
          <cell r="J243">
            <v>0.23960000000000001</v>
          </cell>
          <cell r="K243">
            <v>745</v>
          </cell>
          <cell r="L243">
            <v>921</v>
          </cell>
          <cell r="M243">
            <v>0.26399</v>
          </cell>
          <cell r="N243">
            <v>1326.8145715576916</v>
          </cell>
        </row>
        <row r="244">
          <cell r="A244" t="str">
            <v>FebCouncil Grove LakePublic Authority Sales Service (915)</v>
          </cell>
          <cell r="B244" t="str">
            <v>Feb</v>
          </cell>
          <cell r="C244" t="str">
            <v>Council Grove Lake</v>
          </cell>
          <cell r="D244" t="str">
            <v>Public Authority Sales Service (915)</v>
          </cell>
          <cell r="E244">
            <v>0.13572999999999999</v>
          </cell>
          <cell r="F244">
            <v>28560.347000000002</v>
          </cell>
          <cell r="G244">
            <v>53.63</v>
          </cell>
          <cell r="H244">
            <v>1166</v>
          </cell>
          <cell r="I244">
            <v>1204</v>
          </cell>
          <cell r="J244">
            <v>0.45012000000000002</v>
          </cell>
          <cell r="K244">
            <v>745</v>
          </cell>
          <cell r="L244">
            <v>921</v>
          </cell>
          <cell r="M244">
            <v>0.26960000000000001</v>
          </cell>
          <cell r="N244">
            <v>321.10470658755173</v>
          </cell>
        </row>
        <row r="245">
          <cell r="A245" t="str">
            <v>Feb</v>
          </cell>
          <cell r="B245" t="str">
            <v>Feb</v>
          </cell>
        </row>
        <row r="246">
          <cell r="A246" t="str">
            <v>FebIndependenceResidential Sales Service (910)</v>
          </cell>
          <cell r="B246" t="str">
            <v>Feb</v>
          </cell>
          <cell r="C246" t="str">
            <v>Independence</v>
          </cell>
          <cell r="D246" t="str">
            <v>Residential Sales Service (910)</v>
          </cell>
          <cell r="E246">
            <v>0.13572999999999999</v>
          </cell>
          <cell r="F246">
            <v>1389668.5379999997</v>
          </cell>
          <cell r="G246">
            <v>11.675000000000001</v>
          </cell>
          <cell r="H246">
            <v>1031</v>
          </cell>
          <cell r="I246">
            <v>1040</v>
          </cell>
          <cell r="J246">
            <v>5.3469999999999997E-2</v>
          </cell>
          <cell r="K246">
            <v>628</v>
          </cell>
          <cell r="L246">
            <v>781</v>
          </cell>
          <cell r="M246">
            <v>9.3450000000000005E-2</v>
          </cell>
          <cell r="N246">
            <v>22214.074676416192</v>
          </cell>
        </row>
        <row r="247">
          <cell r="A247" t="str">
            <v>FebIndependenceCommercial Sales Service (915)</v>
          </cell>
          <cell r="B247" t="str">
            <v>Feb</v>
          </cell>
          <cell r="C247" t="str">
            <v>Independence</v>
          </cell>
          <cell r="D247" t="str">
            <v>Commercial Sales Service (915)</v>
          </cell>
          <cell r="E247">
            <v>0.13572999999999999</v>
          </cell>
          <cell r="F247">
            <v>504241.28399999999</v>
          </cell>
          <cell r="G247">
            <v>38.241999999999997</v>
          </cell>
          <cell r="H247">
            <v>1031</v>
          </cell>
          <cell r="I247">
            <v>1040</v>
          </cell>
          <cell r="J247">
            <v>9.4810000000000005E-2</v>
          </cell>
          <cell r="K247">
            <v>628</v>
          </cell>
          <cell r="L247">
            <v>781</v>
          </cell>
          <cell r="M247">
            <v>0.19012999999999999</v>
          </cell>
          <cell r="N247">
            <v>8024.2343820640908</v>
          </cell>
        </row>
        <row r="248">
          <cell r="A248" t="str">
            <v>FebIndependencePublic Authority Sales Service (915)</v>
          </cell>
          <cell r="B248" t="str">
            <v>Feb</v>
          </cell>
          <cell r="C248" t="str">
            <v>Independence</v>
          </cell>
          <cell r="D248" t="str">
            <v>Public Authority Sales Service (915)</v>
          </cell>
          <cell r="E248">
            <v>0.13572999999999999</v>
          </cell>
          <cell r="F248">
            <v>0</v>
          </cell>
          <cell r="G248" t="str">
            <v>NA</v>
          </cell>
          <cell r="H248">
            <v>1031</v>
          </cell>
          <cell r="I248">
            <v>1040</v>
          </cell>
          <cell r="J248" t="str">
            <v>NA</v>
          </cell>
          <cell r="K248">
            <v>628</v>
          </cell>
          <cell r="L248">
            <v>781</v>
          </cell>
          <cell r="M248" t="str">
            <v>NA</v>
          </cell>
          <cell r="N248" t="str">
            <v>NA</v>
          </cell>
        </row>
        <row r="249">
          <cell r="A249" t="str">
            <v>Feb</v>
          </cell>
          <cell r="B249" t="str">
            <v>Feb</v>
          </cell>
        </row>
        <row r="250">
          <cell r="A250" t="str">
            <v>FebLawrenceResidential Sales Service (910)</v>
          </cell>
          <cell r="B250" t="str">
            <v>Feb</v>
          </cell>
          <cell r="C250" t="str">
            <v>Lawrence</v>
          </cell>
          <cell r="D250" t="str">
            <v>Residential Sales Service (910)</v>
          </cell>
          <cell r="E250">
            <v>0.13572999999999999</v>
          </cell>
          <cell r="F250">
            <v>316283.34299999999</v>
          </cell>
          <cell r="G250">
            <v>15.468</v>
          </cell>
          <cell r="H250">
            <v>1130</v>
          </cell>
          <cell r="I250">
            <v>1089</v>
          </cell>
          <cell r="J250">
            <v>5.1990000000000001E-2</v>
          </cell>
          <cell r="K250">
            <v>737</v>
          </cell>
          <cell r="L250">
            <v>819</v>
          </cell>
          <cell r="M250">
            <v>6.4490000000000006E-2</v>
          </cell>
          <cell r="N250">
            <v>1113.0540420017394</v>
          </cell>
        </row>
        <row r="251">
          <cell r="A251" t="str">
            <v>FebLawrenceCommercial Sales Service (915)</v>
          </cell>
          <cell r="B251" t="str">
            <v>Feb</v>
          </cell>
          <cell r="C251" t="str">
            <v>Lawrence</v>
          </cell>
          <cell r="D251" t="str">
            <v>Commercial Sales Service (915)</v>
          </cell>
          <cell r="E251">
            <v>0.13572999999999999</v>
          </cell>
          <cell r="F251">
            <v>71080.051999999996</v>
          </cell>
          <cell r="G251">
            <v>49.593000000000004</v>
          </cell>
          <cell r="H251">
            <v>1130</v>
          </cell>
          <cell r="I251">
            <v>1089</v>
          </cell>
          <cell r="J251">
            <v>0.16863</v>
          </cell>
          <cell r="K251">
            <v>737</v>
          </cell>
          <cell r="L251">
            <v>819</v>
          </cell>
          <cell r="M251">
            <v>0.48260999999999998</v>
          </cell>
          <cell r="N251">
            <v>528.83603685320816</v>
          </cell>
        </row>
        <row r="252">
          <cell r="A252" t="str">
            <v>FebLawrencePublic Authority Sales Service (915)</v>
          </cell>
          <cell r="B252" t="str">
            <v>Feb</v>
          </cell>
          <cell r="C252" t="str">
            <v>Lawrence</v>
          </cell>
          <cell r="D252" t="str">
            <v>Public Authority Sales Service (915)</v>
          </cell>
          <cell r="E252">
            <v>0.13572999999999999</v>
          </cell>
          <cell r="F252">
            <v>15666.169</v>
          </cell>
          <cell r="G252">
            <v>80.242000000000004</v>
          </cell>
          <cell r="H252">
            <v>1130</v>
          </cell>
          <cell r="I252">
            <v>1089</v>
          </cell>
          <cell r="J252">
            <v>0.52893000000000001</v>
          </cell>
          <cell r="K252">
            <v>737</v>
          </cell>
          <cell r="L252">
            <v>819</v>
          </cell>
          <cell r="M252">
            <v>0.73778999999999995</v>
          </cell>
          <cell r="N252">
            <v>67.554303387818706</v>
          </cell>
        </row>
        <row r="253">
          <cell r="A253" t="str">
            <v>Feb</v>
          </cell>
          <cell r="B253" t="str">
            <v>Feb</v>
          </cell>
        </row>
        <row r="254">
          <cell r="A254" t="str">
            <v>FebLeavenworthResidential Sales Service (910)</v>
          </cell>
          <cell r="B254" t="str">
            <v>Feb</v>
          </cell>
          <cell r="C254" t="str">
            <v>Leavenworth</v>
          </cell>
          <cell r="D254" t="str">
            <v>Residential Sales Service (910)</v>
          </cell>
          <cell r="E254">
            <v>0.13572999999999999</v>
          </cell>
          <cell r="F254">
            <v>814942.84400000004</v>
          </cell>
          <cell r="G254">
            <v>17.143999999999998</v>
          </cell>
          <cell r="H254">
            <v>1217</v>
          </cell>
          <cell r="I254">
            <v>1191</v>
          </cell>
          <cell r="J254">
            <v>7.8490000000000004E-2</v>
          </cell>
          <cell r="K254">
            <v>758</v>
          </cell>
          <cell r="L254">
            <v>907</v>
          </cell>
          <cell r="M254">
            <v>7.886E-2</v>
          </cell>
          <cell r="N254">
            <v>6228.046016710151</v>
          </cell>
        </row>
        <row r="255">
          <cell r="A255" t="str">
            <v>FebLeavenworthCommercial Sales Service (915)</v>
          </cell>
          <cell r="B255" t="str">
            <v>Feb</v>
          </cell>
          <cell r="C255" t="str">
            <v>Leavenworth</v>
          </cell>
          <cell r="D255" t="str">
            <v>Commercial Sales Service (915)</v>
          </cell>
          <cell r="E255">
            <v>0.13572999999999999</v>
          </cell>
          <cell r="F255">
            <v>229003.76400000002</v>
          </cell>
          <cell r="G255">
            <v>127.58</v>
          </cell>
          <cell r="H255">
            <v>1217</v>
          </cell>
          <cell r="I255">
            <v>1191</v>
          </cell>
          <cell r="J255">
            <v>0.43508000000000002</v>
          </cell>
          <cell r="K255">
            <v>758</v>
          </cell>
          <cell r="L255">
            <v>907</v>
          </cell>
          <cell r="M255">
            <v>0.22688</v>
          </cell>
          <cell r="N255">
            <v>843.31002607899313</v>
          </cell>
        </row>
        <row r="256">
          <cell r="A256" t="str">
            <v>FebLeavenworthPublic Authority Sales Service (915)</v>
          </cell>
          <cell r="B256" t="str">
            <v>Feb</v>
          </cell>
          <cell r="C256" t="str">
            <v>Leavenworth</v>
          </cell>
          <cell r="D256" t="str">
            <v>Public Authority Sales Service (915)</v>
          </cell>
          <cell r="E256">
            <v>0.13572999999999999</v>
          </cell>
          <cell r="F256">
            <v>16682.125</v>
          </cell>
          <cell r="G256">
            <v>26.2</v>
          </cell>
          <cell r="H256">
            <v>1217</v>
          </cell>
          <cell r="I256">
            <v>1191</v>
          </cell>
          <cell r="J256">
            <v>0.65732999999999997</v>
          </cell>
          <cell r="K256">
            <v>758</v>
          </cell>
          <cell r="L256">
            <v>907</v>
          </cell>
          <cell r="M256">
            <v>0.17499999999999999</v>
          </cell>
          <cell r="N256">
            <v>21.216801118049627</v>
          </cell>
        </row>
        <row r="257">
          <cell r="A257" t="str">
            <v>Feb</v>
          </cell>
          <cell r="B257" t="str">
            <v>Feb</v>
          </cell>
        </row>
        <row r="258">
          <cell r="A258" t="str">
            <v>FebMarion lakeResidential Sales Service (910)</v>
          </cell>
          <cell r="B258" t="str">
            <v>Feb</v>
          </cell>
          <cell r="C258" t="str">
            <v>Marion lake</v>
          </cell>
          <cell r="D258" t="str">
            <v>Residential Sales Service (910)</v>
          </cell>
          <cell r="E258">
            <v>0.13572999999999999</v>
          </cell>
          <cell r="F258">
            <v>528832.70600000001</v>
          </cell>
          <cell r="G258">
            <v>12.786</v>
          </cell>
          <cell r="H258">
            <v>1140</v>
          </cell>
          <cell r="I258">
            <v>1179</v>
          </cell>
          <cell r="J258">
            <v>8.405E-2</v>
          </cell>
          <cell r="K258">
            <v>713</v>
          </cell>
          <cell r="L258">
            <v>912</v>
          </cell>
          <cell r="M258">
            <v>4.8660000000000002E-2</v>
          </cell>
          <cell r="N258">
            <v>6492.3739612353129</v>
          </cell>
        </row>
        <row r="259">
          <cell r="A259" t="str">
            <v>FebMarion lakeCommercial Sales Service (915)</v>
          </cell>
          <cell r="B259" t="str">
            <v>Feb</v>
          </cell>
          <cell r="C259" t="str">
            <v>Marion lake</v>
          </cell>
          <cell r="D259" t="str">
            <v>Commercial Sales Service (915)</v>
          </cell>
          <cell r="E259">
            <v>0.13572999999999999</v>
          </cell>
          <cell r="F259">
            <v>167448.59299999999</v>
          </cell>
          <cell r="G259">
            <v>41.223999999999997</v>
          </cell>
          <cell r="H259">
            <v>1140</v>
          </cell>
          <cell r="I259">
            <v>1179</v>
          </cell>
          <cell r="J259">
            <v>0.16786000000000001</v>
          </cell>
          <cell r="K259">
            <v>713</v>
          </cell>
          <cell r="L259">
            <v>912</v>
          </cell>
          <cell r="M259">
            <v>0.15579000000000001</v>
          </cell>
          <cell r="N259">
            <v>2483.2501808397155</v>
          </cell>
        </row>
        <row r="260">
          <cell r="A260" t="str">
            <v>FebMarion lakePublic Authority Sales Service (915)</v>
          </cell>
          <cell r="B260" t="str">
            <v>Feb</v>
          </cell>
          <cell r="C260" t="str">
            <v>Marion lake</v>
          </cell>
          <cell r="D260" t="str">
            <v>Public Authority Sales Service (915)</v>
          </cell>
          <cell r="E260">
            <v>0.13572999999999999</v>
          </cell>
          <cell r="F260">
            <v>88846.457999999999</v>
          </cell>
          <cell r="G260">
            <v>231.02</v>
          </cell>
          <cell r="H260">
            <v>1140</v>
          </cell>
          <cell r="I260">
            <v>1179</v>
          </cell>
          <cell r="J260">
            <v>0.40783000000000003</v>
          </cell>
          <cell r="K260">
            <v>713</v>
          </cell>
          <cell r="L260">
            <v>912</v>
          </cell>
          <cell r="M260">
            <v>0.43203999999999998</v>
          </cell>
          <cell r="N260">
            <v>1223.7166664208999</v>
          </cell>
        </row>
        <row r="261">
          <cell r="A261" t="str">
            <v>Feb</v>
          </cell>
          <cell r="B261" t="str">
            <v>Feb</v>
          </cell>
        </row>
        <row r="262">
          <cell r="A262" t="str">
            <v>FebNess CityResidential Sales Service (910)</v>
          </cell>
          <cell r="B262" t="str">
            <v>Feb</v>
          </cell>
          <cell r="C262" t="str">
            <v>Ness City</v>
          </cell>
          <cell r="D262" t="str">
            <v>Residential Sales Service (910)</v>
          </cell>
          <cell r="E262">
            <v>0.13572999999999999</v>
          </cell>
          <cell r="F262">
            <v>120947.02600000001</v>
          </cell>
          <cell r="G262">
            <v>15.522</v>
          </cell>
          <cell r="H262">
            <v>1028</v>
          </cell>
          <cell r="I262">
            <v>1143</v>
          </cell>
          <cell r="J262">
            <v>0.11704000000000001</v>
          </cell>
          <cell r="K262">
            <v>752</v>
          </cell>
          <cell r="L262">
            <v>879</v>
          </cell>
          <cell r="M262">
            <v>1.401E-2</v>
          </cell>
          <cell r="N262">
            <v>1709.0625869893663</v>
          </cell>
        </row>
        <row r="263">
          <cell r="A263" t="str">
            <v>FebNess CityCommercial Sales Service (915)</v>
          </cell>
          <cell r="B263" t="str">
            <v>Feb</v>
          </cell>
          <cell r="C263" t="str">
            <v>Ness City</v>
          </cell>
          <cell r="D263" t="str">
            <v>Commercial Sales Service (915)</v>
          </cell>
          <cell r="E263">
            <v>0.13572999999999999</v>
          </cell>
          <cell r="F263">
            <v>41490.751000000004</v>
          </cell>
          <cell r="G263">
            <v>26.966000000000001</v>
          </cell>
          <cell r="H263">
            <v>1028</v>
          </cell>
          <cell r="I263">
            <v>1143</v>
          </cell>
          <cell r="J263">
            <v>0.23505000000000001</v>
          </cell>
          <cell r="K263">
            <v>752</v>
          </cell>
          <cell r="L263">
            <v>879</v>
          </cell>
          <cell r="M263">
            <v>1.634E-2</v>
          </cell>
          <cell r="N263">
            <v>583.55252745008045</v>
          </cell>
        </row>
        <row r="264">
          <cell r="A264" t="str">
            <v>FebNess CityPublic Authority Sales Service (915)</v>
          </cell>
          <cell r="B264" t="str">
            <v>Feb</v>
          </cell>
          <cell r="C264" t="str">
            <v>Ness City</v>
          </cell>
          <cell r="D264" t="str">
            <v>Public Authority Sales Service (915)</v>
          </cell>
          <cell r="E264">
            <v>0.13572999999999999</v>
          </cell>
          <cell r="F264">
            <v>17500.023000000005</v>
          </cell>
          <cell r="G264">
            <v>59.064</v>
          </cell>
          <cell r="H264">
            <v>1028</v>
          </cell>
          <cell r="I264">
            <v>1143</v>
          </cell>
          <cell r="J264">
            <v>0.35189999999999999</v>
          </cell>
          <cell r="K264">
            <v>752</v>
          </cell>
          <cell r="L264">
            <v>879</v>
          </cell>
          <cell r="M264">
            <v>0.27622000000000002</v>
          </cell>
          <cell r="N264">
            <v>285.50304986748944</v>
          </cell>
        </row>
        <row r="265">
          <cell r="A265" t="str">
            <v>Feb</v>
          </cell>
          <cell r="B265" t="str">
            <v>Feb</v>
          </cell>
        </row>
        <row r="266">
          <cell r="A266" t="str">
            <v>FebOlatheResidential Sales Service (910)</v>
          </cell>
          <cell r="B266" t="str">
            <v>Feb</v>
          </cell>
          <cell r="C266" t="str">
            <v>Olathe</v>
          </cell>
          <cell r="D266" t="str">
            <v>Residential Sales Service (910)</v>
          </cell>
          <cell r="E266">
            <v>0.13572999999999999</v>
          </cell>
          <cell r="F266">
            <v>12178749.604</v>
          </cell>
          <cell r="G266">
            <v>16.581</v>
          </cell>
          <cell r="H266">
            <v>1179</v>
          </cell>
          <cell r="I266">
            <v>1113</v>
          </cell>
          <cell r="J266">
            <v>0.10094</v>
          </cell>
          <cell r="K266">
            <v>765</v>
          </cell>
          <cell r="L266">
            <v>839</v>
          </cell>
          <cell r="M266">
            <v>6.9720000000000004E-2</v>
          </cell>
          <cell r="N266">
            <v>-13148.572589965202</v>
          </cell>
        </row>
        <row r="267">
          <cell r="A267" t="str">
            <v>FebOlatheCommercial Sales Service (915)</v>
          </cell>
          <cell r="B267" t="str">
            <v>Feb</v>
          </cell>
          <cell r="C267" t="str">
            <v>Olathe</v>
          </cell>
          <cell r="D267" t="str">
            <v>Commercial Sales Service (915)</v>
          </cell>
          <cell r="E267">
            <v>0.13572999999999999</v>
          </cell>
          <cell r="F267">
            <v>3179368.1509999996</v>
          </cell>
          <cell r="G267">
            <v>86.257999999999996</v>
          </cell>
          <cell r="H267">
            <v>1179</v>
          </cell>
          <cell r="I267">
            <v>1113</v>
          </cell>
          <cell r="J267">
            <v>0.45813999999999999</v>
          </cell>
          <cell r="K267">
            <v>765</v>
          </cell>
          <cell r="L267">
            <v>839</v>
          </cell>
          <cell r="M267">
            <v>0.30102000000000001</v>
          </cell>
          <cell r="N267">
            <v>-4010.5543419596988</v>
          </cell>
        </row>
        <row r="268">
          <cell r="A268" t="str">
            <v>FebOlathePublic Authority Sales Service (915)</v>
          </cell>
          <cell r="B268" t="str">
            <v>Feb</v>
          </cell>
          <cell r="C268" t="str">
            <v>Olathe</v>
          </cell>
          <cell r="D268" t="str">
            <v>Public Authority Sales Service (915)</v>
          </cell>
          <cell r="E268">
            <v>0.13572999999999999</v>
          </cell>
          <cell r="F268">
            <v>15833.465</v>
          </cell>
          <cell r="G268">
            <v>44.997</v>
          </cell>
          <cell r="H268">
            <v>1179</v>
          </cell>
          <cell r="I268">
            <v>1113</v>
          </cell>
          <cell r="J268">
            <v>0.94994999999999996</v>
          </cell>
          <cell r="K268">
            <v>765</v>
          </cell>
          <cell r="L268">
            <v>839</v>
          </cell>
          <cell r="M268">
            <v>0.84931999999999996</v>
          </cell>
          <cell r="N268">
            <v>0.18116627758786844</v>
          </cell>
        </row>
        <row r="269">
          <cell r="A269" t="str">
            <v>Feb</v>
          </cell>
          <cell r="B269" t="str">
            <v>Feb</v>
          </cell>
        </row>
        <row r="270">
          <cell r="A270" t="str">
            <v>FebSedanResidential Sales Service (910)</v>
          </cell>
          <cell r="B270" t="str">
            <v>Feb</v>
          </cell>
          <cell r="C270" t="str">
            <v>Sedan</v>
          </cell>
          <cell r="D270" t="str">
            <v>Residential Sales Service (910)</v>
          </cell>
          <cell r="E270">
            <v>0.13572999999999999</v>
          </cell>
          <cell r="F270">
            <v>342451.853</v>
          </cell>
          <cell r="G270">
            <v>12.686999999999999</v>
          </cell>
          <cell r="H270">
            <v>1087</v>
          </cell>
          <cell r="I270">
            <v>1030</v>
          </cell>
          <cell r="J270">
            <v>0.10256</v>
          </cell>
          <cell r="K270">
            <v>674</v>
          </cell>
          <cell r="L270">
            <v>769</v>
          </cell>
          <cell r="M270">
            <v>6.343E-2</v>
          </cell>
          <cell r="N270">
            <v>50.103327180444708</v>
          </cell>
        </row>
        <row r="271">
          <cell r="A271" t="str">
            <v>FebSedanCommercial Sales Service (915)</v>
          </cell>
          <cell r="B271" t="str">
            <v>Feb</v>
          </cell>
          <cell r="C271" t="str">
            <v>Sedan</v>
          </cell>
          <cell r="D271" t="str">
            <v>Commercial Sales Service (915)</v>
          </cell>
          <cell r="E271">
            <v>0.13572999999999999</v>
          </cell>
          <cell r="F271">
            <v>160737.40399999998</v>
          </cell>
          <cell r="G271">
            <v>57.523000000000003</v>
          </cell>
          <cell r="H271">
            <v>1087</v>
          </cell>
          <cell r="I271">
            <v>1030</v>
          </cell>
          <cell r="J271">
            <v>0.34370000000000001</v>
          </cell>
          <cell r="K271">
            <v>674</v>
          </cell>
          <cell r="L271">
            <v>769</v>
          </cell>
          <cell r="M271">
            <v>0.19517000000000001</v>
          </cell>
          <cell r="N271">
            <v>-40.70289722343702</v>
          </cell>
        </row>
        <row r="272">
          <cell r="A272" t="str">
            <v>FebSedanPublic Authority Sales Service (915)</v>
          </cell>
          <cell r="B272" t="str">
            <v>Feb</v>
          </cell>
          <cell r="C272" t="str">
            <v>Sedan</v>
          </cell>
          <cell r="D272" t="str">
            <v>Public Authority Sales Service (915)</v>
          </cell>
          <cell r="E272">
            <v>0.13572999999999999</v>
          </cell>
          <cell r="F272">
            <v>0</v>
          </cell>
          <cell r="G272" t="str">
            <v>NA</v>
          </cell>
          <cell r="H272">
            <v>1087</v>
          </cell>
          <cell r="I272">
            <v>1030</v>
          </cell>
          <cell r="J272" t="str">
            <v>NA</v>
          </cell>
          <cell r="K272">
            <v>674</v>
          </cell>
          <cell r="L272">
            <v>769</v>
          </cell>
          <cell r="M272" t="str">
            <v>NA</v>
          </cell>
          <cell r="N272" t="str">
            <v>NA</v>
          </cell>
        </row>
        <row r="273">
          <cell r="A273" t="str">
            <v>Feb</v>
          </cell>
          <cell r="B273" t="str">
            <v>Feb</v>
          </cell>
        </row>
        <row r="274">
          <cell r="A274" t="str">
            <v>FebSyracuseResidential Sales Service (910)</v>
          </cell>
          <cell r="B274" t="str">
            <v>Feb</v>
          </cell>
          <cell r="C274" t="str">
            <v>Syracuse</v>
          </cell>
          <cell r="D274" t="str">
            <v>Residential Sales Service (910)</v>
          </cell>
          <cell r="E274">
            <v>0.13572999999999999</v>
          </cell>
          <cell r="F274">
            <v>101468.65500000001</v>
          </cell>
          <cell r="G274">
            <v>18.134</v>
          </cell>
          <cell r="H274">
            <v>943</v>
          </cell>
          <cell r="I274">
            <v>1136</v>
          </cell>
          <cell r="J274">
            <v>0.10317</v>
          </cell>
          <cell r="K274">
            <v>677</v>
          </cell>
          <cell r="L274">
            <v>856</v>
          </cell>
          <cell r="M274">
            <v>2.835E-2</v>
          </cell>
          <cell r="N274">
            <v>2556.3185018495965</v>
          </cell>
        </row>
        <row r="275">
          <cell r="A275" t="str">
            <v>FebSyracuseCommercial Sales Service (915)</v>
          </cell>
          <cell r="B275" t="str">
            <v>Feb</v>
          </cell>
          <cell r="C275" t="str">
            <v>Syracuse</v>
          </cell>
          <cell r="D275" t="str">
            <v>Commercial Sales Service (915)</v>
          </cell>
          <cell r="E275">
            <v>0.13572999999999999</v>
          </cell>
          <cell r="F275">
            <v>45602.792000000001</v>
          </cell>
          <cell r="G275">
            <v>73.734999999999999</v>
          </cell>
          <cell r="H275">
            <v>943</v>
          </cell>
          <cell r="I275">
            <v>1136</v>
          </cell>
          <cell r="J275">
            <v>0.32784999999999997</v>
          </cell>
          <cell r="K275">
            <v>677</v>
          </cell>
          <cell r="L275">
            <v>856</v>
          </cell>
          <cell r="M275">
            <v>0.17219999999999999</v>
          </cell>
          <cell r="N275">
            <v>1166.1009434886919</v>
          </cell>
        </row>
        <row r="276">
          <cell r="A276" t="str">
            <v>FebSyracusePublic Authority Sales Service (915)</v>
          </cell>
          <cell r="B276" t="str">
            <v>Feb</v>
          </cell>
          <cell r="C276" t="str">
            <v>Syracuse</v>
          </cell>
          <cell r="D276" t="str">
            <v>Public Authority Sales Service (915)</v>
          </cell>
          <cell r="E276">
            <v>0.13572999999999999</v>
          </cell>
          <cell r="F276">
            <v>25936.736000000001</v>
          </cell>
          <cell r="G276">
            <v>64.034000000000006</v>
          </cell>
          <cell r="H276">
            <v>943</v>
          </cell>
          <cell r="I276">
            <v>1136</v>
          </cell>
          <cell r="J276">
            <v>0.54586000000000001</v>
          </cell>
          <cell r="K276">
            <v>677</v>
          </cell>
          <cell r="L276">
            <v>856</v>
          </cell>
          <cell r="M276">
            <v>0.20718</v>
          </cell>
          <cell r="N276">
            <v>697.36153884901648</v>
          </cell>
        </row>
        <row r="277">
          <cell r="A277" t="str">
            <v>Feb</v>
          </cell>
          <cell r="B277" t="str">
            <v>Feb</v>
          </cell>
        </row>
        <row r="278">
          <cell r="A278" t="str">
            <v>FebUlyssesResidential Sales Service (910)</v>
          </cell>
          <cell r="B278" t="str">
            <v>Feb</v>
          </cell>
          <cell r="C278" t="str">
            <v>Ulysses</v>
          </cell>
          <cell r="D278" t="str">
            <v>Residential Sales Service (910)</v>
          </cell>
          <cell r="E278">
            <v>0.13572999999999999</v>
          </cell>
          <cell r="F278">
            <v>383470.16100000008</v>
          </cell>
          <cell r="G278">
            <v>19.79</v>
          </cell>
          <cell r="H278">
            <v>988</v>
          </cell>
          <cell r="I278">
            <v>1074</v>
          </cell>
          <cell r="J278">
            <v>0.10802</v>
          </cell>
          <cell r="K278">
            <v>712</v>
          </cell>
          <cell r="L278">
            <v>814</v>
          </cell>
          <cell r="M278">
            <v>3.9609999999999999E-2</v>
          </cell>
          <cell r="N278">
            <v>4484.3568626669439</v>
          </cell>
        </row>
        <row r="279">
          <cell r="A279" t="str">
            <v>FebUlyssesCommercial Sales Service (915)</v>
          </cell>
          <cell r="B279" t="str">
            <v>Feb</v>
          </cell>
          <cell r="C279" t="str">
            <v>Ulysses</v>
          </cell>
          <cell r="D279" t="str">
            <v>Commercial Sales Service (915)</v>
          </cell>
          <cell r="E279">
            <v>0.13572999999999999</v>
          </cell>
          <cell r="F279">
            <v>150620.07699999999</v>
          </cell>
          <cell r="G279">
            <v>64.974999999999994</v>
          </cell>
          <cell r="H279">
            <v>988</v>
          </cell>
          <cell r="I279">
            <v>1074</v>
          </cell>
          <cell r="J279">
            <v>0.46460000000000001</v>
          </cell>
          <cell r="K279">
            <v>712</v>
          </cell>
          <cell r="L279">
            <v>814</v>
          </cell>
          <cell r="M279">
            <v>0.22747000000000001</v>
          </cell>
          <cell r="N279">
            <v>1882.2881848400575</v>
          </cell>
        </row>
        <row r="280">
          <cell r="A280" t="str">
            <v>FebUlyssesPublic Authority Sales Service (915)</v>
          </cell>
          <cell r="B280" t="str">
            <v>Feb</v>
          </cell>
          <cell r="C280" t="str">
            <v>Ulysses</v>
          </cell>
          <cell r="D280" t="str">
            <v>Public Authority Sales Service (915)</v>
          </cell>
          <cell r="E280">
            <v>0.13572999999999999</v>
          </cell>
          <cell r="F280">
            <v>98721.57699999999</v>
          </cell>
          <cell r="G280">
            <v>200</v>
          </cell>
          <cell r="H280">
            <v>988</v>
          </cell>
          <cell r="I280">
            <v>1074</v>
          </cell>
          <cell r="J280">
            <v>0.93113999999999997</v>
          </cell>
          <cell r="K280">
            <v>712</v>
          </cell>
          <cell r="L280">
            <v>814</v>
          </cell>
          <cell r="M280">
            <v>0.36591000000000001</v>
          </cell>
          <cell r="N280">
            <v>1139.5269813060208</v>
          </cell>
        </row>
        <row r="281">
          <cell r="A281" t="str">
            <v/>
          </cell>
          <cell r="N281">
            <v>60991.745532877445</v>
          </cell>
        </row>
        <row r="282">
          <cell r="A282" t="str">
            <v>Actual HDD for Current Month and Prior Month are Estimates</v>
          </cell>
          <cell r="C282" t="str">
            <v>Actual HDD for Current Month and Prior Month are Estimates</v>
          </cell>
        </row>
        <row r="283">
          <cell r="A283" t="str">
            <v/>
          </cell>
        </row>
        <row r="284">
          <cell r="A284" t="str">
            <v>Revised Kansas Weather Normalization Adjustment Program</v>
          </cell>
          <cell r="C284" t="str">
            <v>Revised Kansas Weather Normalization Adjustment Program</v>
          </cell>
        </row>
        <row r="285">
          <cell r="A285" t="str">
            <v>March  2009 Estimates</v>
          </cell>
          <cell r="C285" t="str">
            <v>March  2009 Estimates</v>
          </cell>
        </row>
        <row r="286">
          <cell r="A286" t="str">
            <v/>
          </cell>
        </row>
        <row r="287">
          <cell r="A287" t="str">
            <v/>
          </cell>
          <cell r="H287" t="str">
            <v>Prior Month</v>
          </cell>
          <cell r="K287" t="str">
            <v>Current Month</v>
          </cell>
          <cell r="N287" t="str">
            <v xml:space="preserve">(Revenue/Excess) </v>
          </cell>
        </row>
        <row r="288">
          <cell r="A288" t="str">
            <v xml:space="preserve">Weather Tariff </v>
          </cell>
          <cell r="C288" t="str">
            <v xml:space="preserve">Weather </v>
          </cell>
          <cell r="D288" t="str">
            <v xml:space="preserve">Tariff </v>
          </cell>
          <cell r="E288" t="str">
            <v>Margin</v>
          </cell>
          <cell r="G288" t="str">
            <v>Base</v>
          </cell>
          <cell r="H288" t="str">
            <v xml:space="preserve">Actual </v>
          </cell>
          <cell r="I288" t="str">
            <v>Normal</v>
          </cell>
          <cell r="K288" t="str">
            <v xml:space="preserve">Actual </v>
          </cell>
          <cell r="L288" t="str">
            <v>Normal</v>
          </cell>
          <cell r="N288" t="str">
            <v>Deficiency</v>
          </cell>
        </row>
        <row r="289">
          <cell r="A289" t="str">
            <v>StationGroup</v>
          </cell>
          <cell r="C289" t="str">
            <v>Station</v>
          </cell>
          <cell r="D289" t="str">
            <v>Group</v>
          </cell>
          <cell r="E289" t="str">
            <v>Rate</v>
          </cell>
          <cell r="F289" t="str">
            <v>Volume</v>
          </cell>
          <cell r="G289" t="str">
            <v>Load</v>
          </cell>
          <cell r="H289" t="str">
            <v>HDD</v>
          </cell>
          <cell r="I289" t="str">
            <v>HDD</v>
          </cell>
          <cell r="J289" t="str">
            <v>HSF</v>
          </cell>
          <cell r="K289" t="str">
            <v>HDD</v>
          </cell>
          <cell r="L289" t="str">
            <v>HDD</v>
          </cell>
          <cell r="M289" t="str">
            <v>HSF</v>
          </cell>
          <cell r="N289" t="str">
            <v>$</v>
          </cell>
        </row>
        <row r="290">
          <cell r="A290" t="str">
            <v>MarAnthonyResidential Sales Service (910)</v>
          </cell>
          <cell r="B290" t="str">
            <v>Mar</v>
          </cell>
          <cell r="C290" t="str">
            <v>Anthony</v>
          </cell>
          <cell r="D290" t="str">
            <v>Residential Sales Service (910)</v>
          </cell>
          <cell r="E290">
            <v>0.13572999999999999</v>
          </cell>
          <cell r="F290">
            <v>180739.80200000003</v>
          </cell>
          <cell r="G290">
            <v>13.058</v>
          </cell>
          <cell r="H290">
            <v>636</v>
          </cell>
          <cell r="I290">
            <v>786</v>
          </cell>
          <cell r="J290">
            <v>0.11687</v>
          </cell>
          <cell r="K290">
            <v>586</v>
          </cell>
          <cell r="L290">
            <v>602</v>
          </cell>
          <cell r="M290">
            <v>3.6880000000000003E-2</v>
          </cell>
          <cell r="N290">
            <v>4078.3005890793861</v>
          </cell>
        </row>
        <row r="291">
          <cell r="A291" t="str">
            <v>MarAnthonyCommercial Sales Service (915)</v>
          </cell>
          <cell r="B291" t="str">
            <v>Mar</v>
          </cell>
          <cell r="C291" t="str">
            <v>Anthony</v>
          </cell>
          <cell r="D291" t="str">
            <v>Commercial Sales Service (915)</v>
          </cell>
          <cell r="E291">
            <v>0.13572999999999999</v>
          </cell>
          <cell r="F291">
            <v>52673.462999999989</v>
          </cell>
          <cell r="G291">
            <v>25.945</v>
          </cell>
          <cell r="H291">
            <v>636</v>
          </cell>
          <cell r="I291">
            <v>786</v>
          </cell>
          <cell r="J291">
            <v>0.26883000000000001</v>
          </cell>
          <cell r="K291">
            <v>586</v>
          </cell>
          <cell r="L291">
            <v>602</v>
          </cell>
          <cell r="M291">
            <v>9.3179999999999999E-2</v>
          </cell>
          <cell r="N291">
            <v>1188.5671314549702</v>
          </cell>
        </row>
        <row r="292">
          <cell r="A292" t="str">
            <v>MarAnthonyPublic Authority Sales Service (915)</v>
          </cell>
          <cell r="B292" t="str">
            <v>Mar</v>
          </cell>
          <cell r="C292" t="str">
            <v>Anthony</v>
          </cell>
          <cell r="D292" t="str">
            <v>Public Authority Sales Service (915)</v>
          </cell>
          <cell r="E292">
            <v>0.13572999999999999</v>
          </cell>
          <cell r="F292">
            <v>16187</v>
          </cell>
          <cell r="G292">
            <v>80.596999999999994</v>
          </cell>
          <cell r="H292">
            <v>636</v>
          </cell>
          <cell r="I292">
            <v>786</v>
          </cell>
          <cell r="J292">
            <v>0.67796999999999996</v>
          </cell>
          <cell r="K292">
            <v>586</v>
          </cell>
          <cell r="L292">
            <v>602</v>
          </cell>
          <cell r="M292">
            <v>0.15594</v>
          </cell>
          <cell r="N292">
            <v>379.51863451513037</v>
          </cell>
        </row>
        <row r="293">
          <cell r="A293" t="str">
            <v>Mar</v>
          </cell>
          <cell r="B293" t="str">
            <v>Mar</v>
          </cell>
        </row>
        <row r="294">
          <cell r="A294" t="str">
            <v>MarChanuteResidential Sales Service (910)</v>
          </cell>
          <cell r="B294" t="str">
            <v>Mar</v>
          </cell>
          <cell r="C294" t="str">
            <v>Chanute</v>
          </cell>
          <cell r="D294" t="str">
            <v>Residential Sales Service (910)</v>
          </cell>
          <cell r="E294">
            <v>0.13572999999999999</v>
          </cell>
          <cell r="F294">
            <v>671361.81</v>
          </cell>
          <cell r="G294">
            <v>12.48</v>
          </cell>
          <cell r="H294">
            <v>661</v>
          </cell>
          <cell r="I294">
            <v>796</v>
          </cell>
          <cell r="J294">
            <v>0.10154000000000001</v>
          </cell>
          <cell r="K294">
            <v>573</v>
          </cell>
          <cell r="L294">
            <v>571</v>
          </cell>
          <cell r="M294">
            <v>4.5220000000000003E-2</v>
          </cell>
          <cell r="N294">
            <v>11760.860089427335</v>
          </cell>
        </row>
        <row r="295">
          <cell r="A295" t="str">
            <v>MarChanuteCommercial Sales Service (915)</v>
          </cell>
          <cell r="B295" t="str">
            <v>Mar</v>
          </cell>
          <cell r="C295" t="str">
            <v>Chanute</v>
          </cell>
          <cell r="D295" t="str">
            <v>Commercial Sales Service (915)</v>
          </cell>
          <cell r="E295">
            <v>0.13572999999999999</v>
          </cell>
          <cell r="F295">
            <v>193628.44200000004</v>
          </cell>
          <cell r="G295">
            <v>30.576000000000001</v>
          </cell>
          <cell r="H295">
            <v>661</v>
          </cell>
          <cell r="I295">
            <v>796</v>
          </cell>
          <cell r="J295">
            <v>0.30462</v>
          </cell>
          <cell r="K295">
            <v>573</v>
          </cell>
          <cell r="L295">
            <v>571</v>
          </cell>
          <cell r="M295">
            <v>0.23144999999999999</v>
          </cell>
          <cell r="N295">
            <v>2931.318564365009</v>
          </cell>
        </row>
        <row r="296">
          <cell r="A296" t="str">
            <v>MarChanutePublic Authority Sales Service (915)</v>
          </cell>
          <cell r="B296" t="str">
            <v>Mar</v>
          </cell>
          <cell r="C296" t="str">
            <v>Chanute</v>
          </cell>
          <cell r="D296" t="str">
            <v>Public Authority Sales Service (915)</v>
          </cell>
          <cell r="E296">
            <v>0.13572999999999999</v>
          </cell>
          <cell r="F296">
            <v>32558.155000000002</v>
          </cell>
          <cell r="G296">
            <v>56.722999999999999</v>
          </cell>
          <cell r="H296">
            <v>661</v>
          </cell>
          <cell r="I296">
            <v>796</v>
          </cell>
          <cell r="J296">
            <v>0.51832999999999996</v>
          </cell>
          <cell r="K296">
            <v>573</v>
          </cell>
          <cell r="L296">
            <v>571</v>
          </cell>
          <cell r="M296">
            <v>0.24174999999999999</v>
          </cell>
          <cell r="N296">
            <v>570.94430297224369</v>
          </cell>
        </row>
        <row r="297">
          <cell r="A297" t="str">
            <v>Mar</v>
          </cell>
          <cell r="B297" t="str">
            <v>Mar</v>
          </cell>
        </row>
        <row r="298">
          <cell r="A298" t="str">
            <v>MarCouncil Grove LakeResidential Sales Service (910)</v>
          </cell>
          <cell r="B298" t="str">
            <v>Mar</v>
          </cell>
          <cell r="C298" t="str">
            <v>Council Grove Lake</v>
          </cell>
          <cell r="D298" t="str">
            <v>Residential Sales Service (910)</v>
          </cell>
          <cell r="E298">
            <v>0.13572999999999999</v>
          </cell>
          <cell r="F298">
            <v>210574.889</v>
          </cell>
          <cell r="G298">
            <v>12.789</v>
          </cell>
          <cell r="H298">
            <v>745</v>
          </cell>
          <cell r="I298">
            <v>921</v>
          </cell>
          <cell r="J298">
            <v>8.1860000000000002E-2</v>
          </cell>
          <cell r="K298">
            <v>674</v>
          </cell>
          <cell r="L298">
            <v>681</v>
          </cell>
          <cell r="M298">
            <v>4.8030000000000003E-2</v>
          </cell>
          <cell r="N298">
            <v>3969.8828273932918</v>
          </cell>
        </row>
        <row r="299">
          <cell r="A299" t="str">
            <v>MarCouncil Grove LakeCommercial Sales Service (915)</v>
          </cell>
          <cell r="B299" t="str">
            <v>Mar</v>
          </cell>
          <cell r="C299" t="str">
            <v>Council Grove Lake</v>
          </cell>
          <cell r="D299" t="str">
            <v>Commercial Sales Service (915)</v>
          </cell>
          <cell r="E299">
            <v>0.13572999999999999</v>
          </cell>
          <cell r="F299">
            <v>90692.834000000003</v>
          </cell>
          <cell r="G299">
            <v>134.495</v>
          </cell>
          <cell r="H299">
            <v>745</v>
          </cell>
          <cell r="I299">
            <v>921</v>
          </cell>
          <cell r="J299">
            <v>0.23960000000000001</v>
          </cell>
          <cell r="K299">
            <v>674</v>
          </cell>
          <cell r="L299">
            <v>681</v>
          </cell>
          <cell r="M299">
            <v>0.26399</v>
          </cell>
          <cell r="N299">
            <v>1103.7182600529661</v>
          </cell>
        </row>
        <row r="300">
          <cell r="A300" t="str">
            <v>MarCouncil Grove LakePublic Authority Sales Service (915)</v>
          </cell>
          <cell r="B300" t="str">
            <v>Mar</v>
          </cell>
          <cell r="C300" t="str">
            <v>Council Grove Lake</v>
          </cell>
          <cell r="D300" t="str">
            <v>Public Authority Sales Service (915)</v>
          </cell>
          <cell r="E300">
            <v>0.13572999999999999</v>
          </cell>
          <cell r="F300">
            <v>20082.623</v>
          </cell>
          <cell r="G300">
            <v>53.63</v>
          </cell>
          <cell r="H300">
            <v>745</v>
          </cell>
          <cell r="I300">
            <v>921</v>
          </cell>
          <cell r="J300">
            <v>0.45012000000000002</v>
          </cell>
          <cell r="K300">
            <v>674</v>
          </cell>
          <cell r="L300">
            <v>681</v>
          </cell>
          <cell r="M300">
            <v>0.26960000000000001</v>
          </cell>
          <cell r="N300">
            <v>387.40854016725598</v>
          </cell>
        </row>
        <row r="301">
          <cell r="A301" t="str">
            <v>Mar</v>
          </cell>
          <cell r="B301" t="str">
            <v>Mar</v>
          </cell>
        </row>
        <row r="302">
          <cell r="A302" t="str">
            <v>MarIndependenceResidential Sales Service (910)</v>
          </cell>
          <cell r="B302" t="str">
            <v>Mar</v>
          </cell>
          <cell r="C302" t="str">
            <v>Independence</v>
          </cell>
          <cell r="D302" t="str">
            <v>Residential Sales Service (910)</v>
          </cell>
          <cell r="E302">
            <v>0.13572999999999999</v>
          </cell>
          <cell r="F302">
            <v>1027548.5910000001</v>
          </cell>
          <cell r="G302">
            <v>11.675000000000001</v>
          </cell>
          <cell r="H302">
            <v>628</v>
          </cell>
          <cell r="I302">
            <v>781</v>
          </cell>
          <cell r="J302">
            <v>5.3469999999999997E-2</v>
          </cell>
          <cell r="K302">
            <v>544</v>
          </cell>
          <cell r="L302">
            <v>568</v>
          </cell>
          <cell r="M302">
            <v>9.3450000000000005E-2</v>
          </cell>
          <cell r="N302">
            <v>15129.271106185766</v>
          </cell>
        </row>
        <row r="303">
          <cell r="A303" t="str">
            <v>MarIndependenceCommercial Sales Service (915)</v>
          </cell>
          <cell r="B303" t="str">
            <v>Mar</v>
          </cell>
          <cell r="C303" t="str">
            <v>Independence</v>
          </cell>
          <cell r="D303" t="str">
            <v>Commercial Sales Service (915)</v>
          </cell>
          <cell r="E303">
            <v>0.13572999999999999</v>
          </cell>
          <cell r="F303">
            <v>396792.47399999993</v>
          </cell>
          <cell r="G303">
            <v>38.241999999999997</v>
          </cell>
          <cell r="H303">
            <v>628</v>
          </cell>
          <cell r="I303">
            <v>781</v>
          </cell>
          <cell r="J303">
            <v>9.4810000000000005E-2</v>
          </cell>
          <cell r="K303">
            <v>544</v>
          </cell>
          <cell r="L303">
            <v>568</v>
          </cell>
          <cell r="M303">
            <v>0.19012999999999999</v>
          </cell>
          <cell r="N303">
            <v>5104.0090202179872</v>
          </cell>
        </row>
        <row r="304">
          <cell r="A304" t="str">
            <v>MarIndependencePublic Authority Sales Service (915)</v>
          </cell>
          <cell r="B304" t="str">
            <v>Mar</v>
          </cell>
          <cell r="C304" t="str">
            <v>Independence</v>
          </cell>
          <cell r="D304" t="str">
            <v>Public Authority Sales Service (915)</v>
          </cell>
          <cell r="E304">
            <v>0.13572999999999999</v>
          </cell>
          <cell r="F304">
            <v>0</v>
          </cell>
          <cell r="G304" t="str">
            <v>NA</v>
          </cell>
          <cell r="H304">
            <v>628</v>
          </cell>
          <cell r="I304">
            <v>781</v>
          </cell>
          <cell r="J304" t="str">
            <v>NA</v>
          </cell>
          <cell r="K304">
            <v>544</v>
          </cell>
          <cell r="L304">
            <v>568</v>
          </cell>
          <cell r="M304" t="str">
            <v>NA</v>
          </cell>
          <cell r="N304" t="str">
            <v>NA</v>
          </cell>
        </row>
        <row r="305">
          <cell r="A305" t="str">
            <v>Mar</v>
          </cell>
          <cell r="B305" t="str">
            <v>Mar</v>
          </cell>
        </row>
        <row r="306">
          <cell r="A306" t="str">
            <v>MarLawrenceResidential Sales Service (910)</v>
          </cell>
          <cell r="B306" t="str">
            <v>Mar</v>
          </cell>
          <cell r="C306" t="str">
            <v>Lawrence</v>
          </cell>
          <cell r="D306" t="str">
            <v>Residential Sales Service (910)</v>
          </cell>
          <cell r="E306">
            <v>0.13572999999999999</v>
          </cell>
          <cell r="F306">
            <v>270448.91700000002</v>
          </cell>
          <cell r="G306">
            <v>15.468</v>
          </cell>
          <cell r="H306">
            <v>737</v>
          </cell>
          <cell r="I306">
            <v>819</v>
          </cell>
          <cell r="J306">
            <v>5.1990000000000001E-2</v>
          </cell>
          <cell r="K306">
            <v>660</v>
          </cell>
          <cell r="L306">
            <v>581</v>
          </cell>
          <cell r="M306">
            <v>6.4490000000000006E-2</v>
          </cell>
          <cell r="N306">
            <v>-316.80802852805641</v>
          </cell>
        </row>
        <row r="307">
          <cell r="A307" t="str">
            <v>MarLawrenceCommercial Sales Service (915)</v>
          </cell>
          <cell r="B307" t="str">
            <v>Mar</v>
          </cell>
          <cell r="C307" t="str">
            <v>Lawrence</v>
          </cell>
          <cell r="D307" t="str">
            <v>Commercial Sales Service (915)</v>
          </cell>
          <cell r="E307">
            <v>0.13572999999999999</v>
          </cell>
          <cell r="F307">
            <v>51224.49</v>
          </cell>
          <cell r="G307">
            <v>49.593000000000004</v>
          </cell>
          <cell r="H307">
            <v>737</v>
          </cell>
          <cell r="I307">
            <v>819</v>
          </cell>
          <cell r="J307">
            <v>0.16863</v>
          </cell>
          <cell r="K307">
            <v>660</v>
          </cell>
          <cell r="L307">
            <v>581</v>
          </cell>
          <cell r="M307">
            <v>0.48260999999999998</v>
          </cell>
          <cell r="N307">
            <v>-343.09868699776416</v>
          </cell>
        </row>
        <row r="308">
          <cell r="A308" t="str">
            <v>MarLawrencePublic Authority Sales Service (915)</v>
          </cell>
          <cell r="B308" t="str">
            <v>Mar</v>
          </cell>
          <cell r="C308" t="str">
            <v>Lawrence</v>
          </cell>
          <cell r="D308" t="str">
            <v>Public Authority Sales Service (915)</v>
          </cell>
          <cell r="E308">
            <v>0.13572999999999999</v>
          </cell>
          <cell r="F308">
            <v>12958.217999999999</v>
          </cell>
          <cell r="G308">
            <v>80.242000000000004</v>
          </cell>
          <cell r="H308">
            <v>737</v>
          </cell>
          <cell r="I308">
            <v>819</v>
          </cell>
          <cell r="J308">
            <v>0.52893000000000001</v>
          </cell>
          <cell r="K308">
            <v>660</v>
          </cell>
          <cell r="L308">
            <v>581</v>
          </cell>
          <cell r="M308">
            <v>0.73778999999999995</v>
          </cell>
          <cell r="N308">
            <v>-27.407940105446468</v>
          </cell>
        </row>
        <row r="309">
          <cell r="A309" t="str">
            <v>Mar</v>
          </cell>
          <cell r="B309" t="str">
            <v>Mar</v>
          </cell>
        </row>
        <row r="310">
          <cell r="A310" t="str">
            <v>MarLeavenworthResidential Sales Service (910)</v>
          </cell>
          <cell r="B310" t="str">
            <v>Mar</v>
          </cell>
          <cell r="C310" t="str">
            <v>Leavenworth</v>
          </cell>
          <cell r="D310" t="str">
            <v>Residential Sales Service (910)</v>
          </cell>
          <cell r="E310">
            <v>0.13572999999999999</v>
          </cell>
          <cell r="F310">
            <v>626767.54</v>
          </cell>
          <cell r="G310">
            <v>17.143999999999998</v>
          </cell>
          <cell r="H310">
            <v>758</v>
          </cell>
          <cell r="I310">
            <v>907</v>
          </cell>
          <cell r="J310">
            <v>7.8490000000000004E-2</v>
          </cell>
          <cell r="K310">
            <v>652</v>
          </cell>
          <cell r="L310">
            <v>693</v>
          </cell>
          <cell r="M310">
            <v>7.886E-2</v>
          </cell>
          <cell r="N310">
            <v>9917.2536270811579</v>
          </cell>
        </row>
        <row r="311">
          <cell r="A311" t="str">
            <v>MarLeavenworthCommercial Sales Service (915)</v>
          </cell>
          <cell r="B311" t="str">
            <v>Mar</v>
          </cell>
          <cell r="C311" t="str">
            <v>Leavenworth</v>
          </cell>
          <cell r="D311" t="str">
            <v>Commercial Sales Service (915)</v>
          </cell>
          <cell r="E311">
            <v>0.13572999999999999</v>
          </cell>
          <cell r="F311">
            <v>176564.10700000002</v>
          </cell>
          <cell r="G311">
            <v>127.58</v>
          </cell>
          <cell r="H311">
            <v>758</v>
          </cell>
          <cell r="I311">
            <v>907</v>
          </cell>
          <cell r="J311">
            <v>0.43508000000000002</v>
          </cell>
          <cell r="K311">
            <v>652</v>
          </cell>
          <cell r="L311">
            <v>693</v>
          </cell>
          <cell r="M311">
            <v>0.22688</v>
          </cell>
          <cell r="N311">
            <v>2934.9338819056279</v>
          </cell>
        </row>
        <row r="312">
          <cell r="A312" t="str">
            <v>MarLeavenworthPublic Authority Sales Service (915)</v>
          </cell>
          <cell r="B312" t="str">
            <v>Mar</v>
          </cell>
          <cell r="C312" t="str">
            <v>Leavenworth</v>
          </cell>
          <cell r="D312" t="str">
            <v>Public Authority Sales Service (915)</v>
          </cell>
          <cell r="E312">
            <v>0.13572999999999999</v>
          </cell>
          <cell r="F312">
            <v>12322.954</v>
          </cell>
          <cell r="G312">
            <v>26.2</v>
          </cell>
          <cell r="H312">
            <v>758</v>
          </cell>
          <cell r="I312">
            <v>907</v>
          </cell>
          <cell r="J312">
            <v>0.65732999999999997</v>
          </cell>
          <cell r="K312">
            <v>652</v>
          </cell>
          <cell r="L312">
            <v>693</v>
          </cell>
          <cell r="M312">
            <v>0.17499999999999999</v>
          </cell>
          <cell r="N312">
            <v>275.33742808753516</v>
          </cell>
        </row>
        <row r="313">
          <cell r="A313" t="str">
            <v>Mar</v>
          </cell>
          <cell r="B313" t="str">
            <v>Mar</v>
          </cell>
        </row>
        <row r="314">
          <cell r="A314" t="str">
            <v>MarMarion lakeResidential Sales Service (910)</v>
          </cell>
          <cell r="B314" t="str">
            <v>Mar</v>
          </cell>
          <cell r="C314" t="str">
            <v>Marion lake</v>
          </cell>
          <cell r="D314" t="str">
            <v>Residential Sales Service (910)</v>
          </cell>
          <cell r="E314">
            <v>0.13572999999999999</v>
          </cell>
          <cell r="F314">
            <v>410595.60100000002</v>
          </cell>
          <cell r="G314">
            <v>12.786</v>
          </cell>
          <cell r="H314">
            <v>713</v>
          </cell>
          <cell r="I314">
            <v>912</v>
          </cell>
          <cell r="J314">
            <v>8.405E-2</v>
          </cell>
          <cell r="K314">
            <v>698</v>
          </cell>
          <cell r="L314">
            <v>682</v>
          </cell>
          <cell r="M314">
            <v>4.8660000000000002E-2</v>
          </cell>
          <cell r="N314">
            <v>8331.1230318817561</v>
          </cell>
        </row>
        <row r="315">
          <cell r="A315" t="str">
            <v>MarMarion lakeCommercial Sales Service (915)</v>
          </cell>
          <cell r="B315" t="str">
            <v>Mar</v>
          </cell>
          <cell r="C315" t="str">
            <v>Marion lake</v>
          </cell>
          <cell r="D315" t="str">
            <v>Commercial Sales Service (915)</v>
          </cell>
          <cell r="E315">
            <v>0.13572999999999999</v>
          </cell>
          <cell r="F315">
            <v>128327.16399999999</v>
          </cell>
          <cell r="G315">
            <v>41.223999999999997</v>
          </cell>
          <cell r="H315">
            <v>713</v>
          </cell>
          <cell r="I315">
            <v>912</v>
          </cell>
          <cell r="J315">
            <v>0.16786000000000001</v>
          </cell>
          <cell r="K315">
            <v>698</v>
          </cell>
          <cell r="L315">
            <v>682</v>
          </cell>
          <cell r="M315">
            <v>0.15579000000000001</v>
          </cell>
          <cell r="N315">
            <v>1996.7088610292756</v>
          </cell>
        </row>
        <row r="316">
          <cell r="A316" t="str">
            <v>MarMarion lakePublic Authority Sales Service (915)</v>
          </cell>
          <cell r="B316" t="str">
            <v>Mar</v>
          </cell>
          <cell r="C316" t="str">
            <v>Marion lake</v>
          </cell>
          <cell r="D316" t="str">
            <v>Public Authority Sales Service (915)</v>
          </cell>
          <cell r="E316">
            <v>0.13572999999999999</v>
          </cell>
          <cell r="F316">
            <v>67192.103999999992</v>
          </cell>
          <cell r="G316">
            <v>231.02</v>
          </cell>
          <cell r="H316">
            <v>713</v>
          </cell>
          <cell r="I316">
            <v>912</v>
          </cell>
          <cell r="J316">
            <v>0.40783000000000003</v>
          </cell>
          <cell r="K316">
            <v>698</v>
          </cell>
          <cell r="L316">
            <v>682</v>
          </cell>
          <cell r="M316">
            <v>0.43203999999999998</v>
          </cell>
          <cell r="N316">
            <v>822.37726875956218</v>
          </cell>
        </row>
        <row r="317">
          <cell r="A317" t="str">
            <v>Mar</v>
          </cell>
          <cell r="B317" t="str">
            <v>Mar</v>
          </cell>
        </row>
        <row r="318">
          <cell r="A318" t="str">
            <v>MarNess CityResidential Sales Service (910)</v>
          </cell>
          <cell r="B318" t="str">
            <v>Mar</v>
          </cell>
          <cell r="C318" t="str">
            <v>Ness City</v>
          </cell>
          <cell r="D318" t="str">
            <v>Residential Sales Service (910)</v>
          </cell>
          <cell r="E318">
            <v>0.13572999999999999</v>
          </cell>
          <cell r="F318">
            <v>99939.674999999988</v>
          </cell>
          <cell r="G318">
            <v>15.522</v>
          </cell>
          <cell r="H318">
            <v>752</v>
          </cell>
          <cell r="I318">
            <v>879</v>
          </cell>
          <cell r="J318">
            <v>0.11704000000000001</v>
          </cell>
          <cell r="K318">
            <v>686</v>
          </cell>
          <cell r="L318">
            <v>707</v>
          </cell>
          <cell r="M318">
            <v>1.401E-2</v>
          </cell>
          <cell r="N318">
            <v>1817.2772098089431</v>
          </cell>
        </row>
        <row r="319">
          <cell r="A319" t="str">
            <v>MarNess CityCommercial Sales Service (915)</v>
          </cell>
          <cell r="B319" t="str">
            <v>Mar</v>
          </cell>
          <cell r="C319" t="str">
            <v>Ness City</v>
          </cell>
          <cell r="D319" t="str">
            <v>Commercial Sales Service (915)</v>
          </cell>
          <cell r="E319">
            <v>0.13572999999999999</v>
          </cell>
          <cell r="F319">
            <v>31433.436999999998</v>
          </cell>
          <cell r="G319">
            <v>26.966000000000001</v>
          </cell>
          <cell r="H319">
            <v>752</v>
          </cell>
          <cell r="I319">
            <v>879</v>
          </cell>
          <cell r="J319">
            <v>0.23505000000000001</v>
          </cell>
          <cell r="K319">
            <v>686</v>
          </cell>
          <cell r="L319">
            <v>707</v>
          </cell>
          <cell r="M319">
            <v>1.634E-2</v>
          </cell>
          <cell r="N319">
            <v>599.36674174256427</v>
          </cell>
        </row>
        <row r="320">
          <cell r="A320" t="str">
            <v>MarNess CityPublic Authority Sales Service (915)</v>
          </cell>
          <cell r="B320" t="str">
            <v>Mar</v>
          </cell>
          <cell r="C320" t="str">
            <v>Ness City</v>
          </cell>
          <cell r="D320" t="str">
            <v>Public Authority Sales Service (915)</v>
          </cell>
          <cell r="E320">
            <v>0.13572999999999999</v>
          </cell>
          <cell r="F320">
            <v>14122.5</v>
          </cell>
          <cell r="G320">
            <v>59.064</v>
          </cell>
          <cell r="H320">
            <v>752</v>
          </cell>
          <cell r="I320">
            <v>879</v>
          </cell>
          <cell r="J320">
            <v>0.35189999999999999</v>
          </cell>
          <cell r="K320">
            <v>686</v>
          </cell>
          <cell r="L320">
            <v>707</v>
          </cell>
          <cell r="M320">
            <v>0.27622000000000002</v>
          </cell>
          <cell r="N320">
            <v>188.599194039363</v>
          </cell>
        </row>
        <row r="321">
          <cell r="A321" t="str">
            <v>Mar</v>
          </cell>
          <cell r="B321" t="str">
            <v>Mar</v>
          </cell>
        </row>
        <row r="322">
          <cell r="A322" t="str">
            <v>MarOlatheResidential Sales Service (910)</v>
          </cell>
          <cell r="B322" t="str">
            <v>Mar</v>
          </cell>
          <cell r="C322" t="str">
            <v>Olathe</v>
          </cell>
          <cell r="D322" t="str">
            <v>Residential Sales Service (910)</v>
          </cell>
          <cell r="E322">
            <v>0.13572999999999999</v>
          </cell>
          <cell r="F322">
            <v>9396789.2959999982</v>
          </cell>
          <cell r="G322">
            <v>16.581</v>
          </cell>
          <cell r="H322">
            <v>765</v>
          </cell>
          <cell r="I322">
            <v>839</v>
          </cell>
          <cell r="J322">
            <v>0.10094</v>
          </cell>
          <cell r="K322">
            <v>646</v>
          </cell>
          <cell r="L322">
            <v>609</v>
          </cell>
          <cell r="M322">
            <v>6.9720000000000004E-2</v>
          </cell>
          <cell r="N322">
            <v>44920.535698828025</v>
          </cell>
        </row>
        <row r="323">
          <cell r="A323" t="str">
            <v>MarOlatheCommercial Sales Service (915)</v>
          </cell>
          <cell r="B323" t="str">
            <v>Mar</v>
          </cell>
          <cell r="C323" t="str">
            <v>Olathe</v>
          </cell>
          <cell r="D323" t="str">
            <v>Commercial Sales Service (915)</v>
          </cell>
          <cell r="E323">
            <v>0.13572999999999999</v>
          </cell>
          <cell r="F323">
            <v>2402472.2910000002</v>
          </cell>
          <cell r="G323">
            <v>86.257999999999996</v>
          </cell>
          <cell r="H323">
            <v>765</v>
          </cell>
          <cell r="I323">
            <v>839</v>
          </cell>
          <cell r="J323">
            <v>0.45813999999999999</v>
          </cell>
          <cell r="K323">
            <v>646</v>
          </cell>
          <cell r="L323">
            <v>609</v>
          </cell>
          <cell r="M323">
            <v>0.30102000000000001</v>
          </cell>
          <cell r="N323">
            <v>11760.661931640374</v>
          </cell>
        </row>
        <row r="324">
          <cell r="A324" t="str">
            <v>MarOlathePublic Authority Sales Service (915)</v>
          </cell>
          <cell r="B324" t="str">
            <v>Mar</v>
          </cell>
          <cell r="C324" t="str">
            <v>Olathe</v>
          </cell>
          <cell r="D324" t="str">
            <v>Public Authority Sales Service (915)</v>
          </cell>
          <cell r="E324">
            <v>0.13572999999999999</v>
          </cell>
          <cell r="F324">
            <v>13369.852000000001</v>
          </cell>
          <cell r="G324">
            <v>44.997</v>
          </cell>
          <cell r="H324">
            <v>765</v>
          </cell>
          <cell r="I324">
            <v>839</v>
          </cell>
          <cell r="J324">
            <v>0.94994999999999996</v>
          </cell>
          <cell r="K324">
            <v>646</v>
          </cell>
          <cell r="L324">
            <v>609</v>
          </cell>
          <cell r="M324">
            <v>0.84931999999999996</v>
          </cell>
          <cell r="N324">
            <v>53.424175441062474</v>
          </cell>
        </row>
        <row r="325">
          <cell r="A325" t="str">
            <v>Mar</v>
          </cell>
          <cell r="B325" t="str">
            <v>Mar</v>
          </cell>
        </row>
        <row r="326">
          <cell r="A326" t="str">
            <v>MarSedanResidential Sales Service (910)</v>
          </cell>
          <cell r="B326" t="str">
            <v>Mar</v>
          </cell>
          <cell r="C326" t="str">
            <v>Sedan</v>
          </cell>
          <cell r="D326" t="str">
            <v>Residential Sales Service (910)</v>
          </cell>
          <cell r="E326">
            <v>0.13572999999999999</v>
          </cell>
          <cell r="F326">
            <v>244310.03099999999</v>
          </cell>
          <cell r="G326">
            <v>12.686999999999999</v>
          </cell>
          <cell r="H326">
            <v>674</v>
          </cell>
          <cell r="I326">
            <v>769</v>
          </cell>
          <cell r="J326">
            <v>0.10256</v>
          </cell>
          <cell r="K326">
            <v>596</v>
          </cell>
          <cell r="L326">
            <v>561</v>
          </cell>
          <cell r="M326">
            <v>6.343E-2</v>
          </cell>
          <cell r="N326">
            <v>2085.5710008515252</v>
          </cell>
        </row>
        <row r="327">
          <cell r="A327" t="str">
            <v>MarSedanCommercial Sales Service (915)</v>
          </cell>
          <cell r="B327" t="str">
            <v>Mar</v>
          </cell>
          <cell r="C327" t="str">
            <v>Sedan</v>
          </cell>
          <cell r="D327" t="str">
            <v>Commercial Sales Service (915)</v>
          </cell>
          <cell r="E327">
            <v>0.13572999999999999</v>
          </cell>
          <cell r="F327">
            <v>135313.62</v>
          </cell>
          <cell r="G327">
            <v>57.523000000000003</v>
          </cell>
          <cell r="H327">
            <v>674</v>
          </cell>
          <cell r="I327">
            <v>769</v>
          </cell>
          <cell r="J327">
            <v>0.34370000000000001</v>
          </cell>
          <cell r="K327">
            <v>596</v>
          </cell>
          <cell r="L327">
            <v>561</v>
          </cell>
          <cell r="M327">
            <v>0.19517000000000001</v>
          </cell>
          <cell r="N327">
            <v>1169.4832491372224</v>
          </cell>
        </row>
        <row r="328">
          <cell r="A328" t="str">
            <v>MarSedanPublic Authority Sales Service (915)</v>
          </cell>
          <cell r="B328" t="str">
            <v>Mar</v>
          </cell>
          <cell r="C328" t="str">
            <v>Sedan</v>
          </cell>
          <cell r="D328" t="str">
            <v>Public Authority Sales Service (915)</v>
          </cell>
          <cell r="E328">
            <v>0.13572999999999999</v>
          </cell>
          <cell r="F328">
            <v>0</v>
          </cell>
          <cell r="G328" t="str">
            <v>NA</v>
          </cell>
          <cell r="H328">
            <v>674</v>
          </cell>
          <cell r="I328">
            <v>769</v>
          </cell>
          <cell r="J328" t="str">
            <v>NA</v>
          </cell>
          <cell r="K328">
            <v>596</v>
          </cell>
          <cell r="L328">
            <v>561</v>
          </cell>
          <cell r="M328" t="str">
            <v>NA</v>
          </cell>
          <cell r="N328" t="str">
            <v>NA</v>
          </cell>
        </row>
        <row r="329">
          <cell r="A329" t="str">
            <v>Mar</v>
          </cell>
          <cell r="B329" t="str">
            <v>Mar</v>
          </cell>
        </row>
        <row r="330">
          <cell r="A330" t="str">
            <v>MarSyracuseResidential Sales Service (910)</v>
          </cell>
          <cell r="B330" t="str">
            <v>Mar</v>
          </cell>
          <cell r="C330" t="str">
            <v>Syracuse</v>
          </cell>
          <cell r="D330" t="str">
            <v>Residential Sales Service (910)</v>
          </cell>
          <cell r="E330">
            <v>0.13572999999999999</v>
          </cell>
          <cell r="F330">
            <v>80395.703999999998</v>
          </cell>
          <cell r="G330">
            <v>18.134</v>
          </cell>
          <cell r="H330">
            <v>677</v>
          </cell>
          <cell r="I330">
            <v>856</v>
          </cell>
          <cell r="J330">
            <v>0.10317</v>
          </cell>
          <cell r="K330">
            <v>619</v>
          </cell>
          <cell r="L330">
            <v>691</v>
          </cell>
          <cell r="M330">
            <v>2.835E-2</v>
          </cell>
          <cell r="N330">
            <v>2120.6773058239946</v>
          </cell>
        </row>
        <row r="331">
          <cell r="A331" t="str">
            <v>MarSyracuseCommercial Sales Service (915)</v>
          </cell>
          <cell r="B331" t="str">
            <v>Mar</v>
          </cell>
          <cell r="C331" t="str">
            <v>Syracuse</v>
          </cell>
          <cell r="D331" t="str">
            <v>Commercial Sales Service (915)</v>
          </cell>
          <cell r="E331">
            <v>0.13572999999999999</v>
          </cell>
          <cell r="F331">
            <v>36717.948000000004</v>
          </cell>
          <cell r="G331">
            <v>73.734999999999999</v>
          </cell>
          <cell r="H331">
            <v>677</v>
          </cell>
          <cell r="I331">
            <v>856</v>
          </cell>
          <cell r="J331">
            <v>0.32784999999999997</v>
          </cell>
          <cell r="K331">
            <v>619</v>
          </cell>
          <cell r="L331">
            <v>691</v>
          </cell>
          <cell r="M331">
            <v>0.17219999999999999</v>
          </cell>
          <cell r="N331">
            <v>880.63018900966529</v>
          </cell>
        </row>
        <row r="332">
          <cell r="A332" t="str">
            <v>MarSyracusePublic Authority Sales Service (915)</v>
          </cell>
          <cell r="B332" t="str">
            <v>Mar</v>
          </cell>
          <cell r="C332" t="str">
            <v>Syracuse</v>
          </cell>
          <cell r="D332" t="str">
            <v>Public Authority Sales Service (915)</v>
          </cell>
          <cell r="E332">
            <v>0.13572999999999999</v>
          </cell>
          <cell r="F332">
            <v>20148.61</v>
          </cell>
          <cell r="G332">
            <v>64.034000000000006</v>
          </cell>
          <cell r="H332">
            <v>677</v>
          </cell>
          <cell r="I332">
            <v>856</v>
          </cell>
          <cell r="J332">
            <v>0.54586000000000001</v>
          </cell>
          <cell r="K332">
            <v>619</v>
          </cell>
          <cell r="L332">
            <v>691</v>
          </cell>
          <cell r="M332">
            <v>0.20718</v>
          </cell>
          <cell r="N332">
            <v>548.22351400590094</v>
          </cell>
        </row>
        <row r="333">
          <cell r="A333" t="str">
            <v>Mar</v>
          </cell>
          <cell r="B333" t="str">
            <v>Mar</v>
          </cell>
        </row>
        <row r="334">
          <cell r="A334" t="str">
            <v>MarUlyssesResidential Sales Service (910)</v>
          </cell>
          <cell r="B334" t="str">
            <v>Mar</v>
          </cell>
          <cell r="C334" t="str">
            <v>Ulysses</v>
          </cell>
          <cell r="D334" t="str">
            <v>Residential Sales Service (910)</v>
          </cell>
          <cell r="E334">
            <v>0.13572999999999999</v>
          </cell>
          <cell r="F334">
            <v>315350.30299999996</v>
          </cell>
          <cell r="G334">
            <v>19.79</v>
          </cell>
          <cell r="H334">
            <v>712</v>
          </cell>
          <cell r="I334">
            <v>814</v>
          </cell>
          <cell r="J334">
            <v>0.10802</v>
          </cell>
          <cell r="K334">
            <v>662</v>
          </cell>
          <cell r="L334">
            <v>665</v>
          </cell>
          <cell r="M334">
            <v>3.9609999999999999E-2</v>
          </cell>
          <cell r="N334">
            <v>3877.9519363840518</v>
          </cell>
        </row>
        <row r="335">
          <cell r="A335" t="str">
            <v>MarUlyssesCommercial Sales Service (915)</v>
          </cell>
          <cell r="B335" t="str">
            <v>Mar</v>
          </cell>
          <cell r="C335" t="str">
            <v>Ulysses</v>
          </cell>
          <cell r="D335" t="str">
            <v>Commercial Sales Service (915)</v>
          </cell>
          <cell r="E335">
            <v>0.13572999999999999</v>
          </cell>
          <cell r="F335">
            <v>106000.17</v>
          </cell>
          <cell r="G335">
            <v>64.974999999999994</v>
          </cell>
          <cell r="H335">
            <v>712</v>
          </cell>
          <cell r="I335">
            <v>814</v>
          </cell>
          <cell r="J335">
            <v>0.46460000000000001</v>
          </cell>
          <cell r="K335">
            <v>662</v>
          </cell>
          <cell r="L335">
            <v>665</v>
          </cell>
          <cell r="M335">
            <v>0.22747000000000001</v>
          </cell>
          <cell r="N335">
            <v>1265.8897586521916</v>
          </cell>
        </row>
        <row r="336">
          <cell r="A336" t="str">
            <v>MarUlyssesPublic Authority Sales Service (915)</v>
          </cell>
          <cell r="B336" t="str">
            <v>Mar</v>
          </cell>
          <cell r="C336" t="str">
            <v>Ulysses</v>
          </cell>
          <cell r="D336" t="str">
            <v>Public Authority Sales Service (915)</v>
          </cell>
          <cell r="E336">
            <v>0.13572999999999999</v>
          </cell>
          <cell r="F336">
            <v>78770.91</v>
          </cell>
          <cell r="G336">
            <v>200</v>
          </cell>
          <cell r="H336">
            <v>712</v>
          </cell>
          <cell r="I336">
            <v>814</v>
          </cell>
          <cell r="J336">
            <v>0.93113999999999997</v>
          </cell>
          <cell r="K336">
            <v>662</v>
          </cell>
          <cell r="L336">
            <v>665</v>
          </cell>
          <cell r="M336">
            <v>0.36591000000000001</v>
          </cell>
          <cell r="N336">
            <v>929.4052948989372</v>
          </cell>
        </row>
        <row r="337">
          <cell r="A337" t="str">
            <v/>
          </cell>
          <cell r="N337">
            <v>142411.91570920881</v>
          </cell>
        </row>
        <row r="338">
          <cell r="A338" t="str">
            <v>Actual HDD for Current Month and Prior Month are Estimates</v>
          </cell>
          <cell r="C338" t="str">
            <v>Actual HDD for Current Month and Prior Month are Estimates</v>
          </cell>
        </row>
        <row r="339">
          <cell r="A339" t="str">
            <v/>
          </cell>
        </row>
        <row r="340">
          <cell r="A340" t="str">
            <v>Revised Kansas Weather Normalization Adjustment Program</v>
          </cell>
          <cell r="C340" t="str">
            <v>Revised Kansas Weather Normalization Adjustment Program</v>
          </cell>
        </row>
        <row r="341">
          <cell r="A341" t="str">
            <v>April  2009 Estimates</v>
          </cell>
          <cell r="C341" t="str">
            <v>April  2009 Estimates</v>
          </cell>
        </row>
        <row r="342">
          <cell r="A342" t="str">
            <v/>
          </cell>
        </row>
        <row r="343">
          <cell r="A343" t="str">
            <v/>
          </cell>
          <cell r="H343" t="str">
            <v>Prior Month</v>
          </cell>
          <cell r="K343" t="str">
            <v>Current Month</v>
          </cell>
          <cell r="N343" t="str">
            <v xml:space="preserve">(Revenue/Excess) </v>
          </cell>
        </row>
        <row r="344">
          <cell r="A344" t="str">
            <v xml:space="preserve">Weather Tariff </v>
          </cell>
          <cell r="C344" t="str">
            <v xml:space="preserve">Weather </v>
          </cell>
          <cell r="D344" t="str">
            <v xml:space="preserve">Tariff </v>
          </cell>
          <cell r="E344" t="str">
            <v>Margin</v>
          </cell>
          <cell r="G344" t="str">
            <v>Base</v>
          </cell>
          <cell r="H344" t="str">
            <v xml:space="preserve">Actual </v>
          </cell>
          <cell r="I344" t="str">
            <v>Normal</v>
          </cell>
          <cell r="K344" t="str">
            <v xml:space="preserve">Actual </v>
          </cell>
          <cell r="L344" t="str">
            <v>Normal</v>
          </cell>
          <cell r="N344" t="str">
            <v>Deficiency</v>
          </cell>
        </row>
        <row r="345">
          <cell r="A345" t="str">
            <v>StationGroup</v>
          </cell>
          <cell r="C345" t="str">
            <v>Station</v>
          </cell>
          <cell r="D345" t="str">
            <v>Group</v>
          </cell>
          <cell r="E345" t="str">
            <v>Rate</v>
          </cell>
          <cell r="F345" t="str">
            <v>Volume</v>
          </cell>
          <cell r="G345" t="str">
            <v>Load</v>
          </cell>
          <cell r="H345" t="str">
            <v>HDD</v>
          </cell>
          <cell r="I345" t="str">
            <v>HDD</v>
          </cell>
          <cell r="J345" t="str">
            <v>HSF</v>
          </cell>
          <cell r="K345" t="str">
            <v>HDD</v>
          </cell>
          <cell r="L345" t="str">
            <v>HDD</v>
          </cell>
          <cell r="M345" t="str">
            <v>HSF</v>
          </cell>
          <cell r="N345" t="str">
            <v>$</v>
          </cell>
        </row>
        <row r="346">
          <cell r="A346" t="str">
            <v>AprAnthonyResidential Sales Service (910)</v>
          </cell>
          <cell r="B346" t="str">
            <v>Apr</v>
          </cell>
          <cell r="C346" t="str">
            <v>Anthony</v>
          </cell>
          <cell r="D346" t="str">
            <v>Residential Sales Service (910)</v>
          </cell>
          <cell r="E346">
            <v>0.13572999999999999</v>
          </cell>
          <cell r="F346">
            <v>137612.712</v>
          </cell>
          <cell r="G346">
            <v>13.058</v>
          </cell>
          <cell r="H346">
            <v>586</v>
          </cell>
          <cell r="I346">
            <v>602</v>
          </cell>
          <cell r="J346">
            <v>0.11687</v>
          </cell>
          <cell r="K346">
            <v>321</v>
          </cell>
          <cell r="L346">
            <v>298</v>
          </cell>
          <cell r="M346">
            <v>3.6880000000000003E-2</v>
          </cell>
          <cell r="N346">
            <v>204.35474601789412</v>
          </cell>
        </row>
        <row r="347">
          <cell r="A347" t="str">
            <v>AprAnthonyCommercial Sales Service (915)</v>
          </cell>
          <cell r="B347" t="str">
            <v>Apr</v>
          </cell>
          <cell r="C347" t="str">
            <v>Anthony</v>
          </cell>
          <cell r="D347" t="str">
            <v>Commercial Sales Service (915)</v>
          </cell>
          <cell r="E347">
            <v>0.13572999999999999</v>
          </cell>
          <cell r="F347">
            <v>37560.264999999999</v>
          </cell>
          <cell r="G347">
            <v>25.945</v>
          </cell>
          <cell r="H347">
            <v>586</v>
          </cell>
          <cell r="I347">
            <v>602</v>
          </cell>
          <cell r="J347">
            <v>0.26883000000000001</v>
          </cell>
          <cell r="K347">
            <v>321</v>
          </cell>
          <cell r="L347">
            <v>298</v>
          </cell>
          <cell r="M347">
            <v>9.3179999999999999E-2</v>
          </cell>
          <cell r="N347">
            <v>51.559621671321139</v>
          </cell>
        </row>
        <row r="348">
          <cell r="A348" t="str">
            <v>AprAnthonyPublic Authority Sales Service (915)</v>
          </cell>
          <cell r="B348" t="str">
            <v>Apr</v>
          </cell>
          <cell r="C348" t="str">
            <v>Anthony</v>
          </cell>
          <cell r="D348" t="str">
            <v>Public Authority Sales Service (915)</v>
          </cell>
          <cell r="E348">
            <v>0.13572999999999999</v>
          </cell>
          <cell r="F348">
            <v>10973</v>
          </cell>
          <cell r="G348">
            <v>80.596999999999994</v>
          </cell>
          <cell r="H348">
            <v>586</v>
          </cell>
          <cell r="I348">
            <v>602</v>
          </cell>
          <cell r="J348">
            <v>0.67796999999999996</v>
          </cell>
          <cell r="K348">
            <v>321</v>
          </cell>
          <cell r="L348">
            <v>298</v>
          </cell>
          <cell r="M348">
            <v>0.15594</v>
          </cell>
          <cell r="N348">
            <v>20.483477711281054</v>
          </cell>
        </row>
        <row r="349">
          <cell r="A349" t="str">
            <v>Apr</v>
          </cell>
          <cell r="B349" t="str">
            <v>Apr</v>
          </cell>
        </row>
        <row r="350">
          <cell r="A350" t="str">
            <v>AprChanuteResidential Sales Service (910)</v>
          </cell>
          <cell r="B350" t="str">
            <v>Apr</v>
          </cell>
          <cell r="C350" t="str">
            <v>Chanute</v>
          </cell>
          <cell r="D350" t="str">
            <v>Residential Sales Service (910)</v>
          </cell>
          <cell r="E350">
            <v>0.13572999999999999</v>
          </cell>
          <cell r="F350">
            <v>512257.58100000001</v>
          </cell>
          <cell r="G350">
            <v>12.48</v>
          </cell>
          <cell r="H350">
            <v>573</v>
          </cell>
          <cell r="I350">
            <v>571</v>
          </cell>
          <cell r="J350">
            <v>0.10154000000000001</v>
          </cell>
          <cell r="K350">
            <v>375</v>
          </cell>
          <cell r="L350">
            <v>274</v>
          </cell>
          <cell r="M350">
            <v>4.5220000000000003E-2</v>
          </cell>
          <cell r="N350">
            <v>-3785.3590830052208</v>
          </cell>
        </row>
        <row r="351">
          <cell r="A351" t="str">
            <v>AprChanuteCommercial Sales Service (915)</v>
          </cell>
          <cell r="B351" t="str">
            <v>Apr</v>
          </cell>
          <cell r="C351" t="str">
            <v>Chanute</v>
          </cell>
          <cell r="D351" t="str">
            <v>Commercial Sales Service (915)</v>
          </cell>
          <cell r="E351">
            <v>0.13572999999999999</v>
          </cell>
          <cell r="F351">
            <v>142582.39499999999</v>
          </cell>
          <cell r="G351">
            <v>30.576000000000001</v>
          </cell>
          <cell r="H351">
            <v>573</v>
          </cell>
          <cell r="I351">
            <v>571</v>
          </cell>
          <cell r="J351">
            <v>0.30462</v>
          </cell>
          <cell r="K351">
            <v>375</v>
          </cell>
          <cell r="L351">
            <v>274</v>
          </cell>
          <cell r="M351">
            <v>0.23144999999999999</v>
          </cell>
          <cell r="N351">
            <v>-1590.1370944507355</v>
          </cell>
        </row>
        <row r="352">
          <cell r="A352" t="str">
            <v>AprChanutePublic Authority Sales Service (915)</v>
          </cell>
          <cell r="B352" t="str">
            <v>Apr</v>
          </cell>
          <cell r="C352" t="str">
            <v>Chanute</v>
          </cell>
          <cell r="D352" t="str">
            <v>Public Authority Sales Service (915)</v>
          </cell>
          <cell r="E352">
            <v>0.13572999999999999</v>
          </cell>
          <cell r="F352">
            <v>24392.907999999996</v>
          </cell>
          <cell r="G352">
            <v>56.722999999999999</v>
          </cell>
          <cell r="H352">
            <v>573</v>
          </cell>
          <cell r="I352">
            <v>571</v>
          </cell>
          <cell r="J352">
            <v>0.51832999999999996</v>
          </cell>
          <cell r="K352">
            <v>375</v>
          </cell>
          <cell r="L352">
            <v>274</v>
          </cell>
          <cell r="M352">
            <v>0.24174999999999999</v>
          </cell>
          <cell r="N352">
            <v>-189.6394156859196</v>
          </cell>
        </row>
        <row r="353">
          <cell r="A353" t="str">
            <v>Apr</v>
          </cell>
          <cell r="B353" t="str">
            <v>Apr</v>
          </cell>
        </row>
        <row r="354">
          <cell r="A354" t="str">
            <v>AprCouncil Grove LakeResidential Sales Service (910)</v>
          </cell>
          <cell r="B354" t="str">
            <v>Apr</v>
          </cell>
          <cell r="C354" t="str">
            <v>Council Grove Lake</v>
          </cell>
          <cell r="D354" t="str">
            <v>Residential Sales Service (910)</v>
          </cell>
          <cell r="E354">
            <v>0.13572999999999999</v>
          </cell>
          <cell r="F354">
            <v>156027.90299999999</v>
          </cell>
          <cell r="G354">
            <v>12.789</v>
          </cell>
          <cell r="H354">
            <v>674</v>
          </cell>
          <cell r="I354">
            <v>681</v>
          </cell>
          <cell r="J354">
            <v>8.1860000000000002E-2</v>
          </cell>
          <cell r="K354">
            <v>406</v>
          </cell>
          <cell r="L354">
            <v>346</v>
          </cell>
          <cell r="M354">
            <v>4.8030000000000003E-2</v>
          </cell>
          <cell r="N354">
            <v>-559.03267982103</v>
          </cell>
        </row>
        <row r="355">
          <cell r="A355" t="str">
            <v>AprCouncil Grove LakeCommercial Sales Service (915)</v>
          </cell>
          <cell r="B355" t="str">
            <v>Apr</v>
          </cell>
          <cell r="C355" t="str">
            <v>Council Grove Lake</v>
          </cell>
          <cell r="D355" t="str">
            <v>Commercial Sales Service (915)</v>
          </cell>
          <cell r="E355">
            <v>0.13572999999999999</v>
          </cell>
          <cell r="F355">
            <v>70943.668000000005</v>
          </cell>
          <cell r="G355">
            <v>134.495</v>
          </cell>
          <cell r="H355">
            <v>674</v>
          </cell>
          <cell r="I355">
            <v>681</v>
          </cell>
          <cell r="J355">
            <v>0.23960000000000001</v>
          </cell>
          <cell r="K355">
            <v>406</v>
          </cell>
          <cell r="L355">
            <v>346</v>
          </cell>
          <cell r="M355">
            <v>0.26399</v>
          </cell>
          <cell r="N355">
            <v>-338.24939033972805</v>
          </cell>
        </row>
        <row r="356">
          <cell r="A356" t="str">
            <v>AprCouncil Grove LakePublic Authority Sales Service (915)</v>
          </cell>
          <cell r="B356" t="str">
            <v>Apr</v>
          </cell>
          <cell r="C356" t="str">
            <v>Council Grove Lake</v>
          </cell>
          <cell r="D356" t="str">
            <v>Public Authority Sales Service (915)</v>
          </cell>
          <cell r="E356">
            <v>0.13572999999999999</v>
          </cell>
          <cell r="F356">
            <v>15379.851000000001</v>
          </cell>
          <cell r="G356">
            <v>53.63</v>
          </cell>
          <cell r="H356">
            <v>674</v>
          </cell>
          <cell r="I356">
            <v>681</v>
          </cell>
          <cell r="J356">
            <v>0.45012000000000002</v>
          </cell>
          <cell r="K356">
            <v>406</v>
          </cell>
          <cell r="L356">
            <v>346</v>
          </cell>
          <cell r="M356">
            <v>0.26960000000000001</v>
          </cell>
          <cell r="N356">
            <v>-58.28928670924121</v>
          </cell>
        </row>
        <row r="357">
          <cell r="A357" t="str">
            <v>Apr</v>
          </cell>
          <cell r="B357" t="str">
            <v>Apr</v>
          </cell>
        </row>
        <row r="358">
          <cell r="A358" t="str">
            <v>AprIndependenceResidential Sales Service (910)</v>
          </cell>
          <cell r="B358" t="str">
            <v>Apr</v>
          </cell>
          <cell r="C358" t="str">
            <v>Independence</v>
          </cell>
          <cell r="D358" t="str">
            <v>Residential Sales Service (910)</v>
          </cell>
          <cell r="E358">
            <v>0.13572999999999999</v>
          </cell>
          <cell r="F358">
            <v>771883.18700000015</v>
          </cell>
          <cell r="G358">
            <v>11.675000000000001</v>
          </cell>
          <cell r="H358">
            <v>544</v>
          </cell>
          <cell r="I358">
            <v>568</v>
          </cell>
          <cell r="J358">
            <v>5.3469999999999997E-2</v>
          </cell>
          <cell r="K358">
            <v>342</v>
          </cell>
          <cell r="L358">
            <v>268</v>
          </cell>
          <cell r="M358">
            <v>9.3450000000000005E-2</v>
          </cell>
          <cell r="N358">
            <v>-8113.7634246975831</v>
          </cell>
        </row>
        <row r="359">
          <cell r="A359" t="str">
            <v>AprIndependenceCommercial Sales Service (915)</v>
          </cell>
          <cell r="B359" t="str">
            <v>Apr</v>
          </cell>
          <cell r="C359" t="str">
            <v>Independence</v>
          </cell>
          <cell r="D359" t="str">
            <v>Commercial Sales Service (915)</v>
          </cell>
          <cell r="E359">
            <v>0.13572999999999999</v>
          </cell>
          <cell r="F359">
            <v>264319.06099999999</v>
          </cell>
          <cell r="G359">
            <v>38.241999999999997</v>
          </cell>
          <cell r="H359">
            <v>544</v>
          </cell>
          <cell r="I359">
            <v>568</v>
          </cell>
          <cell r="J359">
            <v>9.4810000000000005E-2</v>
          </cell>
          <cell r="K359">
            <v>342</v>
          </cell>
          <cell r="L359">
            <v>268</v>
          </cell>
          <cell r="M359">
            <v>0.19012999999999999</v>
          </cell>
          <cell r="N359">
            <v>-2732.6261880074971</v>
          </cell>
        </row>
        <row r="360">
          <cell r="A360" t="str">
            <v>AprIndependencePublic Authority Sales Service (915)</v>
          </cell>
          <cell r="B360" t="str">
            <v>Apr</v>
          </cell>
          <cell r="C360" t="str">
            <v>Independence</v>
          </cell>
          <cell r="D360" t="str">
            <v>Public Authority Sales Service (915)</v>
          </cell>
          <cell r="E360">
            <v>0.13572999999999999</v>
          </cell>
          <cell r="F360">
            <v>0</v>
          </cell>
          <cell r="G360" t="str">
            <v>NA</v>
          </cell>
          <cell r="H360">
            <v>544</v>
          </cell>
          <cell r="I360">
            <v>568</v>
          </cell>
          <cell r="J360" t="str">
            <v>NA</v>
          </cell>
          <cell r="K360">
            <v>342</v>
          </cell>
          <cell r="L360">
            <v>268</v>
          </cell>
          <cell r="M360" t="str">
            <v>NA</v>
          </cell>
          <cell r="N360" t="str">
            <v>NA</v>
          </cell>
        </row>
        <row r="361">
          <cell r="A361" t="str">
            <v>Apr</v>
          </cell>
          <cell r="B361" t="str">
            <v>Apr</v>
          </cell>
        </row>
        <row r="362">
          <cell r="A362" t="str">
            <v>AprLawrenceResidential Sales Service (910)</v>
          </cell>
          <cell r="B362" t="str">
            <v>Apr</v>
          </cell>
          <cell r="C362" t="str">
            <v>Lawrence</v>
          </cell>
          <cell r="D362" t="str">
            <v>Residential Sales Service (910)</v>
          </cell>
          <cell r="E362">
            <v>0.13572999999999999</v>
          </cell>
          <cell r="F362">
            <v>191428.07200000004</v>
          </cell>
          <cell r="G362">
            <v>15.468</v>
          </cell>
          <cell r="H362">
            <v>660</v>
          </cell>
          <cell r="I362">
            <v>581</v>
          </cell>
          <cell r="J362">
            <v>5.1990000000000001E-2</v>
          </cell>
          <cell r="K362">
            <v>392</v>
          </cell>
          <cell r="L362">
            <v>273</v>
          </cell>
          <cell r="M362">
            <v>6.4490000000000006E-2</v>
          </cell>
          <cell r="N362">
            <v>-4078.1732909199222</v>
          </cell>
        </row>
        <row r="363">
          <cell r="A363" t="str">
            <v>AprLawrenceCommercial Sales Service (915)</v>
          </cell>
          <cell r="B363" t="str">
            <v>Apr</v>
          </cell>
          <cell r="C363" t="str">
            <v>Lawrence</v>
          </cell>
          <cell r="D363" t="str">
            <v>Commercial Sales Service (915)</v>
          </cell>
          <cell r="E363">
            <v>0.13572999999999999</v>
          </cell>
          <cell r="F363">
            <v>29864.436000000002</v>
          </cell>
          <cell r="G363">
            <v>49.593000000000004</v>
          </cell>
          <cell r="H363">
            <v>660</v>
          </cell>
          <cell r="I363">
            <v>581</v>
          </cell>
          <cell r="J363">
            <v>0.16863</v>
          </cell>
          <cell r="K363">
            <v>392</v>
          </cell>
          <cell r="L363">
            <v>273</v>
          </cell>
          <cell r="M363">
            <v>0.48260999999999998</v>
          </cell>
          <cell r="N363">
            <v>-819.24503988514687</v>
          </cell>
        </row>
        <row r="364">
          <cell r="A364" t="str">
            <v>AprLawrencePublic Authority Sales Service (915)</v>
          </cell>
          <cell r="B364" t="str">
            <v>Apr</v>
          </cell>
          <cell r="C364" t="str">
            <v>Lawrence</v>
          </cell>
          <cell r="D364" t="str">
            <v>Public Authority Sales Service (915)</v>
          </cell>
          <cell r="E364">
            <v>0.13572999999999999</v>
          </cell>
          <cell r="F364">
            <v>9143.2829999999994</v>
          </cell>
          <cell r="G364">
            <v>80.242000000000004</v>
          </cell>
          <cell r="H364">
            <v>660</v>
          </cell>
          <cell r="I364">
            <v>581</v>
          </cell>
          <cell r="J364">
            <v>0.52893000000000001</v>
          </cell>
          <cell r="K364">
            <v>392</v>
          </cell>
          <cell r="L364">
            <v>273</v>
          </cell>
          <cell r="M364">
            <v>0.73778999999999995</v>
          </cell>
          <cell r="N364">
            <v>-223.80388397773271</v>
          </cell>
        </row>
        <row r="365">
          <cell r="A365" t="str">
            <v>Apr</v>
          </cell>
          <cell r="B365" t="str">
            <v>Apr</v>
          </cell>
        </row>
        <row r="366">
          <cell r="A366" t="str">
            <v>AprLeavenworthResidential Sales Service (910)</v>
          </cell>
          <cell r="B366" t="str">
            <v>Apr</v>
          </cell>
          <cell r="C366" t="str">
            <v>Leavenworth</v>
          </cell>
          <cell r="D366" t="str">
            <v>Residential Sales Service (910)</v>
          </cell>
          <cell r="E366">
            <v>0.13572999999999999</v>
          </cell>
          <cell r="F366">
            <v>425438.81700000004</v>
          </cell>
          <cell r="G366">
            <v>17.143999999999998</v>
          </cell>
          <cell r="H366">
            <v>652</v>
          </cell>
          <cell r="I366">
            <v>693</v>
          </cell>
          <cell r="J366">
            <v>7.8490000000000004E-2</v>
          </cell>
          <cell r="K366">
            <v>408</v>
          </cell>
          <cell r="L366">
            <v>357</v>
          </cell>
          <cell r="M366">
            <v>7.886E-2</v>
          </cell>
          <cell r="N366">
            <v>-461.85225162097078</v>
          </cell>
        </row>
        <row r="367">
          <cell r="A367" t="str">
            <v>AprLeavenworthCommercial Sales Service (915)</v>
          </cell>
          <cell r="B367" t="str">
            <v>Apr</v>
          </cell>
          <cell r="C367" t="str">
            <v>Leavenworth</v>
          </cell>
          <cell r="D367" t="str">
            <v>Commercial Sales Service (915)</v>
          </cell>
          <cell r="E367">
            <v>0.13572999999999999</v>
          </cell>
          <cell r="F367">
            <v>124050.22500000001</v>
          </cell>
          <cell r="G367">
            <v>127.58</v>
          </cell>
          <cell r="H367">
            <v>652</v>
          </cell>
          <cell r="I367">
            <v>693</v>
          </cell>
          <cell r="J367">
            <v>0.43508000000000002</v>
          </cell>
          <cell r="K367">
            <v>408</v>
          </cell>
          <cell r="L367">
            <v>357</v>
          </cell>
          <cell r="M367">
            <v>0.22688</v>
          </cell>
          <cell r="N367">
            <v>209.45276829425208</v>
          </cell>
        </row>
        <row r="368">
          <cell r="A368" t="str">
            <v>AprLeavenworthPublic Authority Sales Service (915)</v>
          </cell>
          <cell r="B368" t="str">
            <v>Apr</v>
          </cell>
          <cell r="C368" t="str">
            <v>Leavenworth</v>
          </cell>
          <cell r="D368" t="str">
            <v>Public Authority Sales Service (915)</v>
          </cell>
          <cell r="E368">
            <v>0.13572999999999999</v>
          </cell>
          <cell r="F368">
            <v>7983.6409999999996</v>
          </cell>
          <cell r="G368">
            <v>26.2</v>
          </cell>
          <cell r="H368">
            <v>652</v>
          </cell>
          <cell r="I368">
            <v>693</v>
          </cell>
          <cell r="J368">
            <v>0.65732999999999997</v>
          </cell>
          <cell r="K368">
            <v>408</v>
          </cell>
          <cell r="L368">
            <v>357</v>
          </cell>
          <cell r="M368">
            <v>0.17499999999999999</v>
          </cell>
          <cell r="N368">
            <v>37.121989933899137</v>
          </cell>
        </row>
        <row r="369">
          <cell r="A369" t="str">
            <v>Apr</v>
          </cell>
          <cell r="B369" t="str">
            <v>Apr</v>
          </cell>
        </row>
        <row r="370">
          <cell r="A370" t="str">
            <v>AprMarion lakeResidential Sales Service (910)</v>
          </cell>
          <cell r="B370" t="str">
            <v>Apr</v>
          </cell>
          <cell r="C370" t="str">
            <v>Marion lake</v>
          </cell>
          <cell r="D370" t="str">
            <v>Residential Sales Service (910)</v>
          </cell>
          <cell r="E370">
            <v>0.13572999999999999</v>
          </cell>
          <cell r="F370">
            <v>310647.39499999996</v>
          </cell>
          <cell r="G370">
            <v>12.786</v>
          </cell>
          <cell r="H370">
            <v>698</v>
          </cell>
          <cell r="I370">
            <v>682</v>
          </cell>
          <cell r="J370">
            <v>8.405E-2</v>
          </cell>
          <cell r="K370">
            <v>427</v>
          </cell>
          <cell r="L370">
            <v>359</v>
          </cell>
          <cell r="M370">
            <v>4.8660000000000002E-2</v>
          </cell>
          <cell r="N370">
            <v>-2127.4750857694207</v>
          </cell>
        </row>
        <row r="371">
          <cell r="A371" t="str">
            <v>AprMarion lakeCommercial Sales Service (915)</v>
          </cell>
          <cell r="B371" t="str">
            <v>Apr</v>
          </cell>
          <cell r="C371" t="str">
            <v>Marion lake</v>
          </cell>
          <cell r="D371" t="str">
            <v>Commercial Sales Service (915)</v>
          </cell>
          <cell r="E371">
            <v>0.13572999999999999</v>
          </cell>
          <cell r="F371">
            <v>98812.203000000009</v>
          </cell>
          <cell r="G371">
            <v>41.223999999999997</v>
          </cell>
          <cell r="H371">
            <v>698</v>
          </cell>
          <cell r="I371">
            <v>682</v>
          </cell>
          <cell r="J371">
            <v>0.16786000000000001</v>
          </cell>
          <cell r="K371">
            <v>427</v>
          </cell>
          <cell r="L371">
            <v>359</v>
          </cell>
          <cell r="M371">
            <v>0.15579000000000001</v>
          </cell>
          <cell r="N371">
            <v>-791.86964409599068</v>
          </cell>
        </row>
        <row r="372">
          <cell r="A372" t="str">
            <v>AprMarion lakePublic Authority Sales Service (915)</v>
          </cell>
          <cell r="B372" t="str">
            <v>Apr</v>
          </cell>
          <cell r="C372" t="str">
            <v>Marion lake</v>
          </cell>
          <cell r="D372" t="str">
            <v>Public Authority Sales Service (915)</v>
          </cell>
          <cell r="E372">
            <v>0.13572999999999999</v>
          </cell>
          <cell r="F372">
            <v>54640.606000000007</v>
          </cell>
          <cell r="G372">
            <v>231.02</v>
          </cell>
          <cell r="H372">
            <v>698</v>
          </cell>
          <cell r="I372">
            <v>682</v>
          </cell>
          <cell r="J372">
            <v>0.40783000000000003</v>
          </cell>
          <cell r="K372">
            <v>427</v>
          </cell>
          <cell r="L372">
            <v>359</v>
          </cell>
          <cell r="M372">
            <v>0.43203999999999998</v>
          </cell>
          <cell r="N372">
            <v>-380.30576904595267</v>
          </cell>
        </row>
        <row r="373">
          <cell r="A373" t="str">
            <v>Apr</v>
          </cell>
          <cell r="B373" t="str">
            <v>Apr</v>
          </cell>
        </row>
        <row r="374">
          <cell r="A374" t="str">
            <v>AprNess CityResidential Sales Service (910)</v>
          </cell>
          <cell r="B374" t="str">
            <v>Apr</v>
          </cell>
          <cell r="C374" t="str">
            <v>Ness City</v>
          </cell>
          <cell r="D374" t="str">
            <v>Residential Sales Service (910)</v>
          </cell>
          <cell r="E374">
            <v>0.13572999999999999</v>
          </cell>
          <cell r="F374">
            <v>76922.962</v>
          </cell>
          <cell r="G374">
            <v>15.522</v>
          </cell>
          <cell r="H374">
            <v>686</v>
          </cell>
          <cell r="I374">
            <v>707</v>
          </cell>
          <cell r="J374">
            <v>0.11704000000000001</v>
          </cell>
          <cell r="K374">
            <v>451</v>
          </cell>
          <cell r="L374">
            <v>386</v>
          </cell>
          <cell r="M374">
            <v>1.401E-2</v>
          </cell>
          <cell r="N374">
            <v>158.16936767614541</v>
          </cell>
        </row>
        <row r="375">
          <cell r="A375" t="str">
            <v>AprNess CityCommercial Sales Service (915)</v>
          </cell>
          <cell r="B375" t="str">
            <v>Apr</v>
          </cell>
          <cell r="C375" t="str">
            <v>Ness City</v>
          </cell>
          <cell r="D375" t="str">
            <v>Commercial Sales Service (915)</v>
          </cell>
          <cell r="E375">
            <v>0.13572999999999999</v>
          </cell>
          <cell r="F375">
            <v>24689.771000000001</v>
          </cell>
          <cell r="G375">
            <v>26.966000000000001</v>
          </cell>
          <cell r="H375">
            <v>686</v>
          </cell>
          <cell r="I375">
            <v>707</v>
          </cell>
          <cell r="J375">
            <v>0.23505000000000001</v>
          </cell>
          <cell r="K375">
            <v>451</v>
          </cell>
          <cell r="L375">
            <v>386</v>
          </cell>
          <cell r="M375">
            <v>1.634E-2</v>
          </cell>
          <cell r="N375">
            <v>66.377865018784803</v>
          </cell>
        </row>
        <row r="376">
          <cell r="A376" t="str">
            <v>AprNess CityPublic Authority Sales Service (915)</v>
          </cell>
          <cell r="B376" t="str">
            <v>Apr</v>
          </cell>
          <cell r="C376" t="str">
            <v>Ness City</v>
          </cell>
          <cell r="D376" t="str">
            <v>Public Authority Sales Service (915)</v>
          </cell>
          <cell r="E376">
            <v>0.13572999999999999</v>
          </cell>
          <cell r="F376">
            <v>10912.623</v>
          </cell>
          <cell r="G376">
            <v>59.064</v>
          </cell>
          <cell r="H376">
            <v>686</v>
          </cell>
          <cell r="I376">
            <v>707</v>
          </cell>
          <cell r="J376">
            <v>0.35189999999999999</v>
          </cell>
          <cell r="K376">
            <v>451</v>
          </cell>
          <cell r="L376">
            <v>386</v>
          </cell>
          <cell r="M376">
            <v>0.27622000000000002</v>
          </cell>
          <cell r="N376">
            <v>-36.814368701165712</v>
          </cell>
        </row>
        <row r="377">
          <cell r="A377" t="str">
            <v>Apr</v>
          </cell>
          <cell r="B377" t="str">
            <v>Apr</v>
          </cell>
        </row>
        <row r="378">
          <cell r="A378" t="str">
            <v>AprOlatheResidential Sales Service (910)</v>
          </cell>
          <cell r="B378" t="str">
            <v>Apr</v>
          </cell>
          <cell r="C378" t="str">
            <v>Olathe</v>
          </cell>
          <cell r="D378" t="str">
            <v>Residential Sales Service (910)</v>
          </cell>
          <cell r="E378">
            <v>0.13572999999999999</v>
          </cell>
          <cell r="F378">
            <v>6318292.3620000007</v>
          </cell>
          <cell r="G378">
            <v>16.581</v>
          </cell>
          <cell r="H378">
            <v>646</v>
          </cell>
          <cell r="I378">
            <v>609</v>
          </cell>
          <cell r="J378">
            <v>0.10094</v>
          </cell>
          <cell r="K378">
            <v>401</v>
          </cell>
          <cell r="L378">
            <v>292</v>
          </cell>
          <cell r="M378">
            <v>6.9720000000000004E-2</v>
          </cell>
          <cell r="N378">
            <v>-88568.684853245984</v>
          </cell>
        </row>
        <row r="379">
          <cell r="A379" t="str">
            <v>AprOlatheCommercial Sales Service (915)</v>
          </cell>
          <cell r="B379" t="str">
            <v>Apr</v>
          </cell>
          <cell r="C379" t="str">
            <v>Olathe</v>
          </cell>
          <cell r="D379" t="str">
            <v>Commercial Sales Service (915)</v>
          </cell>
          <cell r="E379">
            <v>0.13572999999999999</v>
          </cell>
          <cell r="F379">
            <v>1605633.7479999999</v>
          </cell>
          <cell r="G379">
            <v>86.257999999999996</v>
          </cell>
          <cell r="H379">
            <v>646</v>
          </cell>
          <cell r="I379">
            <v>609</v>
          </cell>
          <cell r="J379">
            <v>0.45813999999999999</v>
          </cell>
          <cell r="K379">
            <v>401</v>
          </cell>
          <cell r="L379">
            <v>292</v>
          </cell>
          <cell r="M379">
            <v>0.30102000000000001</v>
          </cell>
          <cell r="N379">
            <v>-21563.521384326184</v>
          </cell>
        </row>
        <row r="380">
          <cell r="A380" t="str">
            <v>AprOlathePublic Authority Sales Service (915)</v>
          </cell>
          <cell r="B380" t="str">
            <v>Apr</v>
          </cell>
          <cell r="C380" t="str">
            <v>Olathe</v>
          </cell>
          <cell r="D380" t="str">
            <v>Public Authority Sales Service (915)</v>
          </cell>
          <cell r="E380">
            <v>0.13572999999999999</v>
          </cell>
          <cell r="F380">
            <v>9078.3389999999999</v>
          </cell>
          <cell r="G380">
            <v>44.997</v>
          </cell>
          <cell r="H380">
            <v>646</v>
          </cell>
          <cell r="I380">
            <v>609</v>
          </cell>
          <cell r="J380">
            <v>0.94994999999999996</v>
          </cell>
          <cell r="K380">
            <v>401</v>
          </cell>
          <cell r="L380">
            <v>292</v>
          </cell>
          <cell r="M380">
            <v>0.84931999999999996</v>
          </cell>
          <cell r="N380">
            <v>-157.50130971010091</v>
          </cell>
        </row>
        <row r="381">
          <cell r="A381" t="str">
            <v>Apr</v>
          </cell>
          <cell r="B381" t="str">
            <v>Apr</v>
          </cell>
        </row>
        <row r="382">
          <cell r="A382" t="str">
            <v>AprSedanResidential Sales Service (910)</v>
          </cell>
          <cell r="B382" t="str">
            <v>Apr</v>
          </cell>
          <cell r="C382" t="str">
            <v>Sedan</v>
          </cell>
          <cell r="D382" t="str">
            <v>Residential Sales Service (910)</v>
          </cell>
          <cell r="E382">
            <v>0.13572999999999999</v>
          </cell>
          <cell r="F382">
            <v>185400.527</v>
          </cell>
          <cell r="G382">
            <v>12.686999999999999</v>
          </cell>
          <cell r="H382">
            <v>596</v>
          </cell>
          <cell r="I382">
            <v>561</v>
          </cell>
          <cell r="J382">
            <v>0.10256</v>
          </cell>
          <cell r="K382">
            <v>388</v>
          </cell>
          <cell r="L382">
            <v>266</v>
          </cell>
          <cell r="M382">
            <v>6.343E-2</v>
          </cell>
          <cell r="N382">
            <v>-2896.297090630364</v>
          </cell>
        </row>
        <row r="383">
          <cell r="A383" t="str">
            <v>AprSedanCommercial Sales Service (915)</v>
          </cell>
          <cell r="B383" t="str">
            <v>Apr</v>
          </cell>
          <cell r="C383" t="str">
            <v>Sedan</v>
          </cell>
          <cell r="D383" t="str">
            <v>Commercial Sales Service (915)</v>
          </cell>
          <cell r="E383">
            <v>0.13572999999999999</v>
          </cell>
          <cell r="F383">
            <v>158284.65299999999</v>
          </cell>
          <cell r="G383">
            <v>57.523000000000003</v>
          </cell>
          <cell r="H383">
            <v>596</v>
          </cell>
          <cell r="I383">
            <v>561</v>
          </cell>
          <cell r="J383">
            <v>0.34370000000000001</v>
          </cell>
          <cell r="K383">
            <v>388</v>
          </cell>
          <cell r="L383">
            <v>266</v>
          </cell>
          <cell r="M383">
            <v>0.19517000000000001</v>
          </cell>
          <cell r="N383">
            <v>-2277.4450001230366</v>
          </cell>
        </row>
        <row r="384">
          <cell r="A384" t="str">
            <v>AprSedanPublic Authority Sales Service (915)</v>
          </cell>
          <cell r="B384" t="str">
            <v>Apr</v>
          </cell>
          <cell r="C384" t="str">
            <v>Sedan</v>
          </cell>
          <cell r="D384" t="str">
            <v>Public Authority Sales Service (915)</v>
          </cell>
          <cell r="E384">
            <v>0.13572999999999999</v>
          </cell>
          <cell r="F384">
            <v>0</v>
          </cell>
          <cell r="G384" t="str">
            <v>NA</v>
          </cell>
          <cell r="H384">
            <v>596</v>
          </cell>
          <cell r="I384">
            <v>561</v>
          </cell>
          <cell r="J384" t="str">
            <v>NA</v>
          </cell>
          <cell r="K384">
            <v>388</v>
          </cell>
          <cell r="L384">
            <v>266</v>
          </cell>
          <cell r="M384" t="str">
            <v>NA</v>
          </cell>
          <cell r="N384" t="str">
            <v>NA</v>
          </cell>
        </row>
        <row r="385">
          <cell r="A385" t="str">
            <v>Apr</v>
          </cell>
          <cell r="B385" t="str">
            <v>Apr</v>
          </cell>
        </row>
        <row r="386">
          <cell r="A386" t="str">
            <v>AprSyracuseResidential Sales Service (910)</v>
          </cell>
          <cell r="B386" t="str">
            <v>Apr</v>
          </cell>
          <cell r="C386" t="str">
            <v>Syracuse</v>
          </cell>
          <cell r="D386" t="str">
            <v>Residential Sales Service (910)</v>
          </cell>
          <cell r="E386">
            <v>0.13572999999999999</v>
          </cell>
          <cell r="F386">
            <v>73474.998999999982</v>
          </cell>
          <cell r="G386">
            <v>18.134</v>
          </cell>
          <cell r="H386">
            <v>619</v>
          </cell>
          <cell r="I386">
            <v>691</v>
          </cell>
          <cell r="J386">
            <v>0.10317</v>
          </cell>
          <cell r="K386">
            <v>389</v>
          </cell>
          <cell r="L386">
            <v>399</v>
          </cell>
          <cell r="M386">
            <v>2.835E-2</v>
          </cell>
          <cell r="N386">
            <v>826.74396379992538</v>
          </cell>
        </row>
        <row r="387">
          <cell r="A387" t="str">
            <v>AprSyracuseCommercial Sales Service (915)</v>
          </cell>
          <cell r="B387" t="str">
            <v>Apr</v>
          </cell>
          <cell r="C387" t="str">
            <v>Syracuse</v>
          </cell>
          <cell r="D387" t="str">
            <v>Commercial Sales Service (915)</v>
          </cell>
          <cell r="E387">
            <v>0.13572999999999999</v>
          </cell>
          <cell r="F387">
            <v>33190.936999999998</v>
          </cell>
          <cell r="G387">
            <v>73.734999999999999</v>
          </cell>
          <cell r="H387">
            <v>619</v>
          </cell>
          <cell r="I387">
            <v>691</v>
          </cell>
          <cell r="J387">
            <v>0.32784999999999997</v>
          </cell>
          <cell r="K387">
            <v>389</v>
          </cell>
          <cell r="L387">
            <v>399</v>
          </cell>
          <cell r="M387">
            <v>0.17219999999999999</v>
          </cell>
          <cell r="N387">
            <v>332.01187656246253</v>
          </cell>
        </row>
        <row r="388">
          <cell r="A388" t="str">
            <v>AprSyracusePublic Authority Sales Service (915)</v>
          </cell>
          <cell r="B388" t="str">
            <v>Apr</v>
          </cell>
          <cell r="C388" t="str">
            <v>Syracuse</v>
          </cell>
          <cell r="D388" t="str">
            <v>Public Authority Sales Service (915)</v>
          </cell>
          <cell r="E388">
            <v>0.13572999999999999</v>
          </cell>
          <cell r="F388">
            <v>17515.608</v>
          </cell>
          <cell r="G388">
            <v>64.034000000000006</v>
          </cell>
          <cell r="H388">
            <v>619</v>
          </cell>
          <cell r="I388">
            <v>691</v>
          </cell>
          <cell r="J388">
            <v>0.54586000000000001</v>
          </cell>
          <cell r="K388">
            <v>389</v>
          </cell>
          <cell r="L388">
            <v>399</v>
          </cell>
          <cell r="M388">
            <v>0.20718</v>
          </cell>
          <cell r="N388">
            <v>203.852196059996</v>
          </cell>
        </row>
        <row r="389">
          <cell r="A389" t="str">
            <v>Apr</v>
          </cell>
          <cell r="B389" t="str">
            <v>Apr</v>
          </cell>
        </row>
        <row r="390">
          <cell r="A390" t="str">
            <v>AprUlyssesResidential Sales Service (910)</v>
          </cell>
          <cell r="B390" t="str">
            <v>Apr</v>
          </cell>
          <cell r="C390" t="str">
            <v>Ulysses</v>
          </cell>
          <cell r="D390" t="str">
            <v>Residential Sales Service (910)</v>
          </cell>
          <cell r="E390">
            <v>0.13572999999999999</v>
          </cell>
          <cell r="F390">
            <v>277880.81699999998</v>
          </cell>
          <cell r="G390">
            <v>19.79</v>
          </cell>
          <cell r="H390">
            <v>662</v>
          </cell>
          <cell r="I390">
            <v>665</v>
          </cell>
          <cell r="J390">
            <v>0.10802</v>
          </cell>
          <cell r="K390">
            <v>423</v>
          </cell>
          <cell r="L390">
            <v>379</v>
          </cell>
          <cell r="M390">
            <v>3.9609999999999999E-2</v>
          </cell>
          <cell r="N390">
            <v>-495.23067827478422</v>
          </cell>
        </row>
        <row r="391">
          <cell r="A391" t="str">
            <v>AprUlyssesCommercial Sales Service (915)</v>
          </cell>
          <cell r="B391" t="str">
            <v>Apr</v>
          </cell>
          <cell r="C391" t="str">
            <v>Ulysses</v>
          </cell>
          <cell r="D391" t="str">
            <v>Commercial Sales Service (915)</v>
          </cell>
          <cell r="E391">
            <v>0.13572999999999999</v>
          </cell>
          <cell r="F391">
            <v>93891.051999999996</v>
          </cell>
          <cell r="G391">
            <v>64.974999999999994</v>
          </cell>
          <cell r="H391">
            <v>662</v>
          </cell>
          <cell r="I391">
            <v>665</v>
          </cell>
          <cell r="J391">
            <v>0.46460000000000001</v>
          </cell>
          <cell r="K391">
            <v>423</v>
          </cell>
          <cell r="L391">
            <v>379</v>
          </cell>
          <cell r="M391">
            <v>0.22747000000000001</v>
          </cell>
          <cell r="N391">
            <v>-234.20638553164301</v>
          </cell>
        </row>
        <row r="392">
          <cell r="A392" t="str">
            <v>AprUlyssesPublic Authority Sales Service (915)</v>
          </cell>
          <cell r="B392" t="str">
            <v>Apr</v>
          </cell>
          <cell r="C392" t="str">
            <v>Ulysses</v>
          </cell>
          <cell r="D392" t="str">
            <v>Public Authority Sales Service (915)</v>
          </cell>
          <cell r="E392">
            <v>0.13572999999999999</v>
          </cell>
          <cell r="F392">
            <v>75838.334000000003</v>
          </cell>
          <cell r="G392">
            <v>200</v>
          </cell>
          <cell r="H392">
            <v>662</v>
          </cell>
          <cell r="I392">
            <v>665</v>
          </cell>
          <cell r="J392">
            <v>0.93113999999999997</v>
          </cell>
          <cell r="K392">
            <v>423</v>
          </cell>
          <cell r="L392">
            <v>379</v>
          </cell>
          <cell r="M392">
            <v>0.36591000000000001</v>
          </cell>
          <cell r="N392">
            <v>-141.03474719370064</v>
          </cell>
        </row>
        <row r="393">
          <cell r="A393" t="str">
            <v/>
          </cell>
          <cell r="N393">
            <v>-140510.42947302313</v>
          </cell>
        </row>
        <row r="394">
          <cell r="A394" t="str">
            <v>Actual HDD for Current Month and Prior Month are Estimates</v>
          </cell>
          <cell r="C394" t="str">
            <v>Actual HDD for Current Month and Prior Month are Estimates</v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>Revised Kansas Weather Normalization Adjustment Program</v>
          </cell>
          <cell r="C397" t="str">
            <v>Revised Kansas Weather Normalization Adjustment Program</v>
          </cell>
        </row>
        <row r="398">
          <cell r="A398" t="str">
            <v>May  2009 Estimates</v>
          </cell>
          <cell r="C398" t="str">
            <v>May  2009 Estimates</v>
          </cell>
        </row>
        <row r="399">
          <cell r="A399" t="str">
            <v/>
          </cell>
        </row>
        <row r="400">
          <cell r="A400" t="str">
            <v/>
          </cell>
          <cell r="H400" t="str">
            <v>Prior Month</v>
          </cell>
          <cell r="K400" t="str">
            <v>Current Month</v>
          </cell>
          <cell r="N400" t="str">
            <v xml:space="preserve">(Revenue/Excess) </v>
          </cell>
        </row>
        <row r="401">
          <cell r="A401" t="str">
            <v xml:space="preserve">Weather Tariff </v>
          </cell>
          <cell r="C401" t="str">
            <v xml:space="preserve">Weather </v>
          </cell>
          <cell r="D401" t="str">
            <v xml:space="preserve">Tariff </v>
          </cell>
          <cell r="E401" t="str">
            <v>Margin</v>
          </cell>
          <cell r="G401" t="str">
            <v>Base</v>
          </cell>
          <cell r="H401" t="str">
            <v xml:space="preserve">Actual </v>
          </cell>
          <cell r="I401" t="str">
            <v>Normal</v>
          </cell>
          <cell r="K401" t="str">
            <v xml:space="preserve">Actual </v>
          </cell>
          <cell r="L401" t="str">
            <v>Normal</v>
          </cell>
          <cell r="N401" t="str">
            <v>Deficiency</v>
          </cell>
        </row>
        <row r="402">
          <cell r="A402" t="str">
            <v>StationGroup</v>
          </cell>
          <cell r="C402" t="str">
            <v>Station</v>
          </cell>
          <cell r="D402" t="str">
            <v>Group</v>
          </cell>
          <cell r="E402" t="str">
            <v>Rate</v>
          </cell>
          <cell r="F402" t="str">
            <v>Volume</v>
          </cell>
          <cell r="G402" t="str">
            <v>Load</v>
          </cell>
          <cell r="H402" t="str">
            <v>HDD</v>
          </cell>
          <cell r="I402" t="str">
            <v>HDD</v>
          </cell>
          <cell r="J402" t="str">
            <v>HSF</v>
          </cell>
          <cell r="K402" t="str">
            <v>HDD</v>
          </cell>
          <cell r="L402" t="str">
            <v>HDD</v>
          </cell>
          <cell r="M402" t="str">
            <v>HSF</v>
          </cell>
          <cell r="N402" t="str">
            <v>$</v>
          </cell>
        </row>
        <row r="403">
          <cell r="A403" t="str">
            <v>MayAnthonyResidential Sales Service (910)</v>
          </cell>
          <cell r="B403" t="str">
            <v>May</v>
          </cell>
          <cell r="C403" t="str">
            <v>Anthony</v>
          </cell>
          <cell r="D403" t="str">
            <v>Residential Sales Service (910)</v>
          </cell>
          <cell r="E403">
            <v>0.13572999999999999</v>
          </cell>
          <cell r="F403">
            <v>69358.759000000005</v>
          </cell>
          <cell r="G403">
            <v>13.058</v>
          </cell>
          <cell r="H403">
            <v>321</v>
          </cell>
          <cell r="I403">
            <v>298</v>
          </cell>
          <cell r="J403">
            <v>0.11687</v>
          </cell>
          <cell r="K403">
            <v>101</v>
          </cell>
          <cell r="L403">
            <v>81</v>
          </cell>
          <cell r="M403">
            <v>3.6880000000000003E-2</v>
          </cell>
          <cell r="N403">
            <v>-593.92286862579635</v>
          </cell>
        </row>
        <row r="404">
          <cell r="A404" t="str">
            <v>MayAnthonyCommercial Sales Service (915)</v>
          </cell>
          <cell r="B404" t="str">
            <v>May</v>
          </cell>
          <cell r="C404" t="str">
            <v>Anthony</v>
          </cell>
          <cell r="D404" t="str">
            <v>Commercial Sales Service (915)</v>
          </cell>
          <cell r="E404">
            <v>0.13572999999999999</v>
          </cell>
          <cell r="F404">
            <v>16939.457999999999</v>
          </cell>
          <cell r="G404">
            <v>25.945</v>
          </cell>
          <cell r="H404">
            <v>321</v>
          </cell>
          <cell r="I404">
            <v>298</v>
          </cell>
          <cell r="J404">
            <v>0.26883000000000001</v>
          </cell>
          <cell r="K404">
            <v>101</v>
          </cell>
          <cell r="L404">
            <v>81</v>
          </cell>
          <cell r="M404">
            <v>9.3179999999999999E-2</v>
          </cell>
          <cell r="N404">
            <v>-152.08218338417976</v>
          </cell>
        </row>
        <row r="405">
          <cell r="A405" t="str">
            <v>MayAnthonyPublic Authority Sales Service (915)</v>
          </cell>
          <cell r="B405" t="str">
            <v>May</v>
          </cell>
          <cell r="C405" t="str">
            <v>Anthony</v>
          </cell>
          <cell r="D405" t="str">
            <v>Public Authority Sales Service (915)</v>
          </cell>
          <cell r="E405">
            <v>0.13572999999999999</v>
          </cell>
          <cell r="F405">
            <v>4996</v>
          </cell>
          <cell r="G405">
            <v>80.596999999999994</v>
          </cell>
          <cell r="H405">
            <v>321</v>
          </cell>
          <cell r="I405">
            <v>298</v>
          </cell>
          <cell r="J405">
            <v>0.67796999999999996</v>
          </cell>
          <cell r="K405">
            <v>101</v>
          </cell>
          <cell r="L405">
            <v>81</v>
          </cell>
          <cell r="M405">
            <v>0.15594</v>
          </cell>
          <cell r="N405">
            <v>-40.413414267315481</v>
          </cell>
        </row>
        <row r="406">
          <cell r="A406" t="str">
            <v>May</v>
          </cell>
          <cell r="B406" t="str">
            <v>May</v>
          </cell>
        </row>
        <row r="407">
          <cell r="A407" t="str">
            <v>MayChanuteResidential Sales Service (910)</v>
          </cell>
          <cell r="B407" t="str">
            <v>May</v>
          </cell>
          <cell r="C407" t="str">
            <v>Chanute</v>
          </cell>
          <cell r="D407" t="str">
            <v>Residential Sales Service (910)</v>
          </cell>
          <cell r="E407">
            <v>0.13572999999999999</v>
          </cell>
          <cell r="F407">
            <v>227468.41400000002</v>
          </cell>
          <cell r="G407">
            <v>12.48</v>
          </cell>
          <cell r="H407">
            <v>375</v>
          </cell>
          <cell r="I407">
            <v>274</v>
          </cell>
          <cell r="J407">
            <v>0.10154000000000001</v>
          </cell>
          <cell r="K407">
            <v>105</v>
          </cell>
          <cell r="L407">
            <v>93</v>
          </cell>
          <cell r="M407">
            <v>4.5220000000000003E-2</v>
          </cell>
          <cell r="N407">
            <v>-6028.0716127141086</v>
          </cell>
        </row>
        <row r="408">
          <cell r="A408" t="str">
            <v>MayChanuteCommercial Sales Service (915)</v>
          </cell>
          <cell r="B408" t="str">
            <v>May</v>
          </cell>
          <cell r="C408" t="str">
            <v>Chanute</v>
          </cell>
          <cell r="D408" t="str">
            <v>Commercial Sales Service (915)</v>
          </cell>
          <cell r="E408">
            <v>0.13572999999999999</v>
          </cell>
          <cell r="F408">
            <v>72240.826000000001</v>
          </cell>
          <cell r="G408">
            <v>30.576000000000001</v>
          </cell>
          <cell r="H408">
            <v>375</v>
          </cell>
          <cell r="I408">
            <v>274</v>
          </cell>
          <cell r="J408">
            <v>0.30462</v>
          </cell>
          <cell r="K408">
            <v>105</v>
          </cell>
          <cell r="L408">
            <v>93</v>
          </cell>
          <cell r="M408">
            <v>0.23144999999999999</v>
          </cell>
          <cell r="N408">
            <v>-1944.9231463496403</v>
          </cell>
        </row>
        <row r="409">
          <cell r="A409" t="str">
            <v>MayChanutePublic Authority Sales Service (915)</v>
          </cell>
          <cell r="B409" t="str">
            <v>May</v>
          </cell>
          <cell r="C409" t="str">
            <v>Chanute</v>
          </cell>
          <cell r="D409" t="str">
            <v>Public Authority Sales Service (915)</v>
          </cell>
          <cell r="E409">
            <v>0.13572999999999999</v>
          </cell>
          <cell r="F409">
            <v>8430.18</v>
          </cell>
          <cell r="G409">
            <v>56.722999999999999</v>
          </cell>
          <cell r="H409">
            <v>375</v>
          </cell>
          <cell r="I409">
            <v>274</v>
          </cell>
          <cell r="J409">
            <v>0.51832999999999996</v>
          </cell>
          <cell r="K409">
            <v>105</v>
          </cell>
          <cell r="L409">
            <v>93</v>
          </cell>
          <cell r="M409">
            <v>0.24174999999999999</v>
          </cell>
          <cell r="N409">
            <v>-228.66452195312925</v>
          </cell>
        </row>
        <row r="410">
          <cell r="A410" t="str">
            <v>May</v>
          </cell>
          <cell r="B410" t="str">
            <v>May</v>
          </cell>
        </row>
        <row r="411">
          <cell r="A411" t="str">
            <v>MayCouncil Grove LakeResidential Sales Service (910)</v>
          </cell>
          <cell r="B411" t="str">
            <v>May</v>
          </cell>
          <cell r="C411" t="str">
            <v>Council Grove Lake</v>
          </cell>
          <cell r="D411" t="str">
            <v>Residential Sales Service (910)</v>
          </cell>
          <cell r="E411">
            <v>0.13572999999999999</v>
          </cell>
          <cell r="F411">
            <v>65762.972999999998</v>
          </cell>
          <cell r="G411">
            <v>12.789</v>
          </cell>
          <cell r="H411">
            <v>406</v>
          </cell>
          <cell r="I411">
            <v>346</v>
          </cell>
          <cell r="J411">
            <v>8.1860000000000002E-2</v>
          </cell>
          <cell r="K411">
            <v>99</v>
          </cell>
          <cell r="L411">
            <v>125</v>
          </cell>
          <cell r="M411">
            <v>4.8030000000000003E-2</v>
          </cell>
          <cell r="N411">
            <v>-643.85431207739691</v>
          </cell>
        </row>
        <row r="412">
          <cell r="A412" t="str">
            <v>MayCouncil Grove LakeCommercial Sales Service (915)</v>
          </cell>
          <cell r="B412" t="str">
            <v>May</v>
          </cell>
          <cell r="C412" t="str">
            <v>Council Grove Lake</v>
          </cell>
          <cell r="D412" t="str">
            <v>Commercial Sales Service (915)</v>
          </cell>
          <cell r="E412">
            <v>0.13572999999999999</v>
          </cell>
          <cell r="F412">
            <v>20455.353999999999</v>
          </cell>
          <cell r="G412">
            <v>134.495</v>
          </cell>
          <cell r="H412">
            <v>406</v>
          </cell>
          <cell r="I412">
            <v>346</v>
          </cell>
          <cell r="J412">
            <v>0.23960000000000001</v>
          </cell>
          <cell r="K412">
            <v>99</v>
          </cell>
          <cell r="L412">
            <v>125</v>
          </cell>
          <cell r="M412">
            <v>0.26399</v>
          </cell>
          <cell r="N412">
            <v>-80.870346229344023</v>
          </cell>
        </row>
        <row r="413">
          <cell r="A413" t="str">
            <v>MayCouncil Grove LakePublic Authority Sales Service (915)</v>
          </cell>
          <cell r="B413" t="str">
            <v>May</v>
          </cell>
          <cell r="C413" t="str">
            <v>Council Grove Lake</v>
          </cell>
          <cell r="D413" t="str">
            <v>Public Authority Sales Service (915)</v>
          </cell>
          <cell r="E413">
            <v>0.13572999999999999</v>
          </cell>
          <cell r="F413">
            <v>5893.2360000000008</v>
          </cell>
          <cell r="G413">
            <v>53.63</v>
          </cell>
          <cell r="H413">
            <v>406</v>
          </cell>
          <cell r="I413">
            <v>346</v>
          </cell>
          <cell r="J413">
            <v>0.45012000000000002</v>
          </cell>
          <cell r="K413">
            <v>99</v>
          </cell>
          <cell r="L413">
            <v>125</v>
          </cell>
          <cell r="M413">
            <v>0.26960000000000001</v>
          </cell>
          <cell r="N413">
            <v>-60.804775232404815</v>
          </cell>
        </row>
        <row r="414">
          <cell r="A414" t="str">
            <v>May</v>
          </cell>
          <cell r="B414" t="str">
            <v>May</v>
          </cell>
        </row>
        <row r="415">
          <cell r="A415" t="str">
            <v>MayIndependenceResidential Sales Service (910)</v>
          </cell>
          <cell r="B415" t="str">
            <v>May</v>
          </cell>
          <cell r="C415" t="str">
            <v>Independence</v>
          </cell>
          <cell r="D415" t="str">
            <v>Residential Sales Service (910)</v>
          </cell>
          <cell r="E415">
            <v>0.13572999999999999</v>
          </cell>
          <cell r="F415">
            <v>339443.77799999993</v>
          </cell>
          <cell r="G415">
            <v>11.675000000000001</v>
          </cell>
          <cell r="H415">
            <v>342</v>
          </cell>
          <cell r="I415">
            <v>268</v>
          </cell>
          <cell r="J415">
            <v>5.3469999999999997E-2</v>
          </cell>
          <cell r="K415">
            <v>81</v>
          </cell>
          <cell r="L415">
            <v>79</v>
          </cell>
          <cell r="M415">
            <v>9.3450000000000005E-2</v>
          </cell>
          <cell r="N415">
            <v>-5086.716996203616</v>
          </cell>
        </row>
        <row r="416">
          <cell r="A416" t="str">
            <v>MayIndependenceCommercial Sales Service (915)</v>
          </cell>
          <cell r="B416" t="str">
            <v>May</v>
          </cell>
          <cell r="C416" t="str">
            <v>Independence</v>
          </cell>
          <cell r="D416" t="str">
            <v>Commercial Sales Service (915)</v>
          </cell>
          <cell r="E416">
            <v>0.13572999999999999</v>
          </cell>
          <cell r="F416">
            <v>118666.08800000002</v>
          </cell>
          <cell r="G416">
            <v>38.241999999999997</v>
          </cell>
          <cell r="H416">
            <v>342</v>
          </cell>
          <cell r="I416">
            <v>268</v>
          </cell>
          <cell r="J416">
            <v>9.4810000000000005E-2</v>
          </cell>
          <cell r="K416">
            <v>81</v>
          </cell>
          <cell r="L416">
            <v>79</v>
          </cell>
          <cell r="M416">
            <v>0.19012999999999999</v>
          </cell>
          <cell r="N416">
            <v>-1384.1134229625904</v>
          </cell>
        </row>
        <row r="417">
          <cell r="A417" t="str">
            <v>MayIndependencePublic Authority Sales Service (915)</v>
          </cell>
          <cell r="B417" t="str">
            <v>May</v>
          </cell>
          <cell r="C417" t="str">
            <v>Independence</v>
          </cell>
          <cell r="D417" t="str">
            <v>Public Authority Sales Service (915)</v>
          </cell>
          <cell r="E417">
            <v>0.13572999999999999</v>
          </cell>
          <cell r="F417">
            <v>0</v>
          </cell>
          <cell r="G417" t="str">
            <v>NA</v>
          </cell>
          <cell r="H417">
            <v>342</v>
          </cell>
          <cell r="I417">
            <v>268</v>
          </cell>
          <cell r="J417" t="str">
            <v>NA</v>
          </cell>
          <cell r="K417">
            <v>81</v>
          </cell>
          <cell r="L417">
            <v>79</v>
          </cell>
          <cell r="M417" t="str">
            <v>NA</v>
          </cell>
          <cell r="N417" t="str">
            <v>NA</v>
          </cell>
        </row>
        <row r="418">
          <cell r="A418" t="str">
            <v>May</v>
          </cell>
          <cell r="B418" t="str">
            <v>May</v>
          </cell>
        </row>
        <row r="419">
          <cell r="A419" t="str">
            <v>MayLawrenceResidential Sales Service (910)</v>
          </cell>
          <cell r="B419" t="str">
            <v>May</v>
          </cell>
          <cell r="C419" t="str">
            <v>Lawrence</v>
          </cell>
          <cell r="D419" t="str">
            <v>Residential Sales Service (910)</v>
          </cell>
          <cell r="E419">
            <v>0.13572999999999999</v>
          </cell>
          <cell r="F419">
            <v>59596.557999999997</v>
          </cell>
          <cell r="G419">
            <v>15.468</v>
          </cell>
          <cell r="H419">
            <v>392</v>
          </cell>
          <cell r="I419">
            <v>273</v>
          </cell>
          <cell r="J419">
            <v>5.1990000000000001E-2</v>
          </cell>
          <cell r="K419">
            <v>84</v>
          </cell>
          <cell r="L419">
            <v>91</v>
          </cell>
          <cell r="M419">
            <v>6.4490000000000006E-2</v>
          </cell>
          <cell r="N419">
            <v>-1124.2809425791656</v>
          </cell>
        </row>
        <row r="420">
          <cell r="A420" t="str">
            <v>MayLawrenceCommercial Sales Service (915)</v>
          </cell>
          <cell r="B420" t="str">
            <v>May</v>
          </cell>
          <cell r="C420" t="str">
            <v>Lawrence</v>
          </cell>
          <cell r="D420" t="str">
            <v>Commercial Sales Service (915)</v>
          </cell>
          <cell r="E420">
            <v>0.13572999999999999</v>
          </cell>
          <cell r="F420">
            <v>9221.8590000000004</v>
          </cell>
          <cell r="G420">
            <v>49.593000000000004</v>
          </cell>
          <cell r="H420">
            <v>392</v>
          </cell>
          <cell r="I420">
            <v>273</v>
          </cell>
          <cell r="J420">
            <v>0.16863</v>
          </cell>
          <cell r="K420">
            <v>84</v>
          </cell>
          <cell r="L420">
            <v>91</v>
          </cell>
          <cell r="M420">
            <v>0.48260999999999998</v>
          </cell>
          <cell r="N420">
            <v>-133.70201325661316</v>
          </cell>
        </row>
        <row r="421">
          <cell r="A421" t="str">
            <v>MayLawrencePublic Authority Sales Service (915)</v>
          </cell>
          <cell r="B421" t="str">
            <v>May</v>
          </cell>
          <cell r="C421" t="str">
            <v>Lawrence</v>
          </cell>
          <cell r="D421" t="str">
            <v>Public Authority Sales Service (915)</v>
          </cell>
          <cell r="E421">
            <v>0.13572999999999999</v>
          </cell>
          <cell r="F421">
            <v>2152.1639999999998</v>
          </cell>
          <cell r="G421">
            <v>80.242000000000004</v>
          </cell>
          <cell r="H421">
            <v>392</v>
          </cell>
          <cell r="I421">
            <v>273</v>
          </cell>
          <cell r="J421">
            <v>0.52893000000000001</v>
          </cell>
          <cell r="K421">
            <v>84</v>
          </cell>
          <cell r="L421">
            <v>91</v>
          </cell>
          <cell r="M421">
            <v>0.73778999999999995</v>
          </cell>
          <cell r="N421">
            <v>-48.283291044082091</v>
          </cell>
        </row>
        <row r="422">
          <cell r="A422" t="str">
            <v>May</v>
          </cell>
          <cell r="B422" t="str">
            <v>May</v>
          </cell>
        </row>
        <row r="423">
          <cell r="A423" t="str">
            <v>MayLeavenworthResidential Sales Service (910)</v>
          </cell>
          <cell r="B423" t="str">
            <v>May</v>
          </cell>
          <cell r="C423" t="str">
            <v>Leavenworth</v>
          </cell>
          <cell r="D423" t="str">
            <v>Residential Sales Service (910)</v>
          </cell>
          <cell r="E423">
            <v>0.13572999999999999</v>
          </cell>
          <cell r="F423">
            <v>219802.489</v>
          </cell>
          <cell r="G423">
            <v>17.143999999999998</v>
          </cell>
          <cell r="H423">
            <v>408</v>
          </cell>
          <cell r="I423">
            <v>357</v>
          </cell>
          <cell r="J423">
            <v>7.8490000000000004E-2</v>
          </cell>
          <cell r="K423">
            <v>73</v>
          </cell>
          <cell r="L423">
            <v>113</v>
          </cell>
          <cell r="M423">
            <v>7.886E-2</v>
          </cell>
          <cell r="N423">
            <v>-460.933922455497</v>
          </cell>
        </row>
        <row r="424">
          <cell r="A424" t="str">
            <v>MayLeavenworthCommercial Sales Service (915)</v>
          </cell>
          <cell r="B424" t="str">
            <v>May</v>
          </cell>
          <cell r="C424" t="str">
            <v>Leavenworth</v>
          </cell>
          <cell r="D424" t="str">
            <v>Commercial Sales Service (915)</v>
          </cell>
          <cell r="E424">
            <v>0.13572999999999999</v>
          </cell>
          <cell r="F424">
            <v>77162.748999999996</v>
          </cell>
          <cell r="G424">
            <v>127.58</v>
          </cell>
          <cell r="H424">
            <v>408</v>
          </cell>
          <cell r="I424">
            <v>357</v>
          </cell>
          <cell r="J424">
            <v>0.43508000000000002</v>
          </cell>
          <cell r="K424">
            <v>73</v>
          </cell>
          <cell r="L424">
            <v>113</v>
          </cell>
          <cell r="M424">
            <v>0.22688</v>
          </cell>
          <cell r="N424">
            <v>-426.99678107822007</v>
          </cell>
        </row>
        <row r="425">
          <cell r="A425" t="str">
            <v>MayLeavenworthPublic Authority Sales Service (915)</v>
          </cell>
          <cell r="B425" t="str">
            <v>May</v>
          </cell>
          <cell r="C425" t="str">
            <v>Leavenworth</v>
          </cell>
          <cell r="D425" t="str">
            <v>Public Authority Sales Service (915)</v>
          </cell>
          <cell r="E425">
            <v>0.13572999999999999</v>
          </cell>
          <cell r="F425">
            <v>3209.4920000000002</v>
          </cell>
          <cell r="G425">
            <v>26.2</v>
          </cell>
          <cell r="H425">
            <v>408</v>
          </cell>
          <cell r="I425">
            <v>357</v>
          </cell>
          <cell r="J425">
            <v>0.65732999999999997</v>
          </cell>
          <cell r="K425">
            <v>73</v>
          </cell>
          <cell r="L425">
            <v>113</v>
          </cell>
          <cell r="M425">
            <v>0.17499999999999999</v>
          </cell>
          <cell r="N425">
            <v>-37.61627173202212</v>
          </cell>
        </row>
        <row r="426">
          <cell r="A426" t="str">
            <v>May</v>
          </cell>
          <cell r="B426" t="str">
            <v>May</v>
          </cell>
        </row>
        <row r="427">
          <cell r="A427" t="str">
            <v>MayMarion lakeResidential Sales Service (910)</v>
          </cell>
          <cell r="B427" t="str">
            <v>May</v>
          </cell>
          <cell r="C427" t="str">
            <v>Marion lake</v>
          </cell>
          <cell r="D427" t="str">
            <v>Residential Sales Service (910)</v>
          </cell>
          <cell r="E427">
            <v>0.13572999999999999</v>
          </cell>
          <cell r="F427">
            <v>137496.09</v>
          </cell>
          <cell r="G427">
            <v>12.786</v>
          </cell>
          <cell r="H427">
            <v>427</v>
          </cell>
          <cell r="I427">
            <v>359</v>
          </cell>
          <cell r="J427">
            <v>8.405E-2</v>
          </cell>
          <cell r="K427">
            <v>122</v>
          </cell>
          <cell r="L427">
            <v>125</v>
          </cell>
          <cell r="M427">
            <v>4.8660000000000002E-2</v>
          </cell>
          <cell r="N427">
            <v>-1903.2205556659658</v>
          </cell>
        </row>
        <row r="428">
          <cell r="A428" t="str">
            <v>MayMarion lakeCommercial Sales Service (915)</v>
          </cell>
          <cell r="B428" t="str">
            <v>May</v>
          </cell>
          <cell r="C428" t="str">
            <v>Marion lake</v>
          </cell>
          <cell r="D428" t="str">
            <v>Commercial Sales Service (915)</v>
          </cell>
          <cell r="E428">
            <v>0.13572999999999999</v>
          </cell>
          <cell r="F428">
            <v>43354.664999999994</v>
          </cell>
          <cell r="G428">
            <v>41.223999999999997</v>
          </cell>
          <cell r="H428">
            <v>427</v>
          </cell>
          <cell r="I428">
            <v>359</v>
          </cell>
          <cell r="J428">
            <v>0.16786000000000001</v>
          </cell>
          <cell r="K428">
            <v>122</v>
          </cell>
          <cell r="L428">
            <v>125</v>
          </cell>
          <cell r="M428">
            <v>0.15579000000000001</v>
          </cell>
          <cell r="N428">
            <v>-488.36512170764001</v>
          </cell>
        </row>
        <row r="429">
          <cell r="A429" t="str">
            <v>MayMarion lakePublic Authority Sales Service (915)</v>
          </cell>
          <cell r="B429" t="str">
            <v>May</v>
          </cell>
          <cell r="C429" t="str">
            <v>Marion lake</v>
          </cell>
          <cell r="D429" t="str">
            <v>Public Authority Sales Service (915)</v>
          </cell>
          <cell r="E429">
            <v>0.13572999999999999</v>
          </cell>
          <cell r="F429">
            <v>24313.535000000003</v>
          </cell>
          <cell r="G429">
            <v>231.02</v>
          </cell>
          <cell r="H429">
            <v>427</v>
          </cell>
          <cell r="I429">
            <v>359</v>
          </cell>
          <cell r="J429">
            <v>0.40783000000000003</v>
          </cell>
          <cell r="K429">
            <v>122</v>
          </cell>
          <cell r="L429">
            <v>125</v>
          </cell>
          <cell r="M429">
            <v>0.43203999999999998</v>
          </cell>
          <cell r="N429">
            <v>-190.53755786504047</v>
          </cell>
        </row>
        <row r="430">
          <cell r="A430" t="str">
            <v>May</v>
          </cell>
          <cell r="B430" t="str">
            <v>May</v>
          </cell>
        </row>
        <row r="431">
          <cell r="A431" t="str">
            <v>MayNess CityResidential Sales Service (910)</v>
          </cell>
          <cell r="B431" t="str">
            <v>May</v>
          </cell>
          <cell r="C431" t="str">
            <v>Ness City</v>
          </cell>
          <cell r="D431" t="str">
            <v>Residential Sales Service (910)</v>
          </cell>
          <cell r="E431">
            <v>0.13572999999999999</v>
          </cell>
          <cell r="F431">
            <v>49621.574000000001</v>
          </cell>
          <cell r="G431">
            <v>15.522</v>
          </cell>
          <cell r="H431">
            <v>451</v>
          </cell>
          <cell r="I431">
            <v>386</v>
          </cell>
          <cell r="J431">
            <v>0.11704000000000001</v>
          </cell>
          <cell r="K431">
            <v>155</v>
          </cell>
          <cell r="L431">
            <v>140</v>
          </cell>
          <cell r="M431">
            <v>1.401E-2</v>
          </cell>
          <cell r="N431">
            <v>-747.08661641214167</v>
          </cell>
        </row>
        <row r="432">
          <cell r="A432" t="str">
            <v>MayNess CityCommercial Sales Service (915)</v>
          </cell>
          <cell r="B432" t="str">
            <v>May</v>
          </cell>
          <cell r="C432" t="str">
            <v>Ness City</v>
          </cell>
          <cell r="D432" t="str">
            <v>Commercial Sales Service (915)</v>
          </cell>
          <cell r="E432">
            <v>0.13572999999999999</v>
          </cell>
          <cell r="F432">
            <v>13013.086000000001</v>
          </cell>
          <cell r="G432">
            <v>26.966000000000001</v>
          </cell>
          <cell r="H432">
            <v>451</v>
          </cell>
          <cell r="I432">
            <v>386</v>
          </cell>
          <cell r="J432">
            <v>0.23505000000000001</v>
          </cell>
          <cell r="K432">
            <v>155</v>
          </cell>
          <cell r="L432">
            <v>140</v>
          </cell>
          <cell r="M432">
            <v>1.634E-2</v>
          </cell>
          <cell r="N432">
            <v>-202.34024510301856</v>
          </cell>
        </row>
        <row r="433">
          <cell r="A433" t="str">
            <v>MayNess CityPublic Authority Sales Service (915)</v>
          </cell>
          <cell r="B433" t="str">
            <v>May</v>
          </cell>
          <cell r="C433" t="str">
            <v>Ness City</v>
          </cell>
          <cell r="D433" t="str">
            <v>Public Authority Sales Service (915)</v>
          </cell>
          <cell r="E433">
            <v>0.13572999999999999</v>
          </cell>
          <cell r="F433">
            <v>5631.7610000000004</v>
          </cell>
          <cell r="G433">
            <v>59.064</v>
          </cell>
          <cell r="H433">
            <v>451</v>
          </cell>
          <cell r="I433">
            <v>386</v>
          </cell>
          <cell r="J433">
            <v>0.35189999999999999</v>
          </cell>
          <cell r="K433">
            <v>155</v>
          </cell>
          <cell r="L433">
            <v>140</v>
          </cell>
          <cell r="M433">
            <v>0.27622000000000002</v>
          </cell>
          <cell r="N433">
            <v>-79.250965159832319</v>
          </cell>
        </row>
        <row r="434">
          <cell r="A434" t="str">
            <v>May</v>
          </cell>
          <cell r="B434" t="str">
            <v>May</v>
          </cell>
        </row>
        <row r="435">
          <cell r="A435" t="str">
            <v>MayOlatheResidential Sales Service (910)</v>
          </cell>
          <cell r="B435" t="str">
            <v>May</v>
          </cell>
          <cell r="C435" t="str">
            <v>Olathe</v>
          </cell>
          <cell r="D435" t="str">
            <v>Residential Sales Service (910)</v>
          </cell>
          <cell r="E435">
            <v>0.13572999999999999</v>
          </cell>
          <cell r="F435">
            <v>2574688.8219999997</v>
          </cell>
          <cell r="G435">
            <v>16.581</v>
          </cell>
          <cell r="H435">
            <v>401</v>
          </cell>
          <cell r="I435">
            <v>292</v>
          </cell>
          <cell r="J435">
            <v>0.10094</v>
          </cell>
          <cell r="K435">
            <v>87</v>
          </cell>
          <cell r="L435">
            <v>100</v>
          </cell>
          <cell r="M435">
            <v>6.9720000000000004E-2</v>
          </cell>
          <cell r="N435">
            <v>-55893.668985151773</v>
          </cell>
        </row>
        <row r="436">
          <cell r="A436" t="str">
            <v>MayOlatheCommercial Sales Service (915)</v>
          </cell>
          <cell r="B436" t="str">
            <v>May</v>
          </cell>
          <cell r="C436" t="str">
            <v>Olathe</v>
          </cell>
          <cell r="D436" t="str">
            <v>Commercial Sales Service (915)</v>
          </cell>
          <cell r="E436">
            <v>0.13572999999999999</v>
          </cell>
          <cell r="F436">
            <v>808157.74300000002</v>
          </cell>
          <cell r="G436">
            <v>86.257999999999996</v>
          </cell>
          <cell r="H436">
            <v>401</v>
          </cell>
          <cell r="I436">
            <v>292</v>
          </cell>
          <cell r="J436">
            <v>0.45813999999999999</v>
          </cell>
          <cell r="K436">
            <v>87</v>
          </cell>
          <cell r="L436">
            <v>100</v>
          </cell>
          <cell r="M436">
            <v>0.30102000000000001</v>
          </cell>
          <cell r="N436">
            <v>-17046.242268901002</v>
          </cell>
        </row>
        <row r="437">
          <cell r="A437" t="str">
            <v>MayOlathePublic Authority Sales Service (915)</v>
          </cell>
          <cell r="B437" t="str">
            <v>May</v>
          </cell>
          <cell r="C437" t="str">
            <v>Olathe</v>
          </cell>
          <cell r="D437" t="str">
            <v>Public Authority Sales Service (915)</v>
          </cell>
          <cell r="E437">
            <v>0.13572999999999999</v>
          </cell>
          <cell r="F437">
            <v>2074.7080000000001</v>
          </cell>
          <cell r="G437">
            <v>44.997</v>
          </cell>
          <cell r="H437">
            <v>401</v>
          </cell>
          <cell r="I437">
            <v>292</v>
          </cell>
          <cell r="J437">
            <v>0.94994999999999996</v>
          </cell>
          <cell r="K437">
            <v>87</v>
          </cell>
          <cell r="L437">
            <v>100</v>
          </cell>
          <cell r="M437">
            <v>0.84931999999999996</v>
          </cell>
          <cell r="N437">
            <v>-52.116923313386039</v>
          </cell>
        </row>
        <row r="438">
          <cell r="A438" t="str">
            <v>May</v>
          </cell>
          <cell r="B438" t="str">
            <v>May</v>
          </cell>
        </row>
        <row r="439">
          <cell r="A439" t="str">
            <v>MaySedanResidential Sales Service (910)</v>
          </cell>
          <cell r="B439" t="str">
            <v>May</v>
          </cell>
          <cell r="C439" t="str">
            <v>Sedan</v>
          </cell>
          <cell r="D439" t="str">
            <v>Residential Sales Service (910)</v>
          </cell>
          <cell r="E439">
            <v>0.13572999999999999</v>
          </cell>
          <cell r="F439">
            <v>98117.94</v>
          </cell>
          <cell r="G439">
            <v>12.686999999999999</v>
          </cell>
          <cell r="H439">
            <v>388</v>
          </cell>
          <cell r="I439">
            <v>266</v>
          </cell>
          <cell r="J439">
            <v>0.10256</v>
          </cell>
          <cell r="K439">
            <v>102</v>
          </cell>
          <cell r="L439">
            <v>82</v>
          </cell>
          <cell r="M439">
            <v>6.343E-2</v>
          </cell>
          <cell r="N439">
            <v>-3113.2761267707328</v>
          </cell>
        </row>
        <row r="440">
          <cell r="A440" t="str">
            <v>MaySedanCommercial Sales Service (915)</v>
          </cell>
          <cell r="B440" t="str">
            <v>May</v>
          </cell>
          <cell r="C440" t="str">
            <v>Sedan</v>
          </cell>
          <cell r="D440" t="str">
            <v>Commercial Sales Service (915)</v>
          </cell>
          <cell r="E440">
            <v>0.13572999999999999</v>
          </cell>
          <cell r="F440">
            <v>42288.292999999991</v>
          </cell>
          <cell r="G440">
            <v>57.523000000000003</v>
          </cell>
          <cell r="H440">
            <v>388</v>
          </cell>
          <cell r="I440">
            <v>266</v>
          </cell>
          <cell r="J440">
            <v>0.34370000000000001</v>
          </cell>
          <cell r="K440">
            <v>102</v>
          </cell>
          <cell r="L440">
            <v>82</v>
          </cell>
          <cell r="M440">
            <v>0.19517000000000001</v>
          </cell>
          <cell r="N440">
            <v>-1248.1009269378751</v>
          </cell>
        </row>
        <row r="441">
          <cell r="A441" t="str">
            <v>MaySedanPublic Authority Sales Service (915)</v>
          </cell>
          <cell r="B441" t="str">
            <v>May</v>
          </cell>
          <cell r="C441" t="str">
            <v>Sedan</v>
          </cell>
          <cell r="D441" t="str">
            <v>Public Authority Sales Service (915)</v>
          </cell>
          <cell r="E441">
            <v>0.13572999999999999</v>
          </cell>
          <cell r="F441">
            <v>0</v>
          </cell>
          <cell r="G441" t="str">
            <v>NA</v>
          </cell>
          <cell r="H441">
            <v>388</v>
          </cell>
          <cell r="I441">
            <v>266</v>
          </cell>
          <cell r="J441" t="str">
            <v>NA</v>
          </cell>
          <cell r="K441">
            <v>102</v>
          </cell>
          <cell r="L441">
            <v>82</v>
          </cell>
          <cell r="M441" t="str">
            <v>NA</v>
          </cell>
          <cell r="N441" t="str">
            <v>NA</v>
          </cell>
        </row>
        <row r="442">
          <cell r="A442" t="str">
            <v>May</v>
          </cell>
          <cell r="B442" t="str">
            <v>May</v>
          </cell>
        </row>
        <row r="443">
          <cell r="A443" t="str">
            <v>MaySyracuseResidential Sales Service (910)</v>
          </cell>
          <cell r="B443" t="str">
            <v>May</v>
          </cell>
          <cell r="C443" t="str">
            <v>Syracuse</v>
          </cell>
          <cell r="D443" t="str">
            <v>Residential Sales Service (910)</v>
          </cell>
          <cell r="E443">
            <v>0.13572999999999999</v>
          </cell>
          <cell r="F443">
            <v>37858.823000000004</v>
          </cell>
          <cell r="G443">
            <v>18.134</v>
          </cell>
          <cell r="H443">
            <v>389</v>
          </cell>
          <cell r="I443">
            <v>399</v>
          </cell>
          <cell r="J443">
            <v>0.10317</v>
          </cell>
          <cell r="K443">
            <v>134</v>
          </cell>
          <cell r="L443">
            <v>161</v>
          </cell>
          <cell r="M443">
            <v>2.835E-2</v>
          </cell>
          <cell r="N443">
            <v>148.78985388611935</v>
          </cell>
        </row>
        <row r="444">
          <cell r="A444" t="str">
            <v>MaySyracuseCommercial Sales Service (915)</v>
          </cell>
          <cell r="B444" t="str">
            <v>May</v>
          </cell>
          <cell r="C444" t="str">
            <v>Syracuse</v>
          </cell>
          <cell r="D444" t="str">
            <v>Commercial Sales Service (915)</v>
          </cell>
          <cell r="E444">
            <v>0.13572999999999999</v>
          </cell>
          <cell r="F444">
            <v>18640.428</v>
          </cell>
          <cell r="G444">
            <v>73.734999999999999</v>
          </cell>
          <cell r="H444">
            <v>389</v>
          </cell>
          <cell r="I444">
            <v>399</v>
          </cell>
          <cell r="J444">
            <v>0.32784999999999997</v>
          </cell>
          <cell r="K444">
            <v>134</v>
          </cell>
          <cell r="L444">
            <v>161</v>
          </cell>
          <cell r="M444">
            <v>0.17219999999999999</v>
          </cell>
          <cell r="N444">
            <v>89.4080243124329</v>
          </cell>
        </row>
        <row r="445">
          <cell r="A445" t="str">
            <v>MaySyracusePublic Authority Sales Service (915)</v>
          </cell>
          <cell r="B445" t="str">
            <v>May</v>
          </cell>
          <cell r="C445" t="str">
            <v>Syracuse</v>
          </cell>
          <cell r="D445" t="str">
            <v>Public Authority Sales Service (915)</v>
          </cell>
          <cell r="E445">
            <v>0.13572999999999999</v>
          </cell>
          <cell r="F445">
            <v>8527.5760000000009</v>
          </cell>
          <cell r="G445">
            <v>64.034000000000006</v>
          </cell>
          <cell r="H445">
            <v>389</v>
          </cell>
          <cell r="I445">
            <v>399</v>
          </cell>
          <cell r="J445">
            <v>0.54586000000000001</v>
          </cell>
          <cell r="K445">
            <v>134</v>
          </cell>
          <cell r="L445">
            <v>161</v>
          </cell>
          <cell r="M445">
            <v>0.20718</v>
          </cell>
          <cell r="N445">
            <v>42.062303748316062</v>
          </cell>
        </row>
        <row r="446">
          <cell r="A446" t="str">
            <v>May</v>
          </cell>
          <cell r="B446" t="str">
            <v>May</v>
          </cell>
        </row>
        <row r="447">
          <cell r="A447" t="str">
            <v>MayUlyssesResidential Sales Service (910)</v>
          </cell>
          <cell r="B447" t="str">
            <v>May</v>
          </cell>
          <cell r="C447" t="str">
            <v>Ulysses</v>
          </cell>
          <cell r="D447" t="str">
            <v>Residential Sales Service (910)</v>
          </cell>
          <cell r="E447">
            <v>0.13572999999999999</v>
          </cell>
          <cell r="F447">
            <v>174854.92</v>
          </cell>
          <cell r="G447">
            <v>19.79</v>
          </cell>
          <cell r="H447">
            <v>423</v>
          </cell>
          <cell r="I447">
            <v>379</v>
          </cell>
          <cell r="J447">
            <v>0.10802</v>
          </cell>
          <cell r="K447">
            <v>154</v>
          </cell>
          <cell r="L447">
            <v>148</v>
          </cell>
          <cell r="M447">
            <v>3.9609999999999999E-2</v>
          </cell>
          <cell r="N447">
            <v>-1654.6075114352334</v>
          </cell>
        </row>
        <row r="448">
          <cell r="A448" t="str">
            <v>MayUlyssesCommercial Sales Service (915)</v>
          </cell>
          <cell r="B448" t="str">
            <v>May</v>
          </cell>
          <cell r="C448" t="str">
            <v>Ulysses</v>
          </cell>
          <cell r="D448" t="str">
            <v>Commercial Sales Service (915)</v>
          </cell>
          <cell r="E448">
            <v>0.13572999999999999</v>
          </cell>
          <cell r="F448">
            <v>51817.301999999989</v>
          </cell>
          <cell r="G448">
            <v>64.974999999999994</v>
          </cell>
          <cell r="H448">
            <v>423</v>
          </cell>
          <cell r="I448">
            <v>379</v>
          </cell>
          <cell r="J448">
            <v>0.46460000000000001</v>
          </cell>
          <cell r="K448">
            <v>154</v>
          </cell>
          <cell r="L448">
            <v>148</v>
          </cell>
          <cell r="M448">
            <v>0.22747000000000001</v>
          </cell>
          <cell r="N448">
            <v>-517.22628211495089</v>
          </cell>
        </row>
        <row r="449">
          <cell r="A449" t="str">
            <v>MayUlyssesPublic Authority Sales Service (915)</v>
          </cell>
          <cell r="B449" t="str">
            <v>May</v>
          </cell>
          <cell r="C449" t="str">
            <v>Ulysses</v>
          </cell>
          <cell r="D449" t="str">
            <v>Public Authority Sales Service (915)</v>
          </cell>
          <cell r="E449">
            <v>0.13572999999999999</v>
          </cell>
          <cell r="F449">
            <v>52062.957999999999</v>
          </cell>
          <cell r="G449">
            <v>200</v>
          </cell>
          <cell r="H449">
            <v>423</v>
          </cell>
          <cell r="I449">
            <v>379</v>
          </cell>
          <cell r="J449">
            <v>0.93113999999999997</v>
          </cell>
          <cell r="K449">
            <v>154</v>
          </cell>
          <cell r="L449">
            <v>148</v>
          </cell>
          <cell r="M449">
            <v>0.36591000000000001</v>
          </cell>
          <cell r="N449">
            <v>-469.11656813469227</v>
          </cell>
        </row>
        <row r="450">
          <cell r="A450" t="str">
            <v/>
          </cell>
          <cell r="N450">
            <v>-101801.14729487152</v>
          </cell>
        </row>
        <row r="451">
          <cell r="A451" t="str">
            <v>Actual HDD for Current Month and Prior Month are Estimates</v>
          </cell>
          <cell r="C451" t="str">
            <v>Actual HDD for Current Month and Prior Month are Estimates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  <sheetName val="Projection_-_WestTX"/>
      <sheetName val="Reforecast_-_Worksheet"/>
      <sheetName val="Projection_-_WestTX1"/>
      <sheetName val="Reforecast_-_Worksheet1"/>
      <sheetName val="Projection_-_WestTX2"/>
      <sheetName val="Reforecast_-_Worksheet2"/>
      <sheetName val="Projection_-_WestTX3"/>
      <sheetName val="Reforecast_-_Worksheet3"/>
      <sheetName val="Projection_-_WestTX4"/>
      <sheetName val="Reforecast_-_Worksheet4"/>
      <sheetName val="Projection_-_WestTX6"/>
      <sheetName val="Reforecast_-_Worksheet6"/>
      <sheetName val="Projection_-_WestTX5"/>
      <sheetName val="Reforecast_-_Worksheet5"/>
      <sheetName val="Projection_-_WestTX7"/>
      <sheetName val="Reforecast_-_Worksheet7"/>
      <sheetName val="Projection_-_WestTX8"/>
      <sheetName val="Reforecast_-_Worksheet8"/>
      <sheetName val="Projection_-_WestTX9"/>
      <sheetName val="Reforecast_-_Worksheet9"/>
      <sheetName val="Projection_-_WestTX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93855.827000000005</v>
          </cell>
          <cell r="C13">
            <v>74923.219420000023</v>
          </cell>
          <cell r="D13">
            <v>18864.93</v>
          </cell>
          <cell r="E13">
            <v>93788.149420000031</v>
          </cell>
          <cell r="F13">
            <v>-2305</v>
          </cell>
          <cell r="G13">
            <v>91483.149420000031</v>
          </cell>
          <cell r="H13">
            <v>0</v>
          </cell>
          <cell r="I13">
            <v>91483.149420000031</v>
          </cell>
          <cell r="K13">
            <v>91483.149420000031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8539.2569200000016</v>
          </cell>
          <cell r="C16">
            <v>6258.5467399999998</v>
          </cell>
          <cell r="D16">
            <v>2101.4397800000011</v>
          </cell>
          <cell r="E16">
            <v>8359.9865200000004</v>
          </cell>
          <cell r="F16">
            <v>-578</v>
          </cell>
          <cell r="G16">
            <v>7781.9865200000004</v>
          </cell>
          <cell r="H16">
            <v>0</v>
          </cell>
          <cell r="I16">
            <v>7781.9865200000004</v>
          </cell>
          <cell r="J16">
            <v>0</v>
          </cell>
          <cell r="K16">
            <v>7781.9865200000004</v>
          </cell>
        </row>
        <row r="17">
          <cell r="A17" t="str">
            <v>Benefits</v>
          </cell>
          <cell r="B17">
            <v>3774.3516400000003</v>
          </cell>
          <cell r="C17">
            <v>2683.7426299999997</v>
          </cell>
          <cell r="D17">
            <v>928.8363800000003</v>
          </cell>
          <cell r="E17">
            <v>3612.5790099999999</v>
          </cell>
          <cell r="F17">
            <v>-252</v>
          </cell>
          <cell r="G17">
            <v>3360.5790099999999</v>
          </cell>
          <cell r="H17">
            <v>0</v>
          </cell>
          <cell r="I17">
            <v>3360.5790099999999</v>
          </cell>
          <cell r="J17">
            <v>0</v>
          </cell>
          <cell r="K17">
            <v>3360.5790099999999</v>
          </cell>
        </row>
        <row r="18">
          <cell r="A18" t="str">
            <v>Materials &amp; Supplies</v>
          </cell>
          <cell r="B18">
            <v>991.67219999999998</v>
          </cell>
          <cell r="C18">
            <v>818.40817000000004</v>
          </cell>
          <cell r="D18">
            <v>237.91059999999999</v>
          </cell>
          <cell r="E18">
            <v>1056.3187700000001</v>
          </cell>
          <cell r="F18">
            <v>-66</v>
          </cell>
          <cell r="G18">
            <v>990.31877000000009</v>
          </cell>
          <cell r="H18">
            <v>0</v>
          </cell>
          <cell r="I18">
            <v>990.31877000000009</v>
          </cell>
          <cell r="J18">
            <v>0</v>
          </cell>
          <cell r="K18">
            <v>990.31877000000009</v>
          </cell>
        </row>
        <row r="19">
          <cell r="A19" t="str">
            <v>Vehicles &amp; Equip</v>
          </cell>
          <cell r="B19">
            <v>1640.76674</v>
          </cell>
          <cell r="C19">
            <v>1261.47577</v>
          </cell>
          <cell r="D19">
            <v>392.02300000000002</v>
          </cell>
          <cell r="E19">
            <v>1653.4987700000001</v>
          </cell>
          <cell r="F19">
            <v>-137</v>
          </cell>
          <cell r="G19">
            <v>1516.4987700000001</v>
          </cell>
          <cell r="H19">
            <v>0</v>
          </cell>
          <cell r="I19">
            <v>1516.4987700000001</v>
          </cell>
          <cell r="J19">
            <v>0</v>
          </cell>
          <cell r="K19">
            <v>1516.4987700000001</v>
          </cell>
        </row>
        <row r="20">
          <cell r="A20" t="str">
            <v>Print &amp; Postages</v>
          </cell>
          <cell r="B20">
            <v>46.959000000000003</v>
          </cell>
          <cell r="C20">
            <v>37.876269999999998</v>
          </cell>
          <cell r="D20">
            <v>11.708</v>
          </cell>
          <cell r="E20">
            <v>49.584269999999997</v>
          </cell>
          <cell r="F20">
            <v>0</v>
          </cell>
          <cell r="G20">
            <v>49.584269999999997</v>
          </cell>
          <cell r="H20">
            <v>0</v>
          </cell>
          <cell r="I20">
            <v>49.584269999999997</v>
          </cell>
          <cell r="J20">
            <v>0</v>
          </cell>
          <cell r="K20">
            <v>49.584269999999997</v>
          </cell>
        </row>
        <row r="21">
          <cell r="A21" t="str">
            <v>Insurance</v>
          </cell>
          <cell r="B21">
            <v>755.28200000000004</v>
          </cell>
          <cell r="C21">
            <v>581.00606000000005</v>
          </cell>
          <cell r="D21">
            <v>94.674000000000007</v>
          </cell>
          <cell r="E21">
            <v>675.68006000000003</v>
          </cell>
          <cell r="F21">
            <v>0</v>
          </cell>
          <cell r="G21">
            <v>675.68006000000003</v>
          </cell>
          <cell r="H21">
            <v>0</v>
          </cell>
          <cell r="I21">
            <v>675.68006000000003</v>
          </cell>
          <cell r="J21">
            <v>0</v>
          </cell>
          <cell r="K21">
            <v>675.68006000000003</v>
          </cell>
        </row>
        <row r="22">
          <cell r="A22" t="str">
            <v>Marketing</v>
          </cell>
          <cell r="B22">
            <v>492.13499999999999</v>
          </cell>
          <cell r="C22">
            <v>461.20150999999998</v>
          </cell>
          <cell r="D22">
            <v>127.277</v>
          </cell>
          <cell r="E22">
            <v>588.47851000000003</v>
          </cell>
          <cell r="F22">
            <v>-31</v>
          </cell>
          <cell r="G22">
            <v>557.47851000000003</v>
          </cell>
          <cell r="H22">
            <v>0</v>
          </cell>
          <cell r="I22">
            <v>557.47851000000003</v>
          </cell>
          <cell r="J22">
            <v>0</v>
          </cell>
          <cell r="K22">
            <v>557.47851000000003</v>
          </cell>
        </row>
        <row r="23">
          <cell r="A23" t="str">
            <v>Employee Welfare</v>
          </cell>
          <cell r="B23">
            <v>664.61199999999997</v>
          </cell>
          <cell r="C23">
            <v>578.52599999999995</v>
          </cell>
          <cell r="D23">
            <v>110.095</v>
          </cell>
          <cell r="E23">
            <v>688.62099999999998</v>
          </cell>
          <cell r="F23">
            <v>0</v>
          </cell>
          <cell r="G23">
            <v>688.62099999999998</v>
          </cell>
          <cell r="H23">
            <v>0</v>
          </cell>
          <cell r="I23">
            <v>688.62099999999998</v>
          </cell>
          <cell r="J23">
            <v>0</v>
          </cell>
          <cell r="K23">
            <v>688.62099999999998</v>
          </cell>
        </row>
        <row r="24">
          <cell r="A24" t="str">
            <v>Information Technologies</v>
          </cell>
          <cell r="B24">
            <v>264</v>
          </cell>
          <cell r="C24">
            <v>147.12738000000002</v>
          </cell>
          <cell r="D24">
            <v>66</v>
          </cell>
          <cell r="E24">
            <v>213.12738000000002</v>
          </cell>
          <cell r="F24">
            <v>0</v>
          </cell>
          <cell r="G24">
            <v>213.12738000000002</v>
          </cell>
          <cell r="H24">
            <v>0</v>
          </cell>
          <cell r="I24">
            <v>213.12738000000002</v>
          </cell>
          <cell r="J24">
            <v>0</v>
          </cell>
          <cell r="K24">
            <v>213.12738000000002</v>
          </cell>
        </row>
        <row r="25">
          <cell r="A25" t="str">
            <v>Rent, Maint., &amp; Utilities</v>
          </cell>
          <cell r="B25">
            <v>1119.2760000000001</v>
          </cell>
          <cell r="C25">
            <v>754.10272999999995</v>
          </cell>
          <cell r="D25">
            <v>298.529</v>
          </cell>
          <cell r="E25">
            <v>1052.6317300000001</v>
          </cell>
          <cell r="F25">
            <v>-63</v>
          </cell>
          <cell r="G25">
            <v>989.63173000000006</v>
          </cell>
          <cell r="H25">
            <v>0</v>
          </cell>
          <cell r="I25">
            <v>989.63173000000006</v>
          </cell>
          <cell r="J25">
            <v>0</v>
          </cell>
          <cell r="K25">
            <v>989.63173000000006</v>
          </cell>
        </row>
        <row r="26">
          <cell r="A26" t="str">
            <v>Directors &amp; Shareholders &amp;PR</v>
          </cell>
          <cell r="B26">
            <v>4</v>
          </cell>
          <cell r="C26">
            <v>3.8313800000000002</v>
          </cell>
          <cell r="D26">
            <v>0.498</v>
          </cell>
          <cell r="E26">
            <v>4.3293800000000005</v>
          </cell>
          <cell r="F26">
            <v>0</v>
          </cell>
          <cell r="G26">
            <v>4.3293800000000005</v>
          </cell>
          <cell r="H26">
            <v>0</v>
          </cell>
          <cell r="I26">
            <v>4.3293800000000005</v>
          </cell>
          <cell r="J26">
            <v>0</v>
          </cell>
          <cell r="K26">
            <v>4.3293800000000005</v>
          </cell>
        </row>
        <row r="27">
          <cell r="A27" t="str">
            <v>Telecom</v>
          </cell>
          <cell r="B27">
            <v>382.55996000000005</v>
          </cell>
          <cell r="C27">
            <v>384.65077000000002</v>
          </cell>
          <cell r="D27">
            <v>94.51999000000005</v>
          </cell>
          <cell r="E27">
            <v>479.17076000000009</v>
          </cell>
          <cell r="F27">
            <v>-21</v>
          </cell>
          <cell r="G27">
            <v>458.17076000000009</v>
          </cell>
          <cell r="H27">
            <v>0</v>
          </cell>
          <cell r="I27">
            <v>458.17076000000009</v>
          </cell>
          <cell r="J27">
            <v>0</v>
          </cell>
          <cell r="K27">
            <v>458.17076000000009</v>
          </cell>
        </row>
        <row r="28">
          <cell r="A28" t="str">
            <v>Travel &amp; Entertainment</v>
          </cell>
          <cell r="B28">
            <v>406.61799999999999</v>
          </cell>
          <cell r="C28">
            <v>288.15678000000003</v>
          </cell>
          <cell r="D28">
            <v>101.479</v>
          </cell>
          <cell r="E28">
            <v>389.63578000000001</v>
          </cell>
          <cell r="F28">
            <v>0</v>
          </cell>
          <cell r="G28">
            <v>389.63578000000001</v>
          </cell>
          <cell r="H28">
            <v>0</v>
          </cell>
          <cell r="I28">
            <v>389.63578000000001</v>
          </cell>
          <cell r="J28">
            <v>0</v>
          </cell>
          <cell r="K28">
            <v>389.63578000000001</v>
          </cell>
        </row>
        <row r="29">
          <cell r="A29" t="str">
            <v>Dues &amp; Donations</v>
          </cell>
          <cell r="B29">
            <v>169.42</v>
          </cell>
          <cell r="C29">
            <v>115.24337</v>
          </cell>
          <cell r="D29">
            <v>35.627000000000002</v>
          </cell>
          <cell r="E29">
            <v>150.87037000000001</v>
          </cell>
          <cell r="F29">
            <v>0</v>
          </cell>
          <cell r="G29">
            <v>150.87037000000001</v>
          </cell>
          <cell r="H29">
            <v>0</v>
          </cell>
          <cell r="I29">
            <v>150.87037000000001</v>
          </cell>
          <cell r="J29">
            <v>0</v>
          </cell>
          <cell r="K29">
            <v>150.87037000000001</v>
          </cell>
        </row>
        <row r="30">
          <cell r="A30" t="str">
            <v>Training</v>
          </cell>
          <cell r="B30">
            <v>322.18599999999998</v>
          </cell>
          <cell r="C30">
            <v>167.40364000000002</v>
          </cell>
          <cell r="D30">
            <v>50.563000000000002</v>
          </cell>
          <cell r="E30">
            <v>217.96664000000004</v>
          </cell>
          <cell r="F30">
            <v>0</v>
          </cell>
          <cell r="G30">
            <v>217.96664000000004</v>
          </cell>
          <cell r="H30">
            <v>0</v>
          </cell>
          <cell r="I30">
            <v>217.96664000000004</v>
          </cell>
          <cell r="J30">
            <v>0</v>
          </cell>
          <cell r="K30">
            <v>217.96664000000004</v>
          </cell>
        </row>
        <row r="31">
          <cell r="A31" t="str">
            <v>Outside Services</v>
          </cell>
          <cell r="B31">
            <v>3645.0509999999999</v>
          </cell>
          <cell r="C31">
            <v>2866.0540499999997</v>
          </cell>
          <cell r="D31">
            <v>895.41600000000005</v>
          </cell>
          <cell r="E31">
            <v>3761.4700499999999</v>
          </cell>
          <cell r="F31">
            <v>130</v>
          </cell>
          <cell r="G31">
            <v>3891.4700499999999</v>
          </cell>
          <cell r="H31">
            <v>0</v>
          </cell>
          <cell r="I31">
            <v>3891.4700499999999</v>
          </cell>
          <cell r="J31">
            <v>0</v>
          </cell>
          <cell r="K31">
            <v>3891.4700499999999</v>
          </cell>
        </row>
        <row r="32">
          <cell r="A32" t="str">
            <v>Provision for Bad Debt</v>
          </cell>
          <cell r="B32">
            <v>1939.7533899999999</v>
          </cell>
          <cell r="C32">
            <v>247.96899999999999</v>
          </cell>
          <cell r="D32">
            <v>414.36902999999978</v>
          </cell>
          <cell r="E32">
            <v>662.33802999999978</v>
          </cell>
          <cell r="F32">
            <v>-29</v>
          </cell>
          <cell r="G32">
            <v>633.33802999999978</v>
          </cell>
          <cell r="H32">
            <v>0</v>
          </cell>
          <cell r="I32">
            <v>633.33802999999978</v>
          </cell>
          <cell r="J32">
            <v>0</v>
          </cell>
          <cell r="K32">
            <v>633.33802999999978</v>
          </cell>
        </row>
        <row r="33">
          <cell r="A33" t="str">
            <v>Miscellaneous</v>
          </cell>
          <cell r="B33">
            <v>177.059</v>
          </cell>
          <cell r="C33">
            <v>-34.101260000000707</v>
          </cell>
          <cell r="D33">
            <v>20.747</v>
          </cell>
          <cell r="E33">
            <v>-13.354260000000707</v>
          </cell>
          <cell r="G33">
            <v>-13.354260000000707</v>
          </cell>
          <cell r="H33">
            <v>0</v>
          </cell>
          <cell r="I33">
            <v>-13.354260000000707</v>
          </cell>
          <cell r="J33">
            <v>0</v>
          </cell>
          <cell r="K33">
            <v>-13.354260000000707</v>
          </cell>
        </row>
        <row r="34">
          <cell r="A34" t="str">
            <v>Expense Billings</v>
          </cell>
          <cell r="B34">
            <v>6839.942</v>
          </cell>
          <cell r="C34">
            <v>4888.9891900000002</v>
          </cell>
          <cell r="D34">
            <v>1650.606</v>
          </cell>
          <cell r="E34">
            <v>6539.59519</v>
          </cell>
          <cell r="F34">
            <v>10</v>
          </cell>
          <cell r="G34">
            <v>6549.59519</v>
          </cell>
          <cell r="H34">
            <v>0</v>
          </cell>
          <cell r="I34">
            <v>6549.59519</v>
          </cell>
          <cell r="J34">
            <v>0</v>
          </cell>
          <cell r="K34">
            <v>6549.59519</v>
          </cell>
        </row>
        <row r="35">
          <cell r="A35" t="str">
            <v xml:space="preserve">                            Total O&amp;M Expense</v>
          </cell>
          <cell r="B35">
            <v>32174.900850000002</v>
          </cell>
          <cell r="C35">
            <v>22510.210180000002</v>
          </cell>
          <cell r="D35">
            <v>7632.3177800000012</v>
          </cell>
          <cell r="E35">
            <v>30142.527960000003</v>
          </cell>
          <cell r="F35">
            <v>-1037</v>
          </cell>
          <cell r="G35">
            <v>29105.527959999999</v>
          </cell>
          <cell r="H35">
            <v>0</v>
          </cell>
          <cell r="I35">
            <v>29105.527959999999</v>
          </cell>
          <cell r="J35">
            <v>0</v>
          </cell>
          <cell r="K35">
            <v>29105.527959999999</v>
          </cell>
        </row>
        <row r="37">
          <cell r="A37" t="str">
            <v>Depreciation and Amortization</v>
          </cell>
          <cell r="B37">
            <v>14009.224</v>
          </cell>
          <cell r="C37">
            <v>9779.3139499999997</v>
          </cell>
          <cell r="D37">
            <v>3594.056</v>
          </cell>
          <cell r="E37">
            <v>13373.36995</v>
          </cell>
          <cell r="F37">
            <v>-180</v>
          </cell>
          <cell r="G37">
            <v>13193.36995</v>
          </cell>
          <cell r="H37">
            <v>0</v>
          </cell>
          <cell r="I37">
            <v>13193.36995</v>
          </cell>
          <cell r="J37">
            <v>0</v>
          </cell>
          <cell r="K37">
            <v>13193.36995</v>
          </cell>
        </row>
        <row r="38">
          <cell r="A38" t="str">
            <v>Total Taxes - Other Than Income Taxes</v>
          </cell>
          <cell r="B38">
            <v>20665.290009999997</v>
          </cell>
          <cell r="C38">
            <v>16553.538349999999</v>
          </cell>
          <cell r="D38">
            <v>3056.3169899999984</v>
          </cell>
          <cell r="E38">
            <v>19609.855339999998</v>
          </cell>
          <cell r="F38">
            <v>-24</v>
          </cell>
          <cell r="G38">
            <v>19585.855339999998</v>
          </cell>
          <cell r="H38">
            <v>0</v>
          </cell>
          <cell r="I38">
            <v>19585.855339999998</v>
          </cell>
          <cell r="J38">
            <v>0</v>
          </cell>
          <cell r="K38">
            <v>19585.855339999998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-7936.8</v>
          </cell>
          <cell r="C40">
            <v>-5920.3168700000006</v>
          </cell>
          <cell r="D40">
            <v>-2007.7</v>
          </cell>
          <cell r="E40">
            <v>-7928.0168700000004</v>
          </cell>
          <cell r="F40">
            <v>0</v>
          </cell>
          <cell r="G40">
            <v>-7928.0168700000004</v>
          </cell>
          <cell r="H40">
            <v>0</v>
          </cell>
          <cell r="I40">
            <v>-7928.0168700000004</v>
          </cell>
          <cell r="J40">
            <v>0</v>
          </cell>
          <cell r="K40">
            <v>-7928.0168700000004</v>
          </cell>
        </row>
        <row r="41">
          <cell r="A41" t="str">
            <v xml:space="preserve">   Other Misc. Income (Expense)</v>
          </cell>
          <cell r="B41">
            <v>-371.18599999999998</v>
          </cell>
          <cell r="C41">
            <v>-167.12601000000001</v>
          </cell>
          <cell r="D41">
            <v>-79.501000000000005</v>
          </cell>
          <cell r="E41">
            <v>-246.62701000000001</v>
          </cell>
          <cell r="F41">
            <v>0</v>
          </cell>
          <cell r="G41">
            <v>-246.62701000000001</v>
          </cell>
          <cell r="H41">
            <v>0</v>
          </cell>
          <cell r="I41">
            <v>-246.62701000000001</v>
          </cell>
          <cell r="J41">
            <v>0</v>
          </cell>
          <cell r="K41">
            <v>-246.62701000000001</v>
          </cell>
        </row>
        <row r="43">
          <cell r="A43" t="str">
            <v>Income (Loss) Before Income Taxes</v>
          </cell>
          <cell r="B43">
            <v>18698.42614</v>
          </cell>
          <cell r="C43">
            <v>19992.71406000002</v>
          </cell>
          <cell r="D43">
            <v>2495.0382300000001</v>
          </cell>
          <cell r="E43">
            <v>22487.752290000019</v>
          </cell>
          <cell r="F43">
            <v>-1064</v>
          </cell>
          <cell r="G43">
            <v>21423.752290000033</v>
          </cell>
          <cell r="H43">
            <v>0</v>
          </cell>
          <cell r="I43">
            <v>21423.752290000033</v>
          </cell>
          <cell r="J43">
            <v>0</v>
          </cell>
          <cell r="K43">
            <v>21423.752290000033</v>
          </cell>
        </row>
        <row r="44">
          <cell r="A44" t="str">
            <v>Provision (Benefit) for Income Taxes</v>
          </cell>
          <cell r="B44">
            <v>6701.5159899999981</v>
          </cell>
          <cell r="C44">
            <v>7003.116</v>
          </cell>
          <cell r="D44">
            <v>894.22171999999978</v>
          </cell>
          <cell r="E44">
            <v>7897.3377199999995</v>
          </cell>
          <cell r="F44">
            <v>-390.45491758398839</v>
          </cell>
          <cell r="G44">
            <v>7506.8828024160111</v>
          </cell>
          <cell r="H44">
            <v>0</v>
          </cell>
          <cell r="I44">
            <v>7506.8828024160111</v>
          </cell>
          <cell r="J44">
            <v>0</v>
          </cell>
          <cell r="K44">
            <v>7506.8828024160111</v>
          </cell>
        </row>
        <row r="45">
          <cell r="A45" t="str">
            <v xml:space="preserve">                         Net Income (Loss)</v>
          </cell>
          <cell r="B45">
            <v>11996.910150000002</v>
          </cell>
          <cell r="C45">
            <v>12989.59806000002</v>
          </cell>
          <cell r="D45">
            <v>1600.8165100000003</v>
          </cell>
          <cell r="E45">
            <v>14590.414570000021</v>
          </cell>
          <cell r="F45">
            <v>-673.54508241601161</v>
          </cell>
          <cell r="G45">
            <v>13916.869487584023</v>
          </cell>
          <cell r="H45">
            <v>0</v>
          </cell>
          <cell r="I45">
            <v>13916.869487584023</v>
          </cell>
          <cell r="J45">
            <v>0</v>
          </cell>
          <cell r="K45">
            <v>13916.869487584023</v>
          </cell>
        </row>
        <row r="47">
          <cell r="A47" t="str">
            <v>Tax rate</v>
          </cell>
          <cell r="B47">
            <v>0.35840000328498228</v>
          </cell>
          <cell r="C47">
            <v>0.35028340719439033</v>
          </cell>
          <cell r="D47">
            <v>0.35840000736181093</v>
          </cell>
          <cell r="E47">
            <v>0.35118395196445812</v>
          </cell>
          <cell r="F47">
            <v>0.35039999999999999</v>
          </cell>
          <cell r="G47">
            <v>0.35039999999999999</v>
          </cell>
          <cell r="H47">
            <v>0.35039999999999999</v>
          </cell>
          <cell r="I47">
            <v>0.35039999999999999</v>
          </cell>
          <cell r="J47">
            <v>0.35039999999999999</v>
          </cell>
          <cell r="K47">
            <v>0.35039999999999999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Summary"/>
      <sheetName val="MO 95% Int Calc Sep20-Feb21"/>
      <sheetName val="MO 95% Int Calc Mar21-Aug21"/>
      <sheetName val="MO 95% Int Calc Sep21-Feb22"/>
      <sheetName val="MO 5% Int Calc Sep20-Feb21"/>
      <sheetName val="MO 95% Int Calc Mar22-Aug22"/>
      <sheetName val="MO 95% Int Calc Sept22-Dec22"/>
      <sheetName val="MO 5% Int Calc Mar21-Aug21"/>
      <sheetName val="MO 5% Int Calc Sep21-Feb22"/>
      <sheetName val="MO 5% Int Calc Mar22-Aug22"/>
      <sheetName val="MO 5% Int Calc Sep22-Dec22"/>
      <sheetName val="Pivot"/>
      <sheetName val="Activity"/>
    </sheetNames>
    <sheetDataSet>
      <sheetData sheetId="0"/>
      <sheetData sheetId="1">
        <row r="16">
          <cell r="G1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>
        <row r="4">
          <cell r="M4" t="str">
            <v>001.36510.0000.1080</v>
          </cell>
          <cell r="O4">
            <v>0</v>
          </cell>
        </row>
        <row r="5">
          <cell r="M5" t="str">
            <v>001.36520.0000.1080</v>
          </cell>
          <cell r="O5">
            <v>0</v>
          </cell>
        </row>
        <row r="6">
          <cell r="M6" t="str">
            <v>001.36600.0000.1080</v>
          </cell>
          <cell r="O6">
            <v>0</v>
          </cell>
        </row>
        <row r="7">
          <cell r="M7" t="str">
            <v>001.36602.0000.1080</v>
          </cell>
          <cell r="O7">
            <v>0</v>
          </cell>
        </row>
        <row r="8">
          <cell r="M8" t="str">
            <v>001.36603.0000.1080</v>
          </cell>
          <cell r="O8">
            <v>0</v>
          </cell>
        </row>
        <row r="9">
          <cell r="M9" t="str">
            <v>001.36700.0000.1080</v>
          </cell>
          <cell r="O9">
            <v>0</v>
          </cell>
        </row>
        <row r="10">
          <cell r="M10" t="str">
            <v>001.36701.0000.1080</v>
          </cell>
          <cell r="O10">
            <v>0</v>
          </cell>
        </row>
        <row r="11">
          <cell r="M11" t="str">
            <v>001.36800.0000.1080</v>
          </cell>
          <cell r="O11">
            <v>0</v>
          </cell>
        </row>
        <row r="12">
          <cell r="M12" t="str">
            <v>001.36900.0000.1080</v>
          </cell>
          <cell r="O12">
            <v>0</v>
          </cell>
        </row>
        <row r="13">
          <cell r="M13" t="str">
            <v>001.36901.0000.1080</v>
          </cell>
          <cell r="O13">
            <v>0</v>
          </cell>
        </row>
        <row r="14">
          <cell r="M14" t="str">
            <v>001.37500.0000.1080</v>
          </cell>
          <cell r="O14">
            <v>0</v>
          </cell>
        </row>
        <row r="15">
          <cell r="M15" t="str">
            <v>001.37600.0000.1080</v>
          </cell>
          <cell r="O15">
            <v>0</v>
          </cell>
        </row>
        <row r="16">
          <cell r="M16" t="str">
            <v>001.37601.0000.1080</v>
          </cell>
          <cell r="O16">
            <v>0</v>
          </cell>
        </row>
        <row r="17">
          <cell r="M17" t="str">
            <v>001.37602.0000.1080</v>
          </cell>
          <cell r="O17">
            <v>0</v>
          </cell>
        </row>
        <row r="18">
          <cell r="M18" t="str">
            <v>001.37900.0000.1080</v>
          </cell>
          <cell r="O18">
            <v>0</v>
          </cell>
        </row>
        <row r="19">
          <cell r="M19" t="str">
            <v>001.37901.0000.1080</v>
          </cell>
          <cell r="O19">
            <v>0</v>
          </cell>
        </row>
        <row r="20">
          <cell r="M20" t="str">
            <v>001.37902.0000.1080</v>
          </cell>
          <cell r="O20">
            <v>0</v>
          </cell>
        </row>
        <row r="21">
          <cell r="M21" t="str">
            <v>001.37904.0000.1080</v>
          </cell>
          <cell r="O21">
            <v>0</v>
          </cell>
        </row>
        <row r="22">
          <cell r="M22" t="str">
            <v>001.37905.0000.1080</v>
          </cell>
          <cell r="O22">
            <v>0</v>
          </cell>
        </row>
        <row r="23">
          <cell r="M23" t="str">
            <v>001.38300.0000.1080</v>
          </cell>
          <cell r="O23">
            <v>0</v>
          </cell>
        </row>
        <row r="24">
          <cell r="M24" t="str">
            <v>001.39702.0000.1080</v>
          </cell>
          <cell r="O24">
            <v>0</v>
          </cell>
        </row>
        <row r="25">
          <cell r="M25" t="str">
            <v>001.39705.0000.1080</v>
          </cell>
          <cell r="O25">
            <v>0</v>
          </cell>
        </row>
        <row r="26">
          <cell r="M26" t="str">
            <v>001.00000.0000.1080</v>
          </cell>
          <cell r="O26">
            <v>0</v>
          </cell>
        </row>
        <row r="27">
          <cell r="M27" t="str">
            <v>003.36701.0000.1080</v>
          </cell>
          <cell r="O27">
            <v>0</v>
          </cell>
        </row>
        <row r="28">
          <cell r="M28" t="str">
            <v>003.37401.0000.1080</v>
          </cell>
          <cell r="O28">
            <v>0</v>
          </cell>
        </row>
        <row r="29">
          <cell r="M29" t="str">
            <v>003.37402.0000.1080</v>
          </cell>
          <cell r="O29">
            <v>0</v>
          </cell>
        </row>
        <row r="30">
          <cell r="M30" t="str">
            <v>003.37500.0000.1080</v>
          </cell>
          <cell r="O30">
            <v>0</v>
          </cell>
        </row>
        <row r="31">
          <cell r="M31" t="str">
            <v>003.37501.0000.1080</v>
          </cell>
          <cell r="O31">
            <v>0</v>
          </cell>
        </row>
        <row r="32">
          <cell r="M32" t="str">
            <v>003.37502.0000.1080</v>
          </cell>
          <cell r="O32">
            <v>0</v>
          </cell>
        </row>
        <row r="33">
          <cell r="M33" t="str">
            <v>003.37503.0000.1080</v>
          </cell>
          <cell r="O33">
            <v>0</v>
          </cell>
        </row>
        <row r="34">
          <cell r="M34" t="str">
            <v>003.37600.0000.1080</v>
          </cell>
          <cell r="O34">
            <v>0</v>
          </cell>
        </row>
        <row r="35">
          <cell r="M35" t="str">
            <v>003.37601.0000.1080</v>
          </cell>
          <cell r="O35">
            <v>0</v>
          </cell>
        </row>
        <row r="36">
          <cell r="M36" t="str">
            <v>003.37602.0000.1080</v>
          </cell>
          <cell r="O36">
            <v>0</v>
          </cell>
        </row>
        <row r="37">
          <cell r="M37" t="str">
            <v>003.37800.0000.1080</v>
          </cell>
          <cell r="O37">
            <v>0</v>
          </cell>
        </row>
        <row r="38">
          <cell r="M38" t="str">
            <v>003.37900.0000.1080</v>
          </cell>
          <cell r="O38">
            <v>0</v>
          </cell>
        </row>
        <row r="39">
          <cell r="M39" t="str">
            <v>003.38000.0000.1080</v>
          </cell>
          <cell r="O39">
            <v>0</v>
          </cell>
        </row>
        <row r="40">
          <cell r="M40" t="str">
            <v>003.38100.0000.1080</v>
          </cell>
          <cell r="O40">
            <v>1102612.6399999999</v>
          </cell>
        </row>
        <row r="41">
          <cell r="M41" t="str">
            <v>003.38200.0000.1080</v>
          </cell>
          <cell r="O41">
            <v>0</v>
          </cell>
        </row>
        <row r="42">
          <cell r="M42" t="str">
            <v>003.38300.0000.1080</v>
          </cell>
          <cell r="O42">
            <v>11118.42</v>
          </cell>
        </row>
        <row r="43">
          <cell r="M43" t="str">
            <v>003.38400.0000.1080</v>
          </cell>
          <cell r="O43">
            <v>0</v>
          </cell>
        </row>
        <row r="44">
          <cell r="M44" t="str">
            <v>003.38500.0000.1080</v>
          </cell>
          <cell r="O44">
            <v>0</v>
          </cell>
        </row>
        <row r="45">
          <cell r="M45" t="str">
            <v>003.38600.0000.1080</v>
          </cell>
          <cell r="O45">
            <v>0</v>
          </cell>
        </row>
        <row r="46">
          <cell r="M46" t="str">
            <v>003.38700.0000.1080</v>
          </cell>
          <cell r="O46">
            <v>0</v>
          </cell>
        </row>
        <row r="47">
          <cell r="M47" t="str">
            <v>003.39000.0000.1080</v>
          </cell>
          <cell r="O47">
            <v>20.56</v>
          </cell>
        </row>
        <row r="48">
          <cell r="M48" t="str">
            <v>003.39009.0000.1080</v>
          </cell>
          <cell r="O48">
            <v>0</v>
          </cell>
        </row>
        <row r="49">
          <cell r="M49" t="str">
            <v>003.39100.0000.1080</v>
          </cell>
          <cell r="O49">
            <v>0</v>
          </cell>
        </row>
        <row r="50">
          <cell r="M50" t="str">
            <v>003.39103.0000.1080</v>
          </cell>
          <cell r="O50">
            <v>0</v>
          </cell>
        </row>
        <row r="51">
          <cell r="M51" t="str">
            <v>003.39200.0000.1080</v>
          </cell>
          <cell r="O51">
            <v>-101431.63</v>
          </cell>
        </row>
        <row r="52">
          <cell r="M52" t="str">
            <v>003.39300.0000.1080</v>
          </cell>
          <cell r="O52">
            <v>0</v>
          </cell>
        </row>
        <row r="53">
          <cell r="M53" t="str">
            <v>003.39400.0000.1080</v>
          </cell>
          <cell r="O53">
            <v>0</v>
          </cell>
        </row>
        <row r="54">
          <cell r="M54" t="str">
            <v>003.39600.0000.1080</v>
          </cell>
          <cell r="O54">
            <v>342.12</v>
          </cell>
        </row>
        <row r="55">
          <cell r="M55" t="str">
            <v>003.39603.0000.1080</v>
          </cell>
          <cell r="O55">
            <v>0</v>
          </cell>
        </row>
        <row r="56">
          <cell r="M56" t="str">
            <v>003.39604.0000.1080</v>
          </cell>
          <cell r="O56">
            <v>1894.13</v>
          </cell>
        </row>
        <row r="57">
          <cell r="M57" t="str">
            <v>003.39605.0000.1080</v>
          </cell>
          <cell r="O57">
            <v>-1611.47</v>
          </cell>
        </row>
        <row r="58">
          <cell r="M58" t="str">
            <v>003.39700.0000.1080</v>
          </cell>
          <cell r="O58">
            <v>0</v>
          </cell>
        </row>
        <row r="59">
          <cell r="M59" t="str">
            <v>003.39701.0000.1080</v>
          </cell>
          <cell r="O59">
            <v>0</v>
          </cell>
        </row>
        <row r="60">
          <cell r="M60" t="str">
            <v>003.39702.0000.1080</v>
          </cell>
          <cell r="O60">
            <v>0</v>
          </cell>
        </row>
        <row r="61">
          <cell r="M61" t="str">
            <v>003.39705.0000.1080</v>
          </cell>
          <cell r="O61">
            <v>0</v>
          </cell>
        </row>
        <row r="62">
          <cell r="M62" t="str">
            <v>003.39800.0000.1080</v>
          </cell>
          <cell r="O62">
            <v>0</v>
          </cell>
        </row>
        <row r="63">
          <cell r="M63" t="str">
            <v>003.39900.0000.1080</v>
          </cell>
          <cell r="O63">
            <v>0</v>
          </cell>
        </row>
        <row r="64">
          <cell r="M64" t="str">
            <v>003.39901.0000.1080</v>
          </cell>
          <cell r="O64">
            <v>0</v>
          </cell>
        </row>
        <row r="65">
          <cell r="M65" t="str">
            <v>003.39902.0000.1080</v>
          </cell>
          <cell r="O65">
            <v>0</v>
          </cell>
        </row>
        <row r="66">
          <cell r="M66" t="str">
            <v>003.39902.0000.1080</v>
          </cell>
          <cell r="O66">
            <v>0</v>
          </cell>
        </row>
        <row r="67">
          <cell r="M67" t="str">
            <v>003.39906.0000.1080</v>
          </cell>
          <cell r="O67">
            <v>0</v>
          </cell>
        </row>
        <row r="68">
          <cell r="M68" t="str">
            <v>003.39907.0000.1080</v>
          </cell>
          <cell r="O68">
            <v>0</v>
          </cell>
        </row>
        <row r="69">
          <cell r="M69" t="str">
            <v>003.39908.0000.1080</v>
          </cell>
          <cell r="O69">
            <v>0</v>
          </cell>
        </row>
        <row r="70">
          <cell r="M70" t="str">
            <v>003.00000.0000.1080</v>
          </cell>
          <cell r="O70">
            <v>100786.29</v>
          </cell>
        </row>
        <row r="71">
          <cell r="M71" t="str">
            <v>004.37402.0000.1080</v>
          </cell>
          <cell r="O71">
            <v>0</v>
          </cell>
        </row>
        <row r="72">
          <cell r="M72" t="str">
            <v>004.37500.0000.1080</v>
          </cell>
          <cell r="O72">
            <v>0</v>
          </cell>
        </row>
        <row r="73">
          <cell r="M73" t="str">
            <v>004.37600.0000.1080</v>
          </cell>
          <cell r="O73">
            <v>0</v>
          </cell>
        </row>
        <row r="74">
          <cell r="M74" t="str">
            <v>004.37601.0000.1080</v>
          </cell>
          <cell r="O74">
            <v>0</v>
          </cell>
        </row>
        <row r="75">
          <cell r="M75" t="str">
            <v>004.37602.0000.1080</v>
          </cell>
          <cell r="O75">
            <v>0</v>
          </cell>
        </row>
        <row r="76">
          <cell r="M76" t="str">
            <v>004.37800.0000.1080</v>
          </cell>
          <cell r="O76">
            <v>0</v>
          </cell>
        </row>
        <row r="77">
          <cell r="M77" t="str">
            <v>004.37900.0000.1080</v>
          </cell>
          <cell r="O77">
            <v>0</v>
          </cell>
        </row>
        <row r="78">
          <cell r="M78" t="str">
            <v>004.38000.0000.1080</v>
          </cell>
          <cell r="O78">
            <v>0</v>
          </cell>
        </row>
        <row r="79">
          <cell r="M79" t="str">
            <v>004.38100.0000.1080</v>
          </cell>
          <cell r="O79">
            <v>53703.839999999997</v>
          </cell>
        </row>
        <row r="80">
          <cell r="M80" t="str">
            <v>004.38200.0000.1080</v>
          </cell>
          <cell r="O80">
            <v>0</v>
          </cell>
        </row>
        <row r="81">
          <cell r="M81" t="str">
            <v>004.38300.0000.1080</v>
          </cell>
          <cell r="O81">
            <v>0</v>
          </cell>
        </row>
        <row r="82">
          <cell r="M82" t="str">
            <v>004.38400.0000.1080</v>
          </cell>
          <cell r="O82">
            <v>0</v>
          </cell>
        </row>
        <row r="83">
          <cell r="M83" t="str">
            <v>004.38500.0000.1080</v>
          </cell>
          <cell r="O83">
            <v>0</v>
          </cell>
        </row>
        <row r="84">
          <cell r="M84" t="str">
            <v>004.39009.0000.1080</v>
          </cell>
          <cell r="O84">
            <v>0</v>
          </cell>
        </row>
        <row r="85">
          <cell r="M85" t="str">
            <v>004.39100.0000.1080</v>
          </cell>
          <cell r="O85">
            <v>0</v>
          </cell>
        </row>
        <row r="86">
          <cell r="M86" t="str">
            <v>004.39200.0000.1080</v>
          </cell>
          <cell r="O86">
            <v>0</v>
          </cell>
        </row>
        <row r="87">
          <cell r="M87" t="str">
            <v>004.39400.0000.1080</v>
          </cell>
          <cell r="O87">
            <v>0</v>
          </cell>
        </row>
        <row r="88">
          <cell r="M88" t="str">
            <v>004.39701.0000.1080</v>
          </cell>
          <cell r="O88">
            <v>0</v>
          </cell>
        </row>
        <row r="89">
          <cell r="M89" t="str">
            <v>004.39800.0000.1080</v>
          </cell>
          <cell r="O89">
            <v>0</v>
          </cell>
        </row>
        <row r="90">
          <cell r="M90" t="str">
            <v>004.00000.0000.1080</v>
          </cell>
          <cell r="O90">
            <v>0</v>
          </cell>
        </row>
        <row r="91">
          <cell r="M91" t="str">
            <v>005.30200.0000.1080</v>
          </cell>
          <cell r="O91">
            <v>3495.08</v>
          </cell>
        </row>
        <row r="92">
          <cell r="M92" t="str">
            <v>005.36700.0000.1080</v>
          </cell>
          <cell r="O92">
            <v>0</v>
          </cell>
        </row>
        <row r="93">
          <cell r="M93" t="str">
            <v>005.37401.0000.1080</v>
          </cell>
          <cell r="O93">
            <v>0</v>
          </cell>
        </row>
        <row r="94">
          <cell r="M94" t="str">
            <v>005.37402.0000.1080</v>
          </cell>
          <cell r="O94">
            <v>-31604.17</v>
          </cell>
        </row>
        <row r="95">
          <cell r="M95" t="str">
            <v>005.37500.0000.1080</v>
          </cell>
          <cell r="O95">
            <v>-22512.46</v>
          </cell>
        </row>
        <row r="96">
          <cell r="M96" t="str">
            <v>005.37501.0000.1080</v>
          </cell>
          <cell r="O96">
            <v>-543.29</v>
          </cell>
        </row>
        <row r="97">
          <cell r="M97" t="str">
            <v>005.37502.0000.1080</v>
          </cell>
          <cell r="O97">
            <v>-2718.61</v>
          </cell>
        </row>
        <row r="98">
          <cell r="M98" t="str">
            <v>005.37503.0000.1080</v>
          </cell>
          <cell r="O98">
            <v>-20207.66</v>
          </cell>
        </row>
        <row r="99">
          <cell r="M99" t="str">
            <v>005.37600.0000.1080</v>
          </cell>
          <cell r="O99">
            <v>-1279378.3999999999</v>
          </cell>
        </row>
        <row r="100">
          <cell r="M100" t="str">
            <v>005.37601.0000.1080</v>
          </cell>
          <cell r="O100">
            <v>-7965042.9400000004</v>
          </cell>
        </row>
        <row r="101">
          <cell r="M101" t="str">
            <v>005.37602.0000.1080</v>
          </cell>
          <cell r="O101">
            <v>-1731189.54</v>
          </cell>
        </row>
        <row r="102">
          <cell r="M102" t="str">
            <v>005.37700.0000.1080</v>
          </cell>
          <cell r="O102">
            <v>0</v>
          </cell>
        </row>
        <row r="103">
          <cell r="M103" t="str">
            <v>005.37800.0000.1080</v>
          </cell>
          <cell r="O103">
            <v>-699820.07</v>
          </cell>
        </row>
        <row r="104">
          <cell r="M104" t="str">
            <v>005.37900.0000.1080</v>
          </cell>
          <cell r="O104">
            <v>5930.92</v>
          </cell>
        </row>
        <row r="105">
          <cell r="M105" t="str">
            <v>005.38000.0000.1080</v>
          </cell>
          <cell r="O105">
            <v>-4230459.09</v>
          </cell>
        </row>
        <row r="106">
          <cell r="M106" t="str">
            <v>005.38100.0000.1080</v>
          </cell>
          <cell r="O106">
            <v>3232682.42</v>
          </cell>
        </row>
        <row r="107">
          <cell r="M107" t="str">
            <v>005.38200.0000.1080</v>
          </cell>
          <cell r="O107">
            <v>-628878.49</v>
          </cell>
        </row>
        <row r="108">
          <cell r="M108" t="str">
            <v>005.38300.0000.1080</v>
          </cell>
          <cell r="O108">
            <v>-811094.7</v>
          </cell>
        </row>
        <row r="109">
          <cell r="M109" t="str">
            <v>005.38400.0000.1080</v>
          </cell>
          <cell r="O109">
            <v>-165790.04999999999</v>
          </cell>
        </row>
        <row r="110">
          <cell r="M110" t="str">
            <v>005.38500.0000.1080</v>
          </cell>
          <cell r="O110">
            <v>-370973.23</v>
          </cell>
        </row>
        <row r="111">
          <cell r="M111" t="str">
            <v>005.38600.0000.1080</v>
          </cell>
          <cell r="O111">
            <v>-2887.21</v>
          </cell>
        </row>
        <row r="112">
          <cell r="M112" t="str">
            <v>005.38700.0000.1080</v>
          </cell>
          <cell r="O112">
            <v>-91318.15</v>
          </cell>
        </row>
        <row r="113">
          <cell r="M113" t="str">
            <v>005.38900.0000.1080</v>
          </cell>
          <cell r="O113">
            <v>-1279.68</v>
          </cell>
        </row>
        <row r="114">
          <cell r="M114" t="str">
            <v>005.39001.0000.1080</v>
          </cell>
          <cell r="O114">
            <v>8.6</v>
          </cell>
        </row>
        <row r="115">
          <cell r="M115" t="str">
            <v>005.39002.0000.1080</v>
          </cell>
          <cell r="O115">
            <v>1862</v>
          </cell>
        </row>
        <row r="116">
          <cell r="M116" t="str">
            <v>005.39003.0000.1080</v>
          </cell>
          <cell r="O116">
            <v>9549.58</v>
          </cell>
        </row>
        <row r="117">
          <cell r="M117" t="str">
            <v>005.39004.0000.1080</v>
          </cell>
          <cell r="O117">
            <v>-10995.89</v>
          </cell>
        </row>
        <row r="118">
          <cell r="M118" t="str">
            <v>005.39009.0000.1080</v>
          </cell>
          <cell r="O118">
            <v>0</v>
          </cell>
        </row>
        <row r="119">
          <cell r="M119" t="str">
            <v>005.39009.0000.1080</v>
          </cell>
          <cell r="O119">
            <v>-283461.92</v>
          </cell>
        </row>
        <row r="120">
          <cell r="M120" t="str">
            <v>005.39100.0000.1080</v>
          </cell>
          <cell r="O120">
            <v>-362766.11</v>
          </cell>
        </row>
        <row r="121">
          <cell r="M121" t="str">
            <v>005.39103.0000.1080</v>
          </cell>
          <cell r="O121">
            <v>0</v>
          </cell>
        </row>
        <row r="122">
          <cell r="M122" t="str">
            <v>005.39200.0000.1080</v>
          </cell>
          <cell r="O122">
            <v>-157922.51999999999</v>
          </cell>
        </row>
        <row r="123">
          <cell r="M123" t="str">
            <v>005.39300.0000.1080</v>
          </cell>
          <cell r="O123">
            <v>-74700.55</v>
          </cell>
        </row>
        <row r="124">
          <cell r="M124" t="str">
            <v>005.39400.0000.1080</v>
          </cell>
          <cell r="O124">
            <v>-1149390.71</v>
          </cell>
        </row>
        <row r="125">
          <cell r="M125" t="str">
            <v>005.39500.0000.1080</v>
          </cell>
          <cell r="O125">
            <v>0</v>
          </cell>
        </row>
        <row r="126">
          <cell r="M126" t="str">
            <v>005.39600.0000.1080</v>
          </cell>
          <cell r="O126">
            <v>-18598.650000000001</v>
          </cell>
        </row>
        <row r="127">
          <cell r="M127" t="str">
            <v>005.39603.0000.1080</v>
          </cell>
          <cell r="O127">
            <v>-39647.93</v>
          </cell>
        </row>
        <row r="128">
          <cell r="M128" t="str">
            <v>005.39604.0000.1080</v>
          </cell>
          <cell r="O128">
            <v>19044.2</v>
          </cell>
        </row>
        <row r="129">
          <cell r="M129" t="str">
            <v>005.39605.0000.1080</v>
          </cell>
          <cell r="O129">
            <v>-4229.57</v>
          </cell>
        </row>
        <row r="130">
          <cell r="M130" t="str">
            <v>005.39700.0000.1080</v>
          </cell>
          <cell r="O130">
            <v>-70819.289999999994</v>
          </cell>
        </row>
        <row r="131">
          <cell r="M131" t="str">
            <v>005.39701.0000.1080</v>
          </cell>
          <cell r="O131">
            <v>0</v>
          </cell>
        </row>
        <row r="132">
          <cell r="M132" t="str">
            <v>005.39702.0000.1080</v>
          </cell>
          <cell r="O132">
            <v>0</v>
          </cell>
        </row>
        <row r="133">
          <cell r="M133" t="str">
            <v>005.39705.0000.1080</v>
          </cell>
          <cell r="O133">
            <v>-63078.2</v>
          </cell>
        </row>
        <row r="134">
          <cell r="M134" t="str">
            <v>005.39800.0000.1080</v>
          </cell>
          <cell r="O134">
            <v>-15702.3</v>
          </cell>
        </row>
        <row r="135">
          <cell r="M135" t="str">
            <v>005.39901.0000.1080</v>
          </cell>
          <cell r="O135">
            <v>0</v>
          </cell>
        </row>
        <row r="136">
          <cell r="M136" t="str">
            <v>005.39902.0000.1080</v>
          </cell>
          <cell r="O136">
            <v>0</v>
          </cell>
        </row>
        <row r="137">
          <cell r="M137" t="str">
            <v>005.39902.0000.1080</v>
          </cell>
          <cell r="O137">
            <v>0</v>
          </cell>
        </row>
        <row r="138">
          <cell r="M138" t="str">
            <v>005.39906.0000.1080</v>
          </cell>
          <cell r="O138">
            <v>-1327684.31</v>
          </cell>
        </row>
        <row r="139">
          <cell r="M139" t="str">
            <v>005.39907.0000.1080</v>
          </cell>
          <cell r="O139">
            <v>47289.17</v>
          </cell>
        </row>
        <row r="140">
          <cell r="M140" t="str">
            <v>005.39908.0000.1080</v>
          </cell>
          <cell r="O140">
            <v>-238425.08</v>
          </cell>
        </row>
        <row r="141">
          <cell r="M141" t="str">
            <v>005.00000.0000.1080</v>
          </cell>
          <cell r="O141">
            <v>141743.18</v>
          </cell>
        </row>
        <row r="142">
          <cell r="M142" t="str">
            <v>006.30200.0000.1080</v>
          </cell>
          <cell r="O142">
            <v>1</v>
          </cell>
        </row>
        <row r="143">
          <cell r="M143" t="str">
            <v>006.37401.0000.1080</v>
          </cell>
          <cell r="O143">
            <v>0</v>
          </cell>
        </row>
        <row r="144">
          <cell r="M144" t="str">
            <v>006.37402.0000.1080</v>
          </cell>
          <cell r="O144">
            <v>0</v>
          </cell>
        </row>
        <row r="145">
          <cell r="M145" t="str">
            <v>006.37500.0000.1080</v>
          </cell>
          <cell r="O145">
            <v>0</v>
          </cell>
        </row>
        <row r="146">
          <cell r="M146" t="str">
            <v>006.37501.0000.1080</v>
          </cell>
          <cell r="O146">
            <v>0</v>
          </cell>
        </row>
        <row r="147">
          <cell r="M147" t="str">
            <v>006.37502.0000.1080</v>
          </cell>
          <cell r="O147">
            <v>0</v>
          </cell>
        </row>
        <row r="148">
          <cell r="M148" t="str">
            <v>006.37600.0000.1080</v>
          </cell>
          <cell r="O148">
            <v>0</v>
          </cell>
        </row>
        <row r="149">
          <cell r="M149" t="str">
            <v>006.37601.0000.1080</v>
          </cell>
          <cell r="O149">
            <v>0</v>
          </cell>
        </row>
        <row r="150">
          <cell r="M150" t="str">
            <v>006.37602.0000.1080</v>
          </cell>
          <cell r="O150">
            <v>0</v>
          </cell>
        </row>
        <row r="151">
          <cell r="M151" t="str">
            <v>006.37800.0000.1080</v>
          </cell>
          <cell r="O151">
            <v>0</v>
          </cell>
        </row>
        <row r="152">
          <cell r="M152" t="str">
            <v>006.37900.0000.1080</v>
          </cell>
          <cell r="O152">
            <v>0</v>
          </cell>
        </row>
        <row r="153">
          <cell r="M153" t="str">
            <v>006.38000.0000.1080</v>
          </cell>
          <cell r="O153">
            <v>0</v>
          </cell>
        </row>
        <row r="154">
          <cell r="M154" t="str">
            <v>006.38100.0000.1080</v>
          </cell>
          <cell r="O154">
            <v>56204.06</v>
          </cell>
        </row>
        <row r="155">
          <cell r="M155" t="str">
            <v>006.38200.0000.1080</v>
          </cell>
          <cell r="O155">
            <v>0</v>
          </cell>
        </row>
        <row r="156">
          <cell r="M156" t="str">
            <v>006.38300.0000.1080</v>
          </cell>
          <cell r="O156">
            <v>779.01</v>
          </cell>
        </row>
        <row r="157">
          <cell r="M157" t="str">
            <v>006.38400.0000.1080</v>
          </cell>
          <cell r="O157">
            <v>0</v>
          </cell>
        </row>
        <row r="158">
          <cell r="M158" t="str">
            <v>006.38500.0000.1080</v>
          </cell>
          <cell r="O158">
            <v>0</v>
          </cell>
        </row>
        <row r="159">
          <cell r="M159" t="str">
            <v>006.38600.0000.1080</v>
          </cell>
          <cell r="O159">
            <v>0</v>
          </cell>
        </row>
        <row r="160">
          <cell r="M160" t="str">
            <v>006.38700.0000.1080</v>
          </cell>
          <cell r="O160">
            <v>0</v>
          </cell>
        </row>
        <row r="161">
          <cell r="M161" t="str">
            <v>006.39009.0000.1080</v>
          </cell>
          <cell r="O161">
            <v>0</v>
          </cell>
        </row>
        <row r="162">
          <cell r="M162" t="str">
            <v>006.39100.0000.1080</v>
          </cell>
          <cell r="O162">
            <v>0</v>
          </cell>
        </row>
        <row r="163">
          <cell r="M163" t="str">
            <v>006.39103.0000.1080</v>
          </cell>
          <cell r="O163">
            <v>0</v>
          </cell>
        </row>
        <row r="164">
          <cell r="M164" t="str">
            <v>006.39200.0000.1080</v>
          </cell>
          <cell r="O164">
            <v>0</v>
          </cell>
        </row>
        <row r="165">
          <cell r="M165" t="str">
            <v>006.39300.0000.1080</v>
          </cell>
          <cell r="O165">
            <v>0</v>
          </cell>
        </row>
        <row r="166">
          <cell r="M166" t="str">
            <v>006.39400.0000.1080</v>
          </cell>
          <cell r="O166">
            <v>0</v>
          </cell>
        </row>
        <row r="167">
          <cell r="M167" t="str">
            <v>006.39604.0000.1080</v>
          </cell>
          <cell r="O167">
            <v>0</v>
          </cell>
        </row>
        <row r="168">
          <cell r="M168" t="str">
            <v>006.39700.0000.1080</v>
          </cell>
          <cell r="O168">
            <v>0</v>
          </cell>
        </row>
        <row r="169">
          <cell r="M169" t="str">
            <v>006.39701.0000.1080</v>
          </cell>
          <cell r="O169">
            <v>0</v>
          </cell>
        </row>
        <row r="170">
          <cell r="M170" t="str">
            <v>006.39702.0000.1080</v>
          </cell>
          <cell r="O170">
            <v>0</v>
          </cell>
        </row>
        <row r="171">
          <cell r="M171" t="str">
            <v>006.39800.0000.1080</v>
          </cell>
          <cell r="O171">
            <v>0</v>
          </cell>
        </row>
        <row r="172">
          <cell r="M172" t="str">
            <v>006.39906.0000.1080</v>
          </cell>
          <cell r="O172">
            <v>0</v>
          </cell>
        </row>
        <row r="173">
          <cell r="M173" t="str">
            <v>006.39907.0000.1080</v>
          </cell>
          <cell r="O173">
            <v>0</v>
          </cell>
        </row>
        <row r="174">
          <cell r="M174" t="str">
            <v>006.00000.0000.1080</v>
          </cell>
          <cell r="O174">
            <v>-1</v>
          </cell>
        </row>
        <row r="175">
          <cell r="M175" t="str">
            <v>008.37402.0000.1080</v>
          </cell>
          <cell r="O175">
            <v>0</v>
          </cell>
        </row>
        <row r="176">
          <cell r="M176" t="str">
            <v>008.37500.0000.1080</v>
          </cell>
          <cell r="O176">
            <v>0</v>
          </cell>
        </row>
        <row r="177">
          <cell r="M177" t="str">
            <v>008.37600.0000.1080</v>
          </cell>
          <cell r="O177">
            <v>0</v>
          </cell>
        </row>
        <row r="178">
          <cell r="M178" t="str">
            <v>008.37601.0000.1080</v>
          </cell>
          <cell r="O178">
            <v>0</v>
          </cell>
        </row>
        <row r="179">
          <cell r="M179" t="str">
            <v>008.37602.0000.1080</v>
          </cell>
          <cell r="O179">
            <v>0</v>
          </cell>
        </row>
        <row r="180">
          <cell r="M180" t="str">
            <v>008.37800.0000.1080</v>
          </cell>
          <cell r="O180">
            <v>0</v>
          </cell>
        </row>
        <row r="181">
          <cell r="M181" t="str">
            <v>008.37900.0000.1080</v>
          </cell>
          <cell r="O181">
            <v>0</v>
          </cell>
        </row>
        <row r="182">
          <cell r="M182" t="str">
            <v>008.38000.0000.1080</v>
          </cell>
          <cell r="O182">
            <v>0</v>
          </cell>
        </row>
        <row r="183">
          <cell r="M183" t="str">
            <v>008.38100.0000.1080</v>
          </cell>
          <cell r="O183">
            <v>559334.92000000004</v>
          </cell>
        </row>
        <row r="184">
          <cell r="M184" t="str">
            <v>008.38200.0000.1080</v>
          </cell>
          <cell r="O184">
            <v>0</v>
          </cell>
        </row>
        <row r="185">
          <cell r="M185" t="str">
            <v>008.38300.0000.1080</v>
          </cell>
          <cell r="O185">
            <v>7936.03</v>
          </cell>
        </row>
        <row r="186">
          <cell r="M186" t="str">
            <v>008.38400.0000.1080</v>
          </cell>
          <cell r="O186">
            <v>0</v>
          </cell>
        </row>
        <row r="187">
          <cell r="M187" t="str">
            <v>008.39100.0000.1080</v>
          </cell>
          <cell r="O187">
            <v>0</v>
          </cell>
        </row>
        <row r="188">
          <cell r="M188" t="str">
            <v>008.39103.0000.1080</v>
          </cell>
          <cell r="O188">
            <v>0</v>
          </cell>
        </row>
        <row r="189">
          <cell r="M189" t="str">
            <v>008.39400.0000.1080</v>
          </cell>
          <cell r="O189">
            <v>0</v>
          </cell>
        </row>
        <row r="190">
          <cell r="M190" t="str">
            <v>008.39606.0000.1080</v>
          </cell>
          <cell r="O190">
            <v>0</v>
          </cell>
        </row>
        <row r="191">
          <cell r="M191" t="str">
            <v>008.39701.0000.1080</v>
          </cell>
          <cell r="O191">
            <v>0</v>
          </cell>
        </row>
        <row r="192">
          <cell r="M192" t="str">
            <v>008.39900.0000.1080</v>
          </cell>
          <cell r="O192">
            <v>0</v>
          </cell>
        </row>
        <row r="193">
          <cell r="M193" t="str">
            <v>008.39906.0000.1080</v>
          </cell>
          <cell r="O193">
            <v>0</v>
          </cell>
        </row>
        <row r="194">
          <cell r="M194" t="str">
            <v>008.00000.0000.1080</v>
          </cell>
          <cell r="O194">
            <v>0</v>
          </cell>
        </row>
        <row r="195">
          <cell r="M195" t="str">
            <v>010.39009.0000.1080</v>
          </cell>
          <cell r="O195">
            <v>0</v>
          </cell>
        </row>
        <row r="196">
          <cell r="M196" t="str">
            <v>010.39100.0000.1080</v>
          </cell>
          <cell r="O196">
            <v>0</v>
          </cell>
        </row>
        <row r="197">
          <cell r="M197" t="str">
            <v>010.39103.0000.1080</v>
          </cell>
          <cell r="O197">
            <v>0</v>
          </cell>
        </row>
        <row r="198">
          <cell r="M198" t="str">
            <v>010.39200.0000.1080</v>
          </cell>
          <cell r="O198">
            <v>-149697.07999999999</v>
          </cell>
        </row>
        <row r="199">
          <cell r="M199" t="str">
            <v>010.39400.0000.1080</v>
          </cell>
          <cell r="O199">
            <v>0</v>
          </cell>
        </row>
        <row r="200">
          <cell r="M200" t="str">
            <v>010.39700.0000.1080</v>
          </cell>
          <cell r="O200">
            <v>0</v>
          </cell>
        </row>
        <row r="201">
          <cell r="M201" t="str">
            <v>010.39701.0000.1080</v>
          </cell>
          <cell r="O201">
            <v>0</v>
          </cell>
        </row>
        <row r="202">
          <cell r="M202" t="str">
            <v>010.39702.0000.1080</v>
          </cell>
          <cell r="O202">
            <v>0</v>
          </cell>
        </row>
        <row r="203">
          <cell r="M203" t="str">
            <v>010.39705.0000.1080</v>
          </cell>
          <cell r="O203">
            <v>0</v>
          </cell>
        </row>
        <row r="204">
          <cell r="M204" t="str">
            <v>010.39800.0000.1080</v>
          </cell>
          <cell r="O204">
            <v>0</v>
          </cell>
        </row>
        <row r="205">
          <cell r="M205" t="str">
            <v>010.39901.0000.1080</v>
          </cell>
          <cell r="O205">
            <v>0</v>
          </cell>
        </row>
        <row r="206">
          <cell r="M206" t="str">
            <v>010.39902.0000.1080</v>
          </cell>
          <cell r="O206">
            <v>0</v>
          </cell>
        </row>
        <row r="207">
          <cell r="M207" t="str">
            <v>010.39903.0000.1080</v>
          </cell>
          <cell r="O207">
            <v>0</v>
          </cell>
        </row>
        <row r="208">
          <cell r="M208" t="str">
            <v>010.39905.0000.1080</v>
          </cell>
          <cell r="O208">
            <v>0</v>
          </cell>
        </row>
        <row r="209">
          <cell r="M209" t="str">
            <v>010.39906.0000.1080</v>
          </cell>
          <cell r="O209">
            <v>0</v>
          </cell>
        </row>
        <row r="210">
          <cell r="M210" t="str">
            <v>010.39907.0000.1080</v>
          </cell>
          <cell r="O210">
            <v>0</v>
          </cell>
        </row>
        <row r="211">
          <cell r="M211" t="str">
            <v>010.39908.0000.1080</v>
          </cell>
          <cell r="O211">
            <v>0</v>
          </cell>
        </row>
        <row r="212">
          <cell r="M212" t="str">
            <v>010.00000.0000.1080</v>
          </cell>
          <cell r="O212">
            <v>149697.07999999999</v>
          </cell>
        </row>
        <row r="213">
          <cell r="M213" t="str">
            <v>011.36700.0000.1080</v>
          </cell>
          <cell r="O213">
            <v>0</v>
          </cell>
        </row>
        <row r="214">
          <cell r="M214" t="str">
            <v>011.36701.0000.1080</v>
          </cell>
          <cell r="O214">
            <v>0</v>
          </cell>
        </row>
        <row r="215">
          <cell r="M215" t="str">
            <v>011.37500.0000.1080</v>
          </cell>
          <cell r="O215">
            <v>0</v>
          </cell>
        </row>
        <row r="216">
          <cell r="M216" t="str">
            <v>011.37900.0000.1080</v>
          </cell>
          <cell r="O216">
            <v>0</v>
          </cell>
        </row>
        <row r="217">
          <cell r="M217" t="str">
            <v>011.00000.0000.1080</v>
          </cell>
          <cell r="O217">
            <v>0</v>
          </cell>
        </row>
        <row r="218">
          <cell r="M218" t="str">
            <v>013.37402.0000.1080</v>
          </cell>
          <cell r="O218">
            <v>0</v>
          </cell>
        </row>
        <row r="219">
          <cell r="M219" t="str">
            <v>013.37500.0000.1080</v>
          </cell>
          <cell r="O219">
            <v>0</v>
          </cell>
        </row>
        <row r="220">
          <cell r="M220" t="str">
            <v>013.37600.0000.1080</v>
          </cell>
          <cell r="O220">
            <v>0</v>
          </cell>
        </row>
        <row r="221">
          <cell r="M221" t="str">
            <v>013.37601.0000.1080</v>
          </cell>
          <cell r="O221">
            <v>0</v>
          </cell>
        </row>
        <row r="222">
          <cell r="M222" t="str">
            <v>013.37602.0000.1080</v>
          </cell>
          <cell r="O222">
            <v>0</v>
          </cell>
        </row>
        <row r="223">
          <cell r="M223" t="str">
            <v>013.37800.0000.1080</v>
          </cell>
          <cell r="O223">
            <v>0</v>
          </cell>
        </row>
        <row r="224">
          <cell r="M224" t="str">
            <v>013.37900.0000.1080</v>
          </cell>
          <cell r="O224">
            <v>0</v>
          </cell>
        </row>
        <row r="225">
          <cell r="M225" t="str">
            <v>013.38000.0000.1080</v>
          </cell>
          <cell r="O225">
            <v>0</v>
          </cell>
        </row>
        <row r="226">
          <cell r="M226" t="str">
            <v>013.38100.0000.1080</v>
          </cell>
          <cell r="O226">
            <v>44626.55</v>
          </cell>
        </row>
        <row r="227">
          <cell r="M227" t="str">
            <v>013.38200.0000.1080</v>
          </cell>
          <cell r="O227">
            <v>0</v>
          </cell>
        </row>
        <row r="228">
          <cell r="M228" t="str">
            <v>013.38300.0000.1080</v>
          </cell>
          <cell r="O228">
            <v>0</v>
          </cell>
        </row>
        <row r="229">
          <cell r="M229" t="str">
            <v>013.38400.0000.1080</v>
          </cell>
          <cell r="O229">
            <v>0</v>
          </cell>
        </row>
        <row r="230">
          <cell r="M230" t="str">
            <v>013.39100.0000.1080</v>
          </cell>
          <cell r="O230">
            <v>0</v>
          </cell>
        </row>
        <row r="231">
          <cell r="M231" t="str">
            <v>013.39101.0000.1080</v>
          </cell>
          <cell r="O231">
            <v>0</v>
          </cell>
        </row>
        <row r="232">
          <cell r="M232" t="str">
            <v>013.39103.0000.1080</v>
          </cell>
          <cell r="O232">
            <v>0</v>
          </cell>
        </row>
        <row r="233">
          <cell r="M233" t="str">
            <v>013.39400.0000.1080</v>
          </cell>
          <cell r="O233">
            <v>0</v>
          </cell>
        </row>
        <row r="234">
          <cell r="M234" t="str">
            <v>013.00000.0000.1080</v>
          </cell>
          <cell r="O234">
            <v>0</v>
          </cell>
        </row>
        <row r="235">
          <cell r="M235" t="str">
            <v>014.00000.0000.1080</v>
          </cell>
          <cell r="O235">
            <v>0</v>
          </cell>
        </row>
        <row r="236">
          <cell r="M236" t="str">
            <v>015.00000.0000.1080</v>
          </cell>
          <cell r="O236">
            <v>0</v>
          </cell>
        </row>
        <row r="237">
          <cell r="M237" t="str">
            <v>016.30200.0000.1080</v>
          </cell>
          <cell r="O237">
            <v>117.81</v>
          </cell>
        </row>
        <row r="238">
          <cell r="M238" t="str">
            <v>016.36700.0000.1080</v>
          </cell>
          <cell r="O238">
            <v>0</v>
          </cell>
        </row>
        <row r="239">
          <cell r="M239" t="str">
            <v>016.37401.0000.1080</v>
          </cell>
          <cell r="O239">
            <v>0</v>
          </cell>
        </row>
        <row r="240">
          <cell r="M240" t="str">
            <v>016.37402.0000.1080</v>
          </cell>
          <cell r="O240">
            <v>32997.49</v>
          </cell>
        </row>
        <row r="241">
          <cell r="M241" t="str">
            <v>016.37500.0000.1080</v>
          </cell>
          <cell r="O241">
            <v>22512.46</v>
          </cell>
        </row>
        <row r="242">
          <cell r="M242" t="str">
            <v>016.37501.0000.1080</v>
          </cell>
          <cell r="O242">
            <v>543.29</v>
          </cell>
        </row>
        <row r="243">
          <cell r="M243" t="str">
            <v>016.37502.0000.1080</v>
          </cell>
          <cell r="O243">
            <v>2718.61</v>
          </cell>
        </row>
        <row r="244">
          <cell r="M244" t="str">
            <v>016.37503.0000.1080</v>
          </cell>
          <cell r="O244">
            <v>21248.46</v>
          </cell>
        </row>
        <row r="245">
          <cell r="M245" t="str">
            <v>016.37600.0000.1080</v>
          </cell>
          <cell r="O245">
            <v>1284630.3799999999</v>
          </cell>
        </row>
        <row r="246">
          <cell r="M246" t="str">
            <v>016.37601.0000.1080</v>
          </cell>
          <cell r="O246">
            <v>8091668.5800000001</v>
          </cell>
        </row>
        <row r="247">
          <cell r="M247" t="str">
            <v>016.37602.0000.1080</v>
          </cell>
          <cell r="O247">
            <v>1878649.85</v>
          </cell>
        </row>
        <row r="248">
          <cell r="M248" t="str">
            <v>016.37700.0000.1080</v>
          </cell>
          <cell r="O248">
            <v>0</v>
          </cell>
        </row>
        <row r="249">
          <cell r="M249" t="str">
            <v>016.37800.0000.1080</v>
          </cell>
          <cell r="O249">
            <v>804685.71</v>
          </cell>
        </row>
        <row r="250">
          <cell r="M250" t="str">
            <v>016.37900.0000.1080</v>
          </cell>
          <cell r="O250">
            <v>-5930.92</v>
          </cell>
        </row>
        <row r="251">
          <cell r="M251" t="str">
            <v>016.38000.0000.1080</v>
          </cell>
          <cell r="O251">
            <v>4253632.28</v>
          </cell>
        </row>
        <row r="252">
          <cell r="M252" t="str">
            <v>016.38100.0000.1080</v>
          </cell>
          <cell r="O252">
            <v>1087147.6599999999</v>
          </cell>
        </row>
        <row r="253">
          <cell r="M253" t="str">
            <v>016.38200.0000.1080</v>
          </cell>
          <cell r="O253">
            <v>625999.02</v>
          </cell>
        </row>
        <row r="254">
          <cell r="M254" t="str">
            <v>016.38300.0000.1080</v>
          </cell>
          <cell r="O254">
            <v>909553.47</v>
          </cell>
        </row>
        <row r="255">
          <cell r="M255" t="str">
            <v>016.38400.0000.1080</v>
          </cell>
          <cell r="O255">
            <v>165790.04999999999</v>
          </cell>
        </row>
        <row r="256">
          <cell r="M256" t="str">
            <v>016.38500.0000.1080</v>
          </cell>
          <cell r="O256">
            <v>370973.23</v>
          </cell>
        </row>
        <row r="257">
          <cell r="M257" t="str">
            <v>016.38600.0000.1080</v>
          </cell>
          <cell r="O257">
            <v>2887.21</v>
          </cell>
        </row>
        <row r="258">
          <cell r="M258" t="str">
            <v>016.38700.0000.1080</v>
          </cell>
          <cell r="O258">
            <v>91318.15</v>
          </cell>
        </row>
        <row r="259">
          <cell r="M259" t="str">
            <v>016.38900.0000.1080</v>
          </cell>
          <cell r="O259">
            <v>0</v>
          </cell>
        </row>
        <row r="260">
          <cell r="M260" t="str">
            <v>016.39004.0000.1080</v>
          </cell>
          <cell r="O260">
            <v>2273.44</v>
          </cell>
        </row>
        <row r="261">
          <cell r="M261" t="str">
            <v>016.39009.0000.1080</v>
          </cell>
          <cell r="O261">
            <v>284646.02</v>
          </cell>
        </row>
        <row r="262">
          <cell r="M262" t="str">
            <v>016.39100.0000.1080</v>
          </cell>
          <cell r="O262">
            <v>362766.11</v>
          </cell>
        </row>
        <row r="263">
          <cell r="M263" t="str">
            <v>016.39103.0000.1080</v>
          </cell>
          <cell r="O263">
            <v>0</v>
          </cell>
        </row>
        <row r="264">
          <cell r="M264" t="str">
            <v>016.39200.0000.1080</v>
          </cell>
          <cell r="O264">
            <v>13207.58</v>
          </cell>
        </row>
        <row r="265">
          <cell r="M265" t="str">
            <v>016.39300.0000.1080</v>
          </cell>
          <cell r="O265">
            <v>74700.55</v>
          </cell>
        </row>
        <row r="266">
          <cell r="M266" t="str">
            <v>016.39400.0000.1080</v>
          </cell>
          <cell r="O266">
            <v>1149390.71</v>
          </cell>
        </row>
        <row r="267">
          <cell r="M267" t="str">
            <v>016.39500.0000.1080</v>
          </cell>
          <cell r="O267">
            <v>0</v>
          </cell>
        </row>
        <row r="268">
          <cell r="M268" t="str">
            <v>016.39600.0000.1080</v>
          </cell>
          <cell r="O268">
            <v>24558.05</v>
          </cell>
        </row>
        <row r="269">
          <cell r="M269" t="str">
            <v>016.39603.0000.1080</v>
          </cell>
          <cell r="O269">
            <v>41492.01</v>
          </cell>
        </row>
        <row r="270">
          <cell r="M270" t="str">
            <v>016.39604.0000.1080</v>
          </cell>
          <cell r="O270">
            <v>1</v>
          </cell>
        </row>
        <row r="271">
          <cell r="M271" t="str">
            <v>016.39605.0000.1080</v>
          </cell>
          <cell r="O271">
            <v>5508.37</v>
          </cell>
        </row>
        <row r="272">
          <cell r="M272" t="str">
            <v>016.39700.0000.1080</v>
          </cell>
          <cell r="O272">
            <v>70819.289999999994</v>
          </cell>
        </row>
        <row r="273">
          <cell r="M273" t="str">
            <v>016.39701.0000.1080</v>
          </cell>
          <cell r="O273">
            <v>0</v>
          </cell>
        </row>
        <row r="274">
          <cell r="M274" t="str">
            <v>016.39702.0000.1080</v>
          </cell>
          <cell r="O274">
            <v>0</v>
          </cell>
        </row>
        <row r="275">
          <cell r="M275" t="str">
            <v>016.39705.0000.1080</v>
          </cell>
          <cell r="O275">
            <v>63078.2</v>
          </cell>
        </row>
        <row r="276">
          <cell r="M276" t="str">
            <v>016.39800.0000.1080</v>
          </cell>
          <cell r="O276">
            <v>15702.3</v>
          </cell>
        </row>
        <row r="277">
          <cell r="M277" t="str">
            <v>016.39906.0000.1080</v>
          </cell>
          <cell r="O277">
            <v>1327684.31</v>
          </cell>
        </row>
        <row r="278">
          <cell r="M278" t="str">
            <v>016.39907.0000.1080</v>
          </cell>
          <cell r="O278">
            <v>-47289.17</v>
          </cell>
        </row>
        <row r="279">
          <cell r="M279" t="str">
            <v>016.39908.0000.1080</v>
          </cell>
          <cell r="O279">
            <v>238425.08</v>
          </cell>
        </row>
        <row r="280">
          <cell r="M280" t="str">
            <v>016.00000.0000.1080</v>
          </cell>
          <cell r="O280">
            <v>-31370.76</v>
          </cell>
        </row>
        <row r="281">
          <cell r="M281" t="str">
            <v>017.37500.0000.1080</v>
          </cell>
          <cell r="O281">
            <v>0</v>
          </cell>
        </row>
        <row r="282">
          <cell r="M282" t="str">
            <v>017.37601.0000.1080</v>
          </cell>
          <cell r="O282">
            <v>0</v>
          </cell>
        </row>
        <row r="283">
          <cell r="M283" t="str">
            <v>017.37602.0000.1080</v>
          </cell>
          <cell r="O283">
            <v>0</v>
          </cell>
        </row>
        <row r="284">
          <cell r="M284" t="str">
            <v>017.37800.0000.1080</v>
          </cell>
          <cell r="O284">
            <v>0</v>
          </cell>
        </row>
        <row r="285">
          <cell r="M285" t="str">
            <v>017.37900.0000.1080</v>
          </cell>
          <cell r="O285">
            <v>0</v>
          </cell>
        </row>
        <row r="286">
          <cell r="M286" t="str">
            <v>017.38000.0000.1080</v>
          </cell>
          <cell r="O286">
            <v>0</v>
          </cell>
        </row>
        <row r="287">
          <cell r="M287" t="str">
            <v>017.38200.0000.1080</v>
          </cell>
          <cell r="O287">
            <v>0</v>
          </cell>
        </row>
        <row r="288">
          <cell r="M288" t="str">
            <v>017.38300.0000.1080</v>
          </cell>
          <cell r="O288">
            <v>0</v>
          </cell>
        </row>
        <row r="289">
          <cell r="M289" t="str">
            <v>017.38400.0000.1080</v>
          </cell>
          <cell r="O289">
            <v>0</v>
          </cell>
        </row>
        <row r="290">
          <cell r="M290" t="str">
            <v>017.00000.0000.1080</v>
          </cell>
          <cell r="O290">
            <v>0</v>
          </cell>
        </row>
        <row r="291">
          <cell r="M291" t="str">
            <v>018.37402.0000.1080</v>
          </cell>
          <cell r="O291">
            <v>0</v>
          </cell>
        </row>
        <row r="292">
          <cell r="M292" t="str">
            <v>018.37500.0000.1080</v>
          </cell>
          <cell r="O292">
            <v>0</v>
          </cell>
        </row>
        <row r="293">
          <cell r="M293" t="str">
            <v>018.37600.0000.1080</v>
          </cell>
          <cell r="O293">
            <v>0</v>
          </cell>
        </row>
        <row r="294">
          <cell r="M294" t="str">
            <v>018.37601.0000.1080</v>
          </cell>
          <cell r="O294">
            <v>0</v>
          </cell>
        </row>
        <row r="295">
          <cell r="M295" t="str">
            <v>018.37602.0000.1080</v>
          </cell>
          <cell r="O295">
            <v>0</v>
          </cell>
        </row>
        <row r="296">
          <cell r="M296" t="str">
            <v>018.37800.0000.1080</v>
          </cell>
          <cell r="O296">
            <v>0</v>
          </cell>
        </row>
        <row r="297">
          <cell r="M297" t="str">
            <v>018.37900.0000.1080</v>
          </cell>
          <cell r="O297">
            <v>0</v>
          </cell>
        </row>
        <row r="298">
          <cell r="M298" t="str">
            <v>018.38000.0000.1080</v>
          </cell>
          <cell r="O298">
            <v>0</v>
          </cell>
        </row>
        <row r="299">
          <cell r="M299" t="str">
            <v>018.38100.0000.1080</v>
          </cell>
          <cell r="O299">
            <v>4054.81</v>
          </cell>
        </row>
        <row r="300">
          <cell r="M300" t="str">
            <v>018.38200.0000.1080</v>
          </cell>
          <cell r="O300">
            <v>0</v>
          </cell>
        </row>
        <row r="301">
          <cell r="M301" t="str">
            <v>018.38300.0000.1080</v>
          </cell>
          <cell r="O301">
            <v>0</v>
          </cell>
        </row>
        <row r="302">
          <cell r="M302" t="str">
            <v>018.38400.0000.1080</v>
          </cell>
          <cell r="O302">
            <v>0</v>
          </cell>
        </row>
        <row r="303">
          <cell r="M303" t="str">
            <v>018.39100.0000.1080</v>
          </cell>
          <cell r="O303">
            <v>0</v>
          </cell>
        </row>
        <row r="304">
          <cell r="M304" t="str">
            <v>018.39101.0000.1080</v>
          </cell>
          <cell r="O304">
            <v>0</v>
          </cell>
        </row>
        <row r="305">
          <cell r="M305" t="str">
            <v>018.39103.0000.1080</v>
          </cell>
          <cell r="O305">
            <v>0</v>
          </cell>
        </row>
        <row r="306">
          <cell r="M306" t="str">
            <v>018.39400.0000.1080</v>
          </cell>
          <cell r="O306">
            <v>0</v>
          </cell>
        </row>
        <row r="307">
          <cell r="M307" t="str">
            <v>018.00000.0000.1080</v>
          </cell>
          <cell r="O307">
            <v>0</v>
          </cell>
        </row>
        <row r="308">
          <cell r="M308" t="str">
            <v>019.36510.0000.1080</v>
          </cell>
          <cell r="O308">
            <v>0</v>
          </cell>
        </row>
        <row r="309">
          <cell r="M309" t="str">
            <v>019.36520.0000.1080</v>
          </cell>
          <cell r="O309">
            <v>0</v>
          </cell>
        </row>
        <row r="310">
          <cell r="M310" t="str">
            <v>019.36600.0000.1080</v>
          </cell>
          <cell r="O310">
            <v>0</v>
          </cell>
        </row>
        <row r="311">
          <cell r="M311" t="str">
            <v>019.36602.0000.1080</v>
          </cell>
          <cell r="O311">
            <v>0</v>
          </cell>
        </row>
        <row r="312">
          <cell r="M312" t="str">
            <v>019.36603.0000.1080</v>
          </cell>
          <cell r="O312">
            <v>0</v>
          </cell>
        </row>
        <row r="313">
          <cell r="M313" t="str">
            <v>019.36700.0000.1080</v>
          </cell>
          <cell r="O313">
            <v>0</v>
          </cell>
        </row>
        <row r="314">
          <cell r="M314" t="str">
            <v>019.36701.0000.1080</v>
          </cell>
          <cell r="O314">
            <v>0</v>
          </cell>
        </row>
        <row r="315">
          <cell r="M315" t="str">
            <v>019.36800.0000.1080</v>
          </cell>
          <cell r="O315">
            <v>0</v>
          </cell>
        </row>
        <row r="316">
          <cell r="M316" t="str">
            <v>019.36900.0000.1080</v>
          </cell>
          <cell r="O316">
            <v>0</v>
          </cell>
        </row>
        <row r="317">
          <cell r="M317" t="str">
            <v>019.36901.0000.1080</v>
          </cell>
          <cell r="O317">
            <v>0</v>
          </cell>
        </row>
        <row r="318">
          <cell r="M318" t="str">
            <v>019.37402.0000.1080</v>
          </cell>
          <cell r="O318">
            <v>0</v>
          </cell>
        </row>
        <row r="319">
          <cell r="M319" t="str">
            <v>019.37500.0000.1080</v>
          </cell>
          <cell r="O319">
            <v>0</v>
          </cell>
        </row>
        <row r="320">
          <cell r="M320" t="str">
            <v>019.37600.0000.1080</v>
          </cell>
          <cell r="O320">
            <v>0</v>
          </cell>
        </row>
        <row r="321">
          <cell r="M321" t="str">
            <v>019.37601.0000.1080</v>
          </cell>
          <cell r="O321">
            <v>0</v>
          </cell>
        </row>
        <row r="322">
          <cell r="M322" t="str">
            <v>019.37602.0000.1080</v>
          </cell>
          <cell r="O322">
            <v>0</v>
          </cell>
        </row>
        <row r="323">
          <cell r="M323" t="str">
            <v>019.37800.0000.1080</v>
          </cell>
          <cell r="O323">
            <v>0</v>
          </cell>
        </row>
        <row r="324">
          <cell r="M324" t="str">
            <v>019.37900.0000.1080</v>
          </cell>
          <cell r="O324">
            <v>0</v>
          </cell>
        </row>
        <row r="325">
          <cell r="M325" t="str">
            <v>019.37901.0000.1080</v>
          </cell>
          <cell r="O325">
            <v>0</v>
          </cell>
        </row>
        <row r="326">
          <cell r="M326" t="str">
            <v>019.37902.0000.1080</v>
          </cell>
          <cell r="O326">
            <v>0</v>
          </cell>
        </row>
        <row r="327">
          <cell r="M327" t="str">
            <v>019.37904.0000.1080</v>
          </cell>
          <cell r="O327">
            <v>0</v>
          </cell>
        </row>
        <row r="328">
          <cell r="M328" t="str">
            <v>019.37905.0000.1080</v>
          </cell>
          <cell r="O328">
            <v>0</v>
          </cell>
        </row>
        <row r="329">
          <cell r="M329" t="str">
            <v>019.38000.0000.1080</v>
          </cell>
          <cell r="O329">
            <v>0</v>
          </cell>
        </row>
        <row r="330">
          <cell r="M330" t="str">
            <v>019.38100.0000.1080</v>
          </cell>
          <cell r="O330">
            <v>0</v>
          </cell>
        </row>
        <row r="331">
          <cell r="M331" t="str">
            <v>019.38200.0000.1080</v>
          </cell>
          <cell r="O331">
            <v>0</v>
          </cell>
        </row>
        <row r="332">
          <cell r="M332" t="str">
            <v>019.38300.0000.1080</v>
          </cell>
          <cell r="O332">
            <v>0</v>
          </cell>
        </row>
        <row r="333">
          <cell r="M333" t="str">
            <v>019.38500.0000.1080</v>
          </cell>
          <cell r="O333">
            <v>0</v>
          </cell>
        </row>
        <row r="334">
          <cell r="M334" t="str">
            <v>019.39200.0000.1080</v>
          </cell>
          <cell r="O334">
            <v>-7607.72</v>
          </cell>
        </row>
        <row r="335">
          <cell r="M335" t="str">
            <v>019.39400.0000.1080</v>
          </cell>
          <cell r="O335">
            <v>0</v>
          </cell>
        </row>
        <row r="336">
          <cell r="M336" t="str">
            <v>019.39605.0000.1080</v>
          </cell>
          <cell r="O336">
            <v>0</v>
          </cell>
        </row>
        <row r="337">
          <cell r="M337" t="str">
            <v>019.39702.0000.1080</v>
          </cell>
          <cell r="O337">
            <v>0</v>
          </cell>
        </row>
        <row r="338">
          <cell r="M338" t="str">
            <v>019.39705.0000.1080</v>
          </cell>
          <cell r="O338">
            <v>0</v>
          </cell>
        </row>
        <row r="339">
          <cell r="M339" t="str">
            <v>019.39906.0000.1080</v>
          </cell>
          <cell r="O339">
            <v>0</v>
          </cell>
        </row>
        <row r="340">
          <cell r="M340" t="str">
            <v>019.00000.0000.1080</v>
          </cell>
          <cell r="O340">
            <v>7607.72</v>
          </cell>
        </row>
        <row r="341">
          <cell r="M341" t="str">
            <v>021.37401.0000.1080</v>
          </cell>
          <cell r="O341">
            <v>0</v>
          </cell>
        </row>
        <row r="342">
          <cell r="M342" t="str">
            <v>021.37402.0000.1080</v>
          </cell>
          <cell r="O342">
            <v>-1393.32</v>
          </cell>
        </row>
        <row r="343">
          <cell r="M343" t="str">
            <v>021.37500.0000.1080</v>
          </cell>
          <cell r="O343">
            <v>0</v>
          </cell>
        </row>
        <row r="344">
          <cell r="M344" t="str">
            <v>021.37501.0000.1080</v>
          </cell>
          <cell r="O344">
            <v>0</v>
          </cell>
        </row>
        <row r="345">
          <cell r="M345" t="str">
            <v>021.37503.0000.1080</v>
          </cell>
          <cell r="O345">
            <v>-1040.8</v>
          </cell>
        </row>
        <row r="346">
          <cell r="M346" t="str">
            <v>021.37600.0000.1080</v>
          </cell>
          <cell r="O346">
            <v>-5251.98</v>
          </cell>
        </row>
        <row r="347">
          <cell r="M347" t="str">
            <v>021.37601.0000.1080</v>
          </cell>
          <cell r="O347">
            <v>-126625.64</v>
          </cell>
        </row>
        <row r="348">
          <cell r="M348" t="str">
            <v>021.37602.0000.1080</v>
          </cell>
          <cell r="O348">
            <v>-147460.31</v>
          </cell>
        </row>
        <row r="349">
          <cell r="M349" t="str">
            <v>021.37800.0000.1080</v>
          </cell>
          <cell r="O349">
            <v>-104865.65</v>
          </cell>
        </row>
        <row r="350">
          <cell r="M350" t="str">
            <v>021.37900.0000.1080</v>
          </cell>
          <cell r="O350">
            <v>0</v>
          </cell>
        </row>
        <row r="351">
          <cell r="M351" t="str">
            <v>021.38000.0000.1080</v>
          </cell>
          <cell r="O351">
            <v>-23173.200000000001</v>
          </cell>
        </row>
        <row r="352">
          <cell r="M352" t="str">
            <v>021.38100.0000.1080</v>
          </cell>
          <cell r="O352">
            <v>973029.52</v>
          </cell>
        </row>
        <row r="353">
          <cell r="M353" t="str">
            <v>021.38200.0000.1080</v>
          </cell>
          <cell r="O353">
            <v>2879.47</v>
          </cell>
        </row>
        <row r="354">
          <cell r="M354" t="str">
            <v>021.38300.0000.1080</v>
          </cell>
          <cell r="O354">
            <v>3182.38</v>
          </cell>
        </row>
        <row r="355">
          <cell r="M355" t="str">
            <v>021.38400.0000.1080</v>
          </cell>
          <cell r="O355">
            <v>0</v>
          </cell>
        </row>
        <row r="356">
          <cell r="M356" t="str">
            <v>021.39100.0000.1080</v>
          </cell>
          <cell r="O356">
            <v>0</v>
          </cell>
        </row>
        <row r="357">
          <cell r="M357" t="str">
            <v>021.39101.0000.1080</v>
          </cell>
          <cell r="O357">
            <v>0</v>
          </cell>
        </row>
        <row r="358">
          <cell r="M358" t="str">
            <v>021.39103.0000.1080</v>
          </cell>
          <cell r="O358">
            <v>0</v>
          </cell>
        </row>
        <row r="359">
          <cell r="M359" t="str">
            <v>021.39400.0000.1080</v>
          </cell>
          <cell r="O359">
            <v>0</v>
          </cell>
        </row>
        <row r="360">
          <cell r="M360" t="str">
            <v>021.00000.0000.1080</v>
          </cell>
          <cell r="O360">
            <v>0</v>
          </cell>
        </row>
        <row r="361">
          <cell r="M361" t="str">
            <v>022.37500.0000.1080</v>
          </cell>
          <cell r="O361">
            <v>0</v>
          </cell>
        </row>
        <row r="362">
          <cell r="M362" t="str">
            <v>022.37900.0000.1080</v>
          </cell>
          <cell r="O362">
            <v>0</v>
          </cell>
        </row>
        <row r="363">
          <cell r="M363" t="str">
            <v>022.38100.0000.1080</v>
          </cell>
          <cell r="O363">
            <v>-7113396.4100000001</v>
          </cell>
        </row>
        <row r="364">
          <cell r="M364" t="str">
            <v>022.38300.0000.1080</v>
          </cell>
          <cell r="O364">
            <v>-121474.6</v>
          </cell>
        </row>
        <row r="365">
          <cell r="M365" t="str">
            <v>022.38500.0000.1080</v>
          </cell>
          <cell r="O365">
            <v>0</v>
          </cell>
        </row>
        <row r="366">
          <cell r="M366" t="str">
            <v>022.39009.0000.1080</v>
          </cell>
          <cell r="O366">
            <v>0</v>
          </cell>
        </row>
        <row r="367">
          <cell r="M367" t="str">
            <v>022.39100.0000.1080</v>
          </cell>
          <cell r="O367">
            <v>0</v>
          </cell>
        </row>
        <row r="368">
          <cell r="M368" t="str">
            <v>022.39103.0000.1080</v>
          </cell>
          <cell r="O368">
            <v>0</v>
          </cell>
        </row>
        <row r="369">
          <cell r="M369" t="str">
            <v>022.39400.0000.1080</v>
          </cell>
          <cell r="O369">
            <v>0</v>
          </cell>
        </row>
        <row r="370">
          <cell r="M370" t="str">
            <v>022.00000.0000.1080</v>
          </cell>
          <cell r="O370">
            <v>0</v>
          </cell>
        </row>
        <row r="371">
          <cell r="M371" t="str">
            <v>040.00000.0000.1080</v>
          </cell>
          <cell r="O371">
            <v>0</v>
          </cell>
        </row>
      </sheetData>
      <sheetData sheetId="2" refreshError="1">
        <row r="8">
          <cell r="F8" t="str">
            <v>001.00000.0000.1080</v>
          </cell>
          <cell r="BZ8">
            <v>1720.82</v>
          </cell>
        </row>
        <row r="9">
          <cell r="F9" t="str">
            <v>001.36510.0000.1080</v>
          </cell>
          <cell r="BZ9">
            <v>0</v>
          </cell>
        </row>
        <row r="10">
          <cell r="F10" t="str">
            <v>001.36520.0000.1080</v>
          </cell>
          <cell r="BZ10">
            <v>72161.039999999994</v>
          </cell>
        </row>
        <row r="11">
          <cell r="F11" t="str">
            <v>001.36600.0000.1080</v>
          </cell>
          <cell r="BZ11">
            <v>8525.6299999999992</v>
          </cell>
        </row>
        <row r="12">
          <cell r="F12" t="str">
            <v>001.36602.0000.1080</v>
          </cell>
          <cell r="BZ12">
            <v>2018.21</v>
          </cell>
        </row>
        <row r="13">
          <cell r="F13" t="str">
            <v>001.36603.0000.1080</v>
          </cell>
          <cell r="BZ13">
            <v>20490.78</v>
          </cell>
        </row>
        <row r="14">
          <cell r="F14" t="str">
            <v>001.36700.0000.1080</v>
          </cell>
          <cell r="BZ14">
            <v>1408.99</v>
          </cell>
        </row>
        <row r="15">
          <cell r="F15" t="str">
            <v>001.36701.0000.1080</v>
          </cell>
          <cell r="BZ15">
            <v>2240658</v>
          </cell>
        </row>
        <row r="16">
          <cell r="F16" t="str">
            <v>001.36800.0000.1080</v>
          </cell>
          <cell r="BZ16">
            <v>122825.25</v>
          </cell>
        </row>
        <row r="17">
          <cell r="F17" t="str">
            <v>001.36900.0000.1080</v>
          </cell>
          <cell r="BZ17">
            <v>8824.2199999999993</v>
          </cell>
        </row>
        <row r="18">
          <cell r="F18" t="str">
            <v>001.36901.0000.1080</v>
          </cell>
          <cell r="BZ18">
            <v>177452.29</v>
          </cell>
        </row>
        <row r="19">
          <cell r="F19" t="str">
            <v>001.37500.0000.1080</v>
          </cell>
          <cell r="BZ19">
            <v>0</v>
          </cell>
        </row>
        <row r="20">
          <cell r="F20" t="str">
            <v>001.37600.0000.1080</v>
          </cell>
          <cell r="BZ20">
            <v>0</v>
          </cell>
        </row>
        <row r="21">
          <cell r="F21" t="str">
            <v>001.37601.0000.1080</v>
          </cell>
          <cell r="BZ21">
            <v>0</v>
          </cell>
        </row>
        <row r="22">
          <cell r="F22" t="str">
            <v>001.37602.0000.1080</v>
          </cell>
          <cell r="BZ22">
            <v>0</v>
          </cell>
        </row>
        <row r="23">
          <cell r="F23" t="str">
            <v>001.37900.0000.1080</v>
          </cell>
          <cell r="BZ23">
            <v>0</v>
          </cell>
        </row>
        <row r="24">
          <cell r="F24" t="str">
            <v>001.37901.0000.1080</v>
          </cell>
          <cell r="BZ24">
            <v>3.08</v>
          </cell>
        </row>
        <row r="25">
          <cell r="F25" t="str">
            <v>001.37902.0000.1080</v>
          </cell>
          <cell r="BZ25">
            <v>0</v>
          </cell>
        </row>
        <row r="26">
          <cell r="F26" t="str">
            <v>001.37904.0000.1080</v>
          </cell>
          <cell r="BZ26">
            <v>1638.82</v>
          </cell>
        </row>
        <row r="27">
          <cell r="F27" t="str">
            <v>001.37905.0000.1080</v>
          </cell>
          <cell r="BZ27">
            <v>99026.2</v>
          </cell>
        </row>
        <row r="28">
          <cell r="F28" t="str">
            <v>001.38300.0000.1080</v>
          </cell>
          <cell r="BZ28">
            <v>1597.63</v>
          </cell>
        </row>
        <row r="29">
          <cell r="F29" t="str">
            <v>001.39702.0000.1080</v>
          </cell>
          <cell r="BZ29">
            <v>0</v>
          </cell>
        </row>
        <row r="30">
          <cell r="F30" t="str">
            <v>001.39705.0000.1080</v>
          </cell>
          <cell r="BZ30">
            <v>39039.5</v>
          </cell>
        </row>
        <row r="31">
          <cell r="F31" t="str">
            <v>001.39907.0000.1080</v>
          </cell>
          <cell r="BZ31">
            <v>0</v>
          </cell>
        </row>
        <row r="32">
          <cell r="F32" t="str">
            <v>002.00000.0000.1080</v>
          </cell>
          <cell r="BZ32">
            <v>-1355421.01</v>
          </cell>
        </row>
        <row r="33">
          <cell r="F33" t="str">
            <v>002.39009.0000.1110</v>
          </cell>
          <cell r="BZ33">
            <v>5306360.0403664354</v>
          </cell>
        </row>
        <row r="34">
          <cell r="F34" t="str">
            <v>002.39009.0000.1080</v>
          </cell>
          <cell r="BZ34">
            <v>61202.239999999998</v>
          </cell>
        </row>
        <row r="35">
          <cell r="F35" t="str">
            <v>002.39100.0000.1080</v>
          </cell>
          <cell r="BZ35">
            <v>6533678.0612779688</v>
          </cell>
        </row>
        <row r="36">
          <cell r="F36" t="str">
            <v>002.39101.0000.1080</v>
          </cell>
          <cell r="BZ36">
            <v>0</v>
          </cell>
        </row>
        <row r="37">
          <cell r="F37" t="str">
            <v>002.39102.0000.1080</v>
          </cell>
          <cell r="BZ37">
            <v>53364.88</v>
          </cell>
        </row>
        <row r="38">
          <cell r="F38" t="str">
            <v>002.39103.0000.1080</v>
          </cell>
          <cell r="BZ38">
            <v>1135755.4615360508</v>
          </cell>
        </row>
        <row r="39">
          <cell r="F39" t="str">
            <v>002.39200.0000.1080</v>
          </cell>
          <cell r="BZ39">
            <v>26430.34</v>
          </cell>
        </row>
        <row r="40">
          <cell r="F40" t="str">
            <v>002.39300.0000.1080</v>
          </cell>
          <cell r="BZ40">
            <v>6737.6</v>
          </cell>
        </row>
        <row r="41">
          <cell r="F41" t="str">
            <v>002.39400.0000.1080</v>
          </cell>
          <cell r="BZ41">
            <v>33178.973408338141</v>
          </cell>
        </row>
        <row r="42">
          <cell r="F42" t="str">
            <v>002.39500.0000.1080</v>
          </cell>
          <cell r="BZ42">
            <v>0</v>
          </cell>
        </row>
        <row r="43">
          <cell r="F43" t="str">
            <v>002.39700.0000.1080</v>
          </cell>
          <cell r="BZ43">
            <v>5767406.4895558581</v>
          </cell>
        </row>
        <row r="44">
          <cell r="F44" t="str">
            <v>002.39800.0000.1080</v>
          </cell>
          <cell r="BZ44">
            <v>317390.31891757034</v>
          </cell>
        </row>
        <row r="45">
          <cell r="F45" t="str">
            <v>002.39900.0000.1080</v>
          </cell>
          <cell r="BZ45">
            <v>163628.79379343544</v>
          </cell>
        </row>
        <row r="46">
          <cell r="F46" t="str">
            <v>002.39901.0000.1080</v>
          </cell>
          <cell r="BZ46">
            <v>6266968.909909809</v>
          </cell>
        </row>
        <row r="47">
          <cell r="F47" t="str">
            <v>002.39902.0000.1080</v>
          </cell>
          <cell r="BZ47">
            <v>4777176.0550153302</v>
          </cell>
        </row>
        <row r="48">
          <cell r="F48" t="str">
            <v>002.39903.0000.1080</v>
          </cell>
          <cell r="BZ48">
            <v>227144.24948742066</v>
          </cell>
        </row>
        <row r="49">
          <cell r="F49" t="str">
            <v>002.39904.0000.1080</v>
          </cell>
          <cell r="BZ49">
            <v>1095465.1000000001</v>
          </cell>
        </row>
        <row r="50">
          <cell r="F50" t="str">
            <v>002.39905.0000.1080</v>
          </cell>
          <cell r="BZ50">
            <v>1161241.49</v>
          </cell>
        </row>
        <row r="51">
          <cell r="F51" t="str">
            <v>002.39906.0000.1080</v>
          </cell>
          <cell r="BZ51">
            <v>3343647.8534361422</v>
          </cell>
        </row>
        <row r="52">
          <cell r="F52" t="str">
            <v>002.39907.0000.1080</v>
          </cell>
          <cell r="BZ52">
            <v>1309402.7502077923</v>
          </cell>
        </row>
        <row r="53">
          <cell r="F53" t="str">
            <v>002.39908.0000.1080</v>
          </cell>
          <cell r="BZ53">
            <v>39019538.820757329</v>
          </cell>
        </row>
        <row r="54">
          <cell r="F54" t="str">
            <v>002.39909.0000.1080</v>
          </cell>
          <cell r="BZ54">
            <v>2193358.1416789051</v>
          </cell>
        </row>
        <row r="55">
          <cell r="F55" t="str">
            <v>002.39924.0000.1080</v>
          </cell>
          <cell r="BZ55">
            <v>10909106.686234137</v>
          </cell>
        </row>
        <row r="56">
          <cell r="F56" t="str">
            <v>003.00000.0000.1080</v>
          </cell>
          <cell r="BZ56">
            <v>38544.25</v>
          </cell>
        </row>
        <row r="57">
          <cell r="F57" t="str">
            <v>003.36701.0000.1080</v>
          </cell>
          <cell r="BZ57">
            <v>0</v>
          </cell>
        </row>
        <row r="58">
          <cell r="F58" t="str">
            <v>003.37402.0000.1080</v>
          </cell>
          <cell r="BZ58">
            <v>27597.41</v>
          </cell>
        </row>
        <row r="59">
          <cell r="F59" t="str">
            <v>003.37500.0000.1080</v>
          </cell>
          <cell r="BZ59">
            <v>78.099999999999994</v>
          </cell>
        </row>
        <row r="60">
          <cell r="F60" t="str">
            <v>003.37501.0000.1080</v>
          </cell>
          <cell r="BZ60">
            <v>6911.04</v>
          </cell>
        </row>
        <row r="61">
          <cell r="F61" t="str">
            <v>003.37502.0000.1080</v>
          </cell>
          <cell r="BZ61">
            <v>25972.23</v>
          </cell>
        </row>
        <row r="62">
          <cell r="F62" t="str">
            <v>003.37503.0000.1080</v>
          </cell>
          <cell r="BZ62">
            <v>30699.88</v>
          </cell>
        </row>
        <row r="63">
          <cell r="F63" t="str">
            <v>003.37600.0000.1080</v>
          </cell>
          <cell r="BZ63">
            <v>1210858.6499999999</v>
          </cell>
        </row>
        <row r="64">
          <cell r="F64" t="str">
            <v>003.37601.0000.1080</v>
          </cell>
          <cell r="BZ64">
            <v>5889948.5699999984</v>
          </cell>
        </row>
        <row r="65">
          <cell r="F65" t="str">
            <v>003.37602.0000.1080</v>
          </cell>
          <cell r="BZ65">
            <v>2606526.4300000002</v>
          </cell>
        </row>
        <row r="66">
          <cell r="F66" t="str">
            <v>003.37800.0000.1080</v>
          </cell>
          <cell r="BZ66">
            <v>1170951.25</v>
          </cell>
        </row>
        <row r="67">
          <cell r="F67" t="str">
            <v>003.37900.0000.1080</v>
          </cell>
          <cell r="BZ67">
            <v>4304.62</v>
          </cell>
        </row>
        <row r="68">
          <cell r="F68" t="str">
            <v>003.38000.0000.1080</v>
          </cell>
          <cell r="BZ68">
            <v>6759633.620000002</v>
          </cell>
        </row>
        <row r="69">
          <cell r="F69" t="str">
            <v>003.38100.0000.1080</v>
          </cell>
          <cell r="BZ69">
            <v>0</v>
          </cell>
        </row>
        <row r="70">
          <cell r="F70" t="str">
            <v>003.38200.0000.1080</v>
          </cell>
          <cell r="BZ70">
            <v>220476.83</v>
          </cell>
        </row>
        <row r="71">
          <cell r="F71" t="str">
            <v>003.38300.0000.1080</v>
          </cell>
          <cell r="BZ71">
            <v>771081.42</v>
          </cell>
        </row>
        <row r="72">
          <cell r="F72" t="str">
            <v>003.38400.0000.1080</v>
          </cell>
          <cell r="BZ72">
            <v>156518.75</v>
          </cell>
        </row>
        <row r="73">
          <cell r="F73" t="str">
            <v>003.38500.0000.1080</v>
          </cell>
          <cell r="BZ73">
            <v>535258.56999999995</v>
          </cell>
        </row>
        <row r="74">
          <cell r="F74" t="str">
            <v>003.38600.0000.1080</v>
          </cell>
          <cell r="BZ74">
            <v>7885.41</v>
          </cell>
        </row>
        <row r="75">
          <cell r="F75" t="str">
            <v>003.38700.0000.1080</v>
          </cell>
          <cell r="BZ75">
            <v>70470.66</v>
          </cell>
        </row>
        <row r="76">
          <cell r="F76" t="str">
            <v>003.39000.0000.1080</v>
          </cell>
          <cell r="BZ76">
            <v>845.84</v>
          </cell>
        </row>
        <row r="77">
          <cell r="F77" t="str">
            <v>003.39009.0000.1110</v>
          </cell>
          <cell r="BZ77">
            <v>341496.31</v>
          </cell>
        </row>
        <row r="78">
          <cell r="F78" t="str">
            <v>003.39009.0000.1080</v>
          </cell>
          <cell r="BZ78">
            <v>1956.86</v>
          </cell>
        </row>
        <row r="79">
          <cell r="F79" t="str">
            <v>003.39100.0000.1080</v>
          </cell>
          <cell r="BZ79">
            <v>382451.7</v>
          </cell>
        </row>
        <row r="80">
          <cell r="F80" t="str">
            <v>003.39103.0000.1080</v>
          </cell>
          <cell r="BZ80">
            <v>-3227.09</v>
          </cell>
        </row>
        <row r="81">
          <cell r="F81" t="str">
            <v>003.39200.0000.1080</v>
          </cell>
          <cell r="BZ81">
            <v>266764.2</v>
          </cell>
        </row>
        <row r="82">
          <cell r="F82" t="str">
            <v>003.39300.0000.1080</v>
          </cell>
          <cell r="BZ82">
            <v>64525.09</v>
          </cell>
        </row>
        <row r="83">
          <cell r="F83" t="str">
            <v>003.39400.0000.1080</v>
          </cell>
          <cell r="BZ83">
            <v>385039.3</v>
          </cell>
        </row>
        <row r="84">
          <cell r="F84" t="str">
            <v>003.39600.0000.1080</v>
          </cell>
          <cell r="BZ84">
            <v>4025.02</v>
          </cell>
        </row>
        <row r="85">
          <cell r="F85" t="str">
            <v>003.39603.0000.1080</v>
          </cell>
          <cell r="BZ85">
            <v>51851.45</v>
          </cell>
        </row>
        <row r="86">
          <cell r="F86" t="str">
            <v>003.39604.0000.1080</v>
          </cell>
          <cell r="BZ86">
            <v>150782.13</v>
          </cell>
        </row>
        <row r="87">
          <cell r="F87" t="str">
            <v>003.39605.0000.1080</v>
          </cell>
          <cell r="BZ87">
            <v>23935.93</v>
          </cell>
        </row>
        <row r="88">
          <cell r="F88" t="str">
            <v>003.39700.0000.1080</v>
          </cell>
          <cell r="BZ88">
            <v>159883.9</v>
          </cell>
        </row>
        <row r="89">
          <cell r="F89" t="str">
            <v>003.39701.0000.1080</v>
          </cell>
          <cell r="BZ89">
            <v>1583.4499999999825</v>
          </cell>
        </row>
        <row r="90">
          <cell r="F90" t="str">
            <v>003.39702.0000.1080</v>
          </cell>
          <cell r="BZ90">
            <v>322.82</v>
          </cell>
        </row>
        <row r="91">
          <cell r="F91" t="str">
            <v>003.39705.0000.1080</v>
          </cell>
          <cell r="BZ91">
            <v>251948.43</v>
          </cell>
        </row>
        <row r="92">
          <cell r="F92" t="str">
            <v>003.39800.0000.1080</v>
          </cell>
          <cell r="BZ92">
            <v>22470.03</v>
          </cell>
        </row>
        <row r="93">
          <cell r="F93" t="str">
            <v>003.39900.0000.1080</v>
          </cell>
          <cell r="BZ93">
            <v>2742.06</v>
          </cell>
        </row>
        <row r="94">
          <cell r="F94" t="str">
            <v>003.39901.0000.1080</v>
          </cell>
          <cell r="BZ94">
            <v>-10614.82</v>
          </cell>
        </row>
        <row r="95">
          <cell r="F95" t="str">
            <v>003.39902.0000.1080</v>
          </cell>
          <cell r="BZ95">
            <v>-16444.45</v>
          </cell>
        </row>
        <row r="96">
          <cell r="F96" t="str">
            <v>003.39902.0000.1110</v>
          </cell>
          <cell r="BZ96">
            <v>-1.0231815394945443E-12</v>
          </cell>
        </row>
        <row r="97">
          <cell r="F97" t="str">
            <v>003.39906.0000.1080</v>
          </cell>
          <cell r="BZ97">
            <v>486751.26</v>
          </cell>
        </row>
        <row r="98">
          <cell r="F98" t="str">
            <v>003.39907.0000.1080</v>
          </cell>
          <cell r="BZ98">
            <v>-9369.19</v>
          </cell>
        </row>
        <row r="99">
          <cell r="F99" t="str">
            <v>003.39908.0000.1080</v>
          </cell>
          <cell r="BZ99">
            <v>49030.92</v>
          </cell>
        </row>
        <row r="100">
          <cell r="F100" t="str">
            <v>004.00000.0000.1080</v>
          </cell>
          <cell r="BZ100">
            <v>878.22</v>
          </cell>
        </row>
        <row r="101">
          <cell r="F101" t="str">
            <v>004.37402.0000.1080</v>
          </cell>
          <cell r="BZ101">
            <v>174.01</v>
          </cell>
        </row>
        <row r="102">
          <cell r="F102" t="str">
            <v>004.37500.0000.1080</v>
          </cell>
          <cell r="BZ102">
            <v>0</v>
          </cell>
        </row>
        <row r="103">
          <cell r="F103" t="str">
            <v>004.37600.0000.1080</v>
          </cell>
          <cell r="BZ103">
            <v>15806.25</v>
          </cell>
        </row>
        <row r="104">
          <cell r="F104" t="str">
            <v>004.37601.0000.1080</v>
          </cell>
          <cell r="BZ104">
            <v>150768.35999999999</v>
          </cell>
        </row>
        <row r="105">
          <cell r="F105" t="str">
            <v>004.37602.0000.1080</v>
          </cell>
          <cell r="BZ105">
            <v>90898.09</v>
          </cell>
        </row>
        <row r="106">
          <cell r="F106" t="str">
            <v>004.37800.0000.1080</v>
          </cell>
          <cell r="BZ106">
            <v>7392.18</v>
          </cell>
        </row>
        <row r="107">
          <cell r="F107" t="str">
            <v>004.37900.0000.1080</v>
          </cell>
          <cell r="BZ107">
            <v>210.75</v>
          </cell>
        </row>
        <row r="108">
          <cell r="F108" t="str">
            <v>004.38000.0000.1080</v>
          </cell>
          <cell r="BZ108">
            <v>129140.6</v>
          </cell>
        </row>
        <row r="109">
          <cell r="F109" t="str">
            <v>004.38100.0000.1080</v>
          </cell>
          <cell r="BZ109">
            <v>0</v>
          </cell>
        </row>
        <row r="110">
          <cell r="F110" t="str">
            <v>004.38200.0000.1080</v>
          </cell>
          <cell r="BZ110">
            <v>-1704.61</v>
          </cell>
        </row>
        <row r="111">
          <cell r="F111" t="str">
            <v>004.38300.0000.1080</v>
          </cell>
          <cell r="BZ111">
            <v>15034.82</v>
          </cell>
        </row>
        <row r="112">
          <cell r="F112" t="str">
            <v>004.38400.0000.1080</v>
          </cell>
          <cell r="BZ112">
            <v>4809.67</v>
          </cell>
        </row>
        <row r="113">
          <cell r="F113" t="str">
            <v>004.38500.0000.1080</v>
          </cell>
          <cell r="BZ113">
            <v>2889.75</v>
          </cell>
        </row>
        <row r="114">
          <cell r="F114" t="str">
            <v>004.39009.0000.1110</v>
          </cell>
          <cell r="BZ114">
            <v>3789.25</v>
          </cell>
        </row>
        <row r="115">
          <cell r="F115" t="str">
            <v>004.39100.0000.1080</v>
          </cell>
          <cell r="BZ115">
            <v>732.86</v>
          </cell>
        </row>
        <row r="116">
          <cell r="F116" t="str">
            <v>004.39200.0000.1080</v>
          </cell>
          <cell r="BZ116">
            <v>3095.11</v>
          </cell>
        </row>
        <row r="117">
          <cell r="F117" t="str">
            <v>004.39400.0000.1080</v>
          </cell>
          <cell r="BZ117">
            <v>-1243.1400000000001</v>
          </cell>
        </row>
        <row r="118">
          <cell r="F118" t="str">
            <v>004.39701.0000.1080</v>
          </cell>
          <cell r="BZ118">
            <v>21.27</v>
          </cell>
        </row>
        <row r="119">
          <cell r="F119" t="str">
            <v>004.39800.0000.1080</v>
          </cell>
          <cell r="BZ119">
            <v>342.71</v>
          </cell>
        </row>
        <row r="120">
          <cell r="F120" t="str">
            <v>005.00000.0000.1080</v>
          </cell>
          <cell r="BZ120">
            <v>121763.16</v>
          </cell>
        </row>
        <row r="121">
          <cell r="F121" t="str">
            <v>005.30200.0000.1080</v>
          </cell>
          <cell r="BZ121">
            <v>660.92</v>
          </cell>
        </row>
        <row r="122">
          <cell r="F122" t="str">
            <v>005.36700.0000.1080</v>
          </cell>
          <cell r="BZ122">
            <v>0</v>
          </cell>
        </row>
        <row r="123">
          <cell r="F123" t="str">
            <v>005.37401.0000.1080</v>
          </cell>
          <cell r="BZ123">
            <v>-161.32</v>
          </cell>
        </row>
        <row r="124">
          <cell r="F124" t="str">
            <v>005.37402.0000.1080</v>
          </cell>
          <cell r="BZ124">
            <v>65439.860000000052</v>
          </cell>
        </row>
        <row r="125">
          <cell r="F125" t="str">
            <v>005.37500.0000.1080</v>
          </cell>
          <cell r="BZ125">
            <v>22877.66</v>
          </cell>
        </row>
        <row r="126">
          <cell r="F126" t="str">
            <v>005.37501.0000.1080</v>
          </cell>
          <cell r="BZ126">
            <v>6761.74</v>
          </cell>
        </row>
        <row r="127">
          <cell r="F127" t="str">
            <v>005.37502.0000.1080</v>
          </cell>
          <cell r="BZ127">
            <v>5467.86</v>
          </cell>
        </row>
        <row r="128">
          <cell r="F128" t="str">
            <v>005.37503.0000.1080</v>
          </cell>
          <cell r="BZ128">
            <v>43883.01</v>
          </cell>
        </row>
        <row r="129">
          <cell r="F129" t="str">
            <v>005.37600.0000.1080</v>
          </cell>
          <cell r="BZ129">
            <v>6315383.0199999977</v>
          </cell>
        </row>
        <row r="130">
          <cell r="F130" t="str">
            <v>005.37601.0000.1080</v>
          </cell>
          <cell r="BZ130">
            <v>26930548.209999993</v>
          </cell>
        </row>
        <row r="131">
          <cell r="F131" t="str">
            <v>005.37602.0000.1080</v>
          </cell>
          <cell r="BZ131">
            <v>9109561.4499999974</v>
          </cell>
        </row>
        <row r="132">
          <cell r="F132" t="str">
            <v>005.37700.0000.1080</v>
          </cell>
          <cell r="BZ132">
            <v>217147.69</v>
          </cell>
        </row>
        <row r="133">
          <cell r="F133" t="str">
            <v>005.37800.0000.1080</v>
          </cell>
          <cell r="BZ133">
            <v>1986477.85</v>
          </cell>
        </row>
        <row r="134">
          <cell r="F134" t="str">
            <v>005.37900.0000.1080</v>
          </cell>
          <cell r="BZ134">
            <v>-7952.92</v>
          </cell>
        </row>
        <row r="135">
          <cell r="F135" t="str">
            <v>005.38000.0000.1080</v>
          </cell>
          <cell r="BZ135">
            <v>15902974.43</v>
          </cell>
        </row>
        <row r="136">
          <cell r="F136" t="str">
            <v>005.38100.0000.1080</v>
          </cell>
          <cell r="BZ136">
            <v>174465.59</v>
          </cell>
        </row>
        <row r="137">
          <cell r="F137" t="str">
            <v>005.38200.0000.1080</v>
          </cell>
          <cell r="BZ137">
            <v>2211592.4500000002</v>
          </cell>
        </row>
        <row r="138">
          <cell r="F138" t="str">
            <v>005.38300.0000.1080</v>
          </cell>
          <cell r="BZ138">
            <v>2914643.78</v>
          </cell>
        </row>
        <row r="139">
          <cell r="F139" t="str">
            <v>005.38400.0000.1080</v>
          </cell>
          <cell r="BZ139">
            <v>673039.98</v>
          </cell>
        </row>
        <row r="140">
          <cell r="F140" t="str">
            <v>005.38500.0000.1080</v>
          </cell>
          <cell r="BZ140">
            <v>852487.17</v>
          </cell>
        </row>
        <row r="141">
          <cell r="F141" t="str">
            <v>005.38600.0000.1080</v>
          </cell>
          <cell r="BZ141">
            <v>16488.27</v>
          </cell>
        </row>
        <row r="142">
          <cell r="F142" t="str">
            <v>005.38700.0000.1080</v>
          </cell>
          <cell r="BZ142">
            <v>209650.54</v>
          </cell>
        </row>
        <row r="143">
          <cell r="F143" t="str">
            <v>005.38900.0000.1080</v>
          </cell>
          <cell r="BZ143">
            <v>1541.35</v>
          </cell>
        </row>
        <row r="144">
          <cell r="F144" t="str">
            <v>005.39001.0000.1080</v>
          </cell>
          <cell r="BZ144">
            <v>3796.58</v>
          </cell>
        </row>
        <row r="145">
          <cell r="F145" t="str">
            <v>005.39002.0000.1080</v>
          </cell>
          <cell r="BZ145">
            <v>5992.36</v>
          </cell>
        </row>
        <row r="146">
          <cell r="F146" t="str">
            <v>005.39003.0000.1080</v>
          </cell>
          <cell r="BZ146">
            <v>18546.900000000001</v>
          </cell>
        </row>
        <row r="147">
          <cell r="F147" t="str">
            <v>005.39004.0000.1080</v>
          </cell>
          <cell r="BZ147">
            <v>33739.660000000003</v>
          </cell>
        </row>
        <row r="148">
          <cell r="F148" t="str">
            <v>005.39009.0000.1080</v>
          </cell>
          <cell r="BZ148">
            <v>9791.9</v>
          </cell>
        </row>
        <row r="149">
          <cell r="F149" t="str">
            <v>005.39009.0000.1110</v>
          </cell>
          <cell r="BZ149">
            <v>1393271.09</v>
          </cell>
        </row>
        <row r="150">
          <cell r="F150" t="str">
            <v>005.39100.0000.1080</v>
          </cell>
          <cell r="BZ150">
            <v>1198320.8500000001</v>
          </cell>
        </row>
        <row r="151">
          <cell r="F151" t="str">
            <v>005.39103.0000.1080</v>
          </cell>
          <cell r="BZ151">
            <v>-42397.37</v>
          </cell>
        </row>
        <row r="152">
          <cell r="F152" t="str">
            <v>005.39200.0000.1080</v>
          </cell>
          <cell r="BZ152">
            <v>698766.82</v>
          </cell>
        </row>
        <row r="153">
          <cell r="F153" t="str">
            <v>005.39300.0000.1080</v>
          </cell>
          <cell r="BZ153">
            <v>149716.88</v>
          </cell>
        </row>
        <row r="154">
          <cell r="F154" t="str">
            <v>005.39400.0000.1080</v>
          </cell>
          <cell r="BZ154">
            <v>2728231.42</v>
          </cell>
        </row>
        <row r="155">
          <cell r="F155" t="str">
            <v>005.39500.0000.1080</v>
          </cell>
          <cell r="BZ155">
            <v>406.07</v>
          </cell>
        </row>
        <row r="156">
          <cell r="F156" t="str">
            <v>005.39600.0000.1080</v>
          </cell>
          <cell r="BZ156">
            <v>49981.7</v>
          </cell>
        </row>
        <row r="157">
          <cell r="F157" t="str">
            <v>005.39603.0000.1080</v>
          </cell>
          <cell r="BZ157">
            <v>40570.980000000003</v>
          </cell>
        </row>
        <row r="158">
          <cell r="F158" t="str">
            <v>005.39604.0000.1080</v>
          </cell>
          <cell r="BZ158">
            <v>171927.67</v>
          </cell>
        </row>
        <row r="159">
          <cell r="F159" t="str">
            <v>005.39605.0000.1080</v>
          </cell>
          <cell r="BZ159">
            <v>60438.73</v>
          </cell>
        </row>
        <row r="160">
          <cell r="F160" t="str">
            <v>005.39700.0000.1080</v>
          </cell>
          <cell r="BZ160">
            <v>174255.44</v>
          </cell>
        </row>
        <row r="161">
          <cell r="F161" t="str">
            <v>005.39701.0000.1080</v>
          </cell>
          <cell r="BZ161">
            <v>7505.0899999999674</v>
          </cell>
        </row>
        <row r="162">
          <cell r="F162" t="str">
            <v>005.39702.0000.1080</v>
          </cell>
          <cell r="BZ162">
            <v>2570.1199999999662</v>
          </cell>
        </row>
        <row r="163">
          <cell r="F163" t="str">
            <v>005.39705.0000.1080</v>
          </cell>
          <cell r="BZ163">
            <v>81316.94</v>
          </cell>
        </row>
        <row r="164">
          <cell r="F164" t="str">
            <v>005.39800.0000.1080</v>
          </cell>
          <cell r="BZ164">
            <v>311270.33</v>
          </cell>
        </row>
        <row r="165">
          <cell r="F165" t="str">
            <v>005.39900.0000.1080</v>
          </cell>
          <cell r="BZ165">
            <v>0</v>
          </cell>
        </row>
        <row r="166">
          <cell r="F166" t="str">
            <v>005.39901.0000.1080</v>
          </cell>
          <cell r="BZ166">
            <v>-38617.81</v>
          </cell>
        </row>
        <row r="167">
          <cell r="F167" t="str">
            <v>005.39902.0000.1080</v>
          </cell>
          <cell r="BZ167">
            <v>-60398.75</v>
          </cell>
        </row>
        <row r="168">
          <cell r="F168" t="str">
            <v>005.39902.0000.1110</v>
          </cell>
          <cell r="BZ168">
            <v>-1.0004441719502211E-11</v>
          </cell>
        </row>
        <row r="169">
          <cell r="F169" t="str">
            <v>005.39905.0000.1080</v>
          </cell>
          <cell r="BZ169">
            <v>0</v>
          </cell>
        </row>
        <row r="170">
          <cell r="F170" t="str">
            <v>005.39906.0000.1080</v>
          </cell>
          <cell r="BZ170">
            <v>1533994.95</v>
          </cell>
        </row>
        <row r="171">
          <cell r="F171" t="str">
            <v>005.39907.0000.1080</v>
          </cell>
          <cell r="BZ171">
            <v>-47286.95</v>
          </cell>
        </row>
        <row r="172">
          <cell r="F172" t="str">
            <v>005.39908.0000.1080</v>
          </cell>
          <cell r="BZ172">
            <v>242399.15</v>
          </cell>
        </row>
        <row r="173">
          <cell r="F173" t="str">
            <v>006.00000.0000.1080</v>
          </cell>
          <cell r="BZ173">
            <v>1864.47</v>
          </cell>
        </row>
        <row r="174">
          <cell r="F174" t="str">
            <v>006.30200.0000.1080</v>
          </cell>
          <cell r="BZ174">
            <v>0</v>
          </cell>
        </row>
        <row r="175">
          <cell r="F175" t="str">
            <v>006.37402.0000.1080</v>
          </cell>
          <cell r="BZ175">
            <v>294.89</v>
          </cell>
        </row>
        <row r="176">
          <cell r="F176" t="str">
            <v>006.37500.0000.1080</v>
          </cell>
          <cell r="BZ176">
            <v>0</v>
          </cell>
        </row>
        <row r="177">
          <cell r="F177" t="str">
            <v>006.37501.0000.1080</v>
          </cell>
          <cell r="BZ177">
            <v>494.59</v>
          </cell>
        </row>
        <row r="178">
          <cell r="F178" t="str">
            <v>006.37502.0000.1080</v>
          </cell>
          <cell r="BZ178">
            <v>266.06</v>
          </cell>
        </row>
        <row r="179">
          <cell r="F179" t="str">
            <v>006.37600.0000.1080</v>
          </cell>
          <cell r="BZ179">
            <v>110868.95</v>
          </cell>
        </row>
        <row r="180">
          <cell r="F180" t="str">
            <v>006.37601.0000.1080</v>
          </cell>
          <cell r="BZ180">
            <v>406231.9</v>
          </cell>
        </row>
        <row r="181">
          <cell r="F181" t="str">
            <v>006.37602.0000.1080</v>
          </cell>
          <cell r="BZ181">
            <v>67589.27</v>
          </cell>
        </row>
        <row r="182">
          <cell r="F182" t="str">
            <v>006.37800.0000.1080</v>
          </cell>
          <cell r="BZ182">
            <v>36965.39</v>
          </cell>
        </row>
        <row r="183">
          <cell r="F183" t="str">
            <v>006.37900.0000.1080</v>
          </cell>
          <cell r="BZ183">
            <v>402.17</v>
          </cell>
        </row>
        <row r="184">
          <cell r="F184" t="str">
            <v>006.38000.0000.1080</v>
          </cell>
          <cell r="BZ184">
            <v>305280.65999999997</v>
          </cell>
        </row>
        <row r="185">
          <cell r="F185" t="str">
            <v>006.38100.0000.1080</v>
          </cell>
          <cell r="BZ185">
            <v>0</v>
          </cell>
        </row>
        <row r="186">
          <cell r="F186" t="str">
            <v>006.38200.0000.1080</v>
          </cell>
          <cell r="BZ186">
            <v>-8976.7000000000007</v>
          </cell>
        </row>
        <row r="187">
          <cell r="F187" t="str">
            <v>006.38300.0000.1080</v>
          </cell>
          <cell r="BZ187">
            <v>39497.18</v>
          </cell>
        </row>
        <row r="188">
          <cell r="F188" t="str">
            <v>006.38400.0000.1080</v>
          </cell>
          <cell r="BZ188">
            <v>5129.3999999999996</v>
          </cell>
        </row>
        <row r="189">
          <cell r="F189" t="str">
            <v>006.38500.0000.1080</v>
          </cell>
          <cell r="BZ189">
            <v>7609.76</v>
          </cell>
        </row>
        <row r="190">
          <cell r="F190" t="str">
            <v>006.38600.0000.1080</v>
          </cell>
          <cell r="BZ190">
            <v>0</v>
          </cell>
        </row>
        <row r="191">
          <cell r="F191" t="str">
            <v>006.38700.0000.1080</v>
          </cell>
          <cell r="BZ191">
            <v>114.83</v>
          </cell>
        </row>
        <row r="192">
          <cell r="F192" t="str">
            <v>006.39009.0000.1110</v>
          </cell>
          <cell r="BZ192">
            <v>17249.32</v>
          </cell>
        </row>
        <row r="193">
          <cell r="F193" t="str">
            <v>006.39009.0000.1080</v>
          </cell>
          <cell r="BZ193">
            <v>53.94</v>
          </cell>
        </row>
        <row r="194">
          <cell r="F194" t="str">
            <v>006.39100.0000.1080</v>
          </cell>
          <cell r="BZ194">
            <v>5999.78</v>
          </cell>
        </row>
        <row r="195">
          <cell r="F195" t="str">
            <v>006.39103.0000.1080</v>
          </cell>
          <cell r="BZ195">
            <v>2457.11</v>
          </cell>
        </row>
        <row r="196">
          <cell r="F196" t="str">
            <v>006.39200.0000.1080</v>
          </cell>
          <cell r="BZ196">
            <v>2705.0499999999934</v>
          </cell>
        </row>
        <row r="197">
          <cell r="F197" t="str">
            <v>006.39300.0000.1080</v>
          </cell>
          <cell r="BZ197">
            <v>3278.44</v>
          </cell>
        </row>
        <row r="198">
          <cell r="F198" t="str">
            <v>006.39400.0000.1080</v>
          </cell>
          <cell r="BZ198">
            <v>27696.35</v>
          </cell>
        </row>
        <row r="199">
          <cell r="F199" t="str">
            <v>006.39604.0000.1080</v>
          </cell>
          <cell r="BZ199">
            <v>1</v>
          </cell>
        </row>
        <row r="200">
          <cell r="F200" t="str">
            <v>006.39605.0000.1080</v>
          </cell>
          <cell r="BZ200">
            <v>0</v>
          </cell>
        </row>
        <row r="201">
          <cell r="F201" t="str">
            <v>006.39700.0000.1080</v>
          </cell>
          <cell r="BZ201">
            <v>3985.33</v>
          </cell>
        </row>
        <row r="202">
          <cell r="F202" t="str">
            <v>006.39701.0000.1080</v>
          </cell>
          <cell r="BZ202">
            <v>0</v>
          </cell>
        </row>
        <row r="203">
          <cell r="F203" t="str">
            <v>006.39702.0000.1080</v>
          </cell>
          <cell r="BZ203">
            <v>-146.87</v>
          </cell>
        </row>
        <row r="204">
          <cell r="F204" t="str">
            <v>006.39800.0000.1080</v>
          </cell>
          <cell r="BZ204">
            <v>0</v>
          </cell>
        </row>
        <row r="205">
          <cell r="F205" t="str">
            <v>006.39906.0000.1080</v>
          </cell>
          <cell r="BZ205">
            <v>-7296.64</v>
          </cell>
        </row>
        <row r="206">
          <cell r="F206" t="str">
            <v>006.39907.0000.1080</v>
          </cell>
          <cell r="BZ206">
            <v>-608.25</v>
          </cell>
        </row>
        <row r="207">
          <cell r="F207" t="str">
            <v>007.00000.0000.1080</v>
          </cell>
          <cell r="BZ207">
            <v>67512.929999999993</v>
          </cell>
        </row>
        <row r="208">
          <cell r="F208" t="str">
            <v>007.30200.0000.1080</v>
          </cell>
          <cell r="BZ208">
            <v>36854.82</v>
          </cell>
        </row>
        <row r="209">
          <cell r="F209" t="str">
            <v>007.37400.0000.1080</v>
          </cell>
          <cell r="BZ209">
            <v>151517.14000000001</v>
          </cell>
        </row>
        <row r="210">
          <cell r="F210" t="str">
            <v>007.37401.0000.1080</v>
          </cell>
          <cell r="BZ210">
            <v>0</v>
          </cell>
        </row>
        <row r="211">
          <cell r="F211" t="str">
            <v>007.37402.0000.1080</v>
          </cell>
          <cell r="BZ211">
            <v>717341.67</v>
          </cell>
        </row>
        <row r="212">
          <cell r="F212" t="str">
            <v>007.37500.0000.1080</v>
          </cell>
          <cell r="BZ212">
            <v>7199.36</v>
          </cell>
        </row>
        <row r="213">
          <cell r="F213" t="str">
            <v>007.37501.0000.1080</v>
          </cell>
          <cell r="BZ213">
            <v>3671.56</v>
          </cell>
        </row>
        <row r="214">
          <cell r="F214" t="str">
            <v>007.37502.0000.1080</v>
          </cell>
          <cell r="BZ214">
            <v>733.63</v>
          </cell>
        </row>
        <row r="215">
          <cell r="F215" t="str">
            <v>007.37503.0000.1080</v>
          </cell>
          <cell r="BZ215">
            <v>33236.58</v>
          </cell>
        </row>
        <row r="216">
          <cell r="F216" t="str">
            <v>007.37600.0000.1080</v>
          </cell>
          <cell r="BZ216">
            <v>2769019.82</v>
          </cell>
        </row>
        <row r="217">
          <cell r="F217" t="str">
            <v>007.37601.0000.1080</v>
          </cell>
          <cell r="BZ217">
            <v>17404045.009999998</v>
          </cell>
        </row>
        <row r="218">
          <cell r="F218" t="str">
            <v>007.37602.0000.1080</v>
          </cell>
          <cell r="BZ218">
            <v>6048999.3100000015</v>
          </cell>
        </row>
        <row r="219">
          <cell r="F219" t="str">
            <v>007.37800.0000.1080</v>
          </cell>
          <cell r="BZ219">
            <v>1355688.26</v>
          </cell>
        </row>
        <row r="220">
          <cell r="F220" t="str">
            <v>007.37900.0000.1080</v>
          </cell>
          <cell r="BZ220">
            <v>69851.03</v>
          </cell>
        </row>
        <row r="221">
          <cell r="F221" t="str">
            <v>007.37905.0000.1080</v>
          </cell>
          <cell r="BZ221">
            <v>653062.93999999994</v>
          </cell>
        </row>
        <row r="222">
          <cell r="F222" t="str">
            <v>007.38000.0000.1080</v>
          </cell>
          <cell r="BZ222">
            <v>4199698.07</v>
          </cell>
        </row>
        <row r="223">
          <cell r="F223" t="str">
            <v>007.38100.0000.1080</v>
          </cell>
          <cell r="BZ223">
            <v>2222010.5499999998</v>
          </cell>
        </row>
        <row r="224">
          <cell r="F224" t="str">
            <v>007.38200.0000.1080</v>
          </cell>
          <cell r="BZ224">
            <v>815194.5</v>
          </cell>
        </row>
        <row r="225">
          <cell r="F225" t="str">
            <v>007.38300.0000.1080</v>
          </cell>
          <cell r="BZ225">
            <v>1298888.6499999999</v>
          </cell>
        </row>
        <row r="226">
          <cell r="F226" t="str">
            <v>007.38400.0000.1080</v>
          </cell>
          <cell r="BZ226">
            <v>356395.8</v>
          </cell>
        </row>
        <row r="227">
          <cell r="F227" t="str">
            <v>007.38500.0000.1080</v>
          </cell>
          <cell r="BZ227">
            <v>187058.07</v>
          </cell>
        </row>
        <row r="228">
          <cell r="F228" t="str">
            <v>007.38700.0000.1080</v>
          </cell>
          <cell r="BZ228">
            <v>32150.05</v>
          </cell>
        </row>
        <row r="229">
          <cell r="F229" t="str">
            <v>007.38900.0000.1080</v>
          </cell>
          <cell r="BZ229">
            <v>0</v>
          </cell>
        </row>
        <row r="230">
          <cell r="F230" t="str">
            <v>007.39000.0000.1080</v>
          </cell>
          <cell r="BZ230">
            <v>0</v>
          </cell>
        </row>
        <row r="231">
          <cell r="F231" t="str">
            <v>007.39001.0000.1080</v>
          </cell>
          <cell r="BZ231">
            <v>4522.8</v>
          </cell>
        </row>
        <row r="232">
          <cell r="F232" t="str">
            <v>007.39002.0000.1080</v>
          </cell>
          <cell r="BZ232">
            <v>171140.59</v>
          </cell>
        </row>
        <row r="233">
          <cell r="F233" t="str">
            <v>007.39003.0000.1080</v>
          </cell>
          <cell r="BZ233">
            <v>40783.78</v>
          </cell>
        </row>
        <row r="234">
          <cell r="F234" t="str">
            <v>007.39004.0000.1080</v>
          </cell>
          <cell r="BZ234">
            <v>10771.93</v>
          </cell>
        </row>
        <row r="235">
          <cell r="F235" t="str">
            <v>007.39009.0000.1110</v>
          </cell>
          <cell r="BZ235">
            <v>586955.22</v>
          </cell>
        </row>
        <row r="236">
          <cell r="F236" t="str">
            <v>007.39009.0000.1080</v>
          </cell>
          <cell r="BZ236">
            <v>2826.29</v>
          </cell>
        </row>
        <row r="237">
          <cell r="F237" t="str">
            <v>007.39100.0000.1080</v>
          </cell>
          <cell r="BZ237">
            <v>2100306.65</v>
          </cell>
        </row>
        <row r="238">
          <cell r="F238" t="str">
            <v>007.39103.0000.1080</v>
          </cell>
          <cell r="BZ238">
            <v>58711.03</v>
          </cell>
        </row>
        <row r="239">
          <cell r="F239" t="str">
            <v>007.39200.0000.1080</v>
          </cell>
          <cell r="BZ239">
            <v>878303.66</v>
          </cell>
        </row>
        <row r="240">
          <cell r="F240" t="str">
            <v>007.39300.0000.1080</v>
          </cell>
          <cell r="BZ240">
            <v>111740.16</v>
          </cell>
        </row>
        <row r="241">
          <cell r="F241" t="str">
            <v>007.39400.0000.1080</v>
          </cell>
          <cell r="BZ241">
            <v>1916125.92</v>
          </cell>
        </row>
        <row r="242">
          <cell r="F242" t="str">
            <v>007.39500.0000.1080</v>
          </cell>
          <cell r="BZ242">
            <v>55672.160000000003</v>
          </cell>
        </row>
        <row r="243">
          <cell r="F243" t="str">
            <v>007.39600.0000.1080</v>
          </cell>
          <cell r="BZ243">
            <v>114772.11</v>
          </cell>
        </row>
        <row r="244">
          <cell r="F244" t="str">
            <v>007.39603.0000.1080</v>
          </cell>
          <cell r="BZ244">
            <v>314744.03999999998</v>
          </cell>
        </row>
        <row r="245">
          <cell r="F245" t="str">
            <v>007.39604.0000.1080</v>
          </cell>
          <cell r="BZ245">
            <v>170277.92</v>
          </cell>
        </row>
        <row r="246">
          <cell r="F246" t="str">
            <v>007.39605.0000.1080</v>
          </cell>
          <cell r="BZ246">
            <v>18785.48</v>
          </cell>
        </row>
        <row r="247">
          <cell r="F247" t="str">
            <v>007.39700.0000.1080</v>
          </cell>
          <cell r="BZ247">
            <v>97139.39</v>
          </cell>
        </row>
        <row r="248">
          <cell r="F248" t="str">
            <v>007.39701.0000.1080</v>
          </cell>
          <cell r="BZ248">
            <v>325940.09000000003</v>
          </cell>
        </row>
        <row r="249">
          <cell r="F249" t="str">
            <v>007.39702.0000.1080</v>
          </cell>
          <cell r="BZ249">
            <v>175994.22</v>
          </cell>
        </row>
        <row r="250">
          <cell r="F250" t="str">
            <v>007.39800.0000.1080</v>
          </cell>
          <cell r="BZ250">
            <v>116244.2</v>
          </cell>
        </row>
        <row r="251">
          <cell r="F251" t="str">
            <v>007.39900.0000.1080</v>
          </cell>
          <cell r="BZ251">
            <v>30.11</v>
          </cell>
        </row>
        <row r="252">
          <cell r="F252" t="str">
            <v>007.39901.0000.1080</v>
          </cell>
          <cell r="BZ252">
            <v>870585.82</v>
          </cell>
        </row>
        <row r="253">
          <cell r="F253" t="str">
            <v>007.39902.0000.1080</v>
          </cell>
          <cell r="BZ253">
            <v>629.65</v>
          </cell>
        </row>
        <row r="254">
          <cell r="F254" t="str">
            <v>007.39902.0000.1110</v>
          </cell>
          <cell r="BZ254">
            <v>42186.49</v>
          </cell>
        </row>
        <row r="255">
          <cell r="F255" t="str">
            <v>007.39903.0000.1080</v>
          </cell>
          <cell r="BZ255">
            <v>122953.61</v>
          </cell>
        </row>
        <row r="256">
          <cell r="F256" t="str">
            <v>007.39906.0000.1080</v>
          </cell>
          <cell r="BZ256">
            <v>572503.93000000005</v>
          </cell>
        </row>
        <row r="257">
          <cell r="F257" t="str">
            <v>007.39907.0000.1080</v>
          </cell>
          <cell r="BZ257">
            <v>893.32000000002677</v>
          </cell>
        </row>
        <row r="258">
          <cell r="F258" t="str">
            <v>007.39908.0000.1080</v>
          </cell>
          <cell r="BZ258">
            <v>109658.19</v>
          </cell>
        </row>
        <row r="259">
          <cell r="F259" t="str">
            <v>007.39924.0000.1080</v>
          </cell>
          <cell r="BZ259">
            <v>0</v>
          </cell>
        </row>
        <row r="260">
          <cell r="F260" t="str">
            <v>007.39924.0000.1080</v>
          </cell>
          <cell r="BZ260">
            <v>0</v>
          </cell>
        </row>
        <row r="261">
          <cell r="F261" t="str">
            <v>008.00000.0000.1080</v>
          </cell>
          <cell r="BZ261">
            <v>14485.61</v>
          </cell>
        </row>
        <row r="262">
          <cell r="F262" t="str">
            <v>008.37402.0000.1080</v>
          </cell>
          <cell r="BZ262">
            <v>56878.03</v>
          </cell>
        </row>
        <row r="263">
          <cell r="F263" t="str">
            <v>008.37500.0000.1080</v>
          </cell>
          <cell r="BZ263">
            <v>0</v>
          </cell>
        </row>
        <row r="264">
          <cell r="F264" t="str">
            <v>008.37600.0000.1080</v>
          </cell>
          <cell r="BZ264">
            <v>111793.96</v>
          </cell>
        </row>
        <row r="265">
          <cell r="F265" t="str">
            <v>008.37601.0000.1080</v>
          </cell>
          <cell r="BZ265">
            <v>1111604.1100000001</v>
          </cell>
        </row>
        <row r="266">
          <cell r="F266" t="str">
            <v>008.37602.0000.1080</v>
          </cell>
          <cell r="BZ266">
            <v>5835315.0199999996</v>
          </cell>
        </row>
        <row r="267">
          <cell r="F267" t="str">
            <v>008.37800.0000.1080</v>
          </cell>
          <cell r="BZ267">
            <v>190815.15</v>
          </cell>
        </row>
        <row r="268">
          <cell r="F268" t="str">
            <v>008.37900.0000.1080</v>
          </cell>
          <cell r="BZ268">
            <v>0</v>
          </cell>
        </row>
        <row r="269">
          <cell r="F269" t="str">
            <v>008.38000.0000.1080</v>
          </cell>
          <cell r="BZ269">
            <v>1629584.65</v>
          </cell>
        </row>
        <row r="270">
          <cell r="F270" t="str">
            <v>008.38100.0000.1080</v>
          </cell>
          <cell r="BZ270">
            <v>7860.74</v>
          </cell>
        </row>
        <row r="271">
          <cell r="F271" t="str">
            <v>008.38200.0000.1080</v>
          </cell>
          <cell r="BZ271">
            <v>-27818.66</v>
          </cell>
        </row>
        <row r="272">
          <cell r="F272" t="str">
            <v>008.38300.0000.1080</v>
          </cell>
          <cell r="BZ272">
            <v>1377501.67</v>
          </cell>
        </row>
        <row r="273">
          <cell r="F273" t="str">
            <v>008.38400.0000.1080</v>
          </cell>
          <cell r="BZ273">
            <v>8697.08</v>
          </cell>
        </row>
        <row r="274">
          <cell r="F274" t="str">
            <v>008.39009.0000.1110</v>
          </cell>
          <cell r="BZ274">
            <v>0</v>
          </cell>
        </row>
        <row r="275">
          <cell r="F275" t="str">
            <v>008.39100.0000.1080</v>
          </cell>
          <cell r="BZ275">
            <v>0</v>
          </cell>
        </row>
        <row r="276">
          <cell r="F276" t="str">
            <v>008.39103.0000.1080</v>
          </cell>
          <cell r="BZ276">
            <v>0</v>
          </cell>
        </row>
        <row r="277">
          <cell r="F277" t="str">
            <v>008.39400.0000.1080</v>
          </cell>
          <cell r="BZ277">
            <v>2940</v>
          </cell>
        </row>
        <row r="278">
          <cell r="F278" t="str">
            <v>008.39606.0000.1080</v>
          </cell>
          <cell r="BZ278">
            <v>3645</v>
          </cell>
        </row>
        <row r="279">
          <cell r="F279" t="str">
            <v>008.39701.0000.1080</v>
          </cell>
          <cell r="BZ279">
            <v>79.319999999999709</v>
          </cell>
        </row>
        <row r="280">
          <cell r="F280" t="str">
            <v>008.39900.0000.1080</v>
          </cell>
          <cell r="BZ280">
            <v>12149.34</v>
          </cell>
        </row>
        <row r="281">
          <cell r="F281" t="str">
            <v>008.39906.0000.1080</v>
          </cell>
          <cell r="BZ281">
            <v>5247.43</v>
          </cell>
        </row>
        <row r="282">
          <cell r="F282" t="str">
            <v>009.00000.0000.1080</v>
          </cell>
          <cell r="BZ282">
            <v>133223.74</v>
          </cell>
        </row>
        <row r="283">
          <cell r="F283" t="str">
            <v>009.30100.0000.1080</v>
          </cell>
          <cell r="BZ283">
            <v>8329.7199999999993</v>
          </cell>
        </row>
        <row r="284">
          <cell r="F284" t="str">
            <v>009.30200.0000.1080</v>
          </cell>
          <cell r="BZ284">
            <v>119852.69</v>
          </cell>
        </row>
        <row r="285">
          <cell r="F285" t="str">
            <v>009.32520.0000.1080</v>
          </cell>
          <cell r="BZ285">
            <v>0</v>
          </cell>
        </row>
        <row r="286">
          <cell r="F286" t="str">
            <v>009.32540.0000.1080</v>
          </cell>
          <cell r="BZ286">
            <v>0</v>
          </cell>
        </row>
        <row r="287">
          <cell r="F287" t="str">
            <v>009.33100.0000.1080</v>
          </cell>
          <cell r="BZ287">
            <v>3492.47</v>
          </cell>
        </row>
        <row r="288">
          <cell r="F288" t="str">
            <v>009.33201.0000.1080</v>
          </cell>
          <cell r="BZ288">
            <v>47162.67</v>
          </cell>
        </row>
        <row r="289">
          <cell r="F289" t="str">
            <v>009.33202.0000.1080</v>
          </cell>
          <cell r="BZ289">
            <v>529956.16</v>
          </cell>
        </row>
        <row r="290">
          <cell r="F290" t="str">
            <v>009.33400.0000.1080</v>
          </cell>
          <cell r="BZ290">
            <v>198468.81</v>
          </cell>
        </row>
        <row r="291">
          <cell r="F291" t="str">
            <v>009.33600.0000.1080</v>
          </cell>
          <cell r="BZ291">
            <v>0</v>
          </cell>
        </row>
        <row r="292">
          <cell r="F292" t="str">
            <v>009.35010.0000.1080</v>
          </cell>
          <cell r="BZ292">
            <v>0</v>
          </cell>
        </row>
        <row r="293">
          <cell r="F293" t="str">
            <v>009.35020.0000.1110</v>
          </cell>
          <cell r="BZ293">
            <v>4644.4399999999996</v>
          </cell>
        </row>
        <row r="294">
          <cell r="F294" t="str">
            <v>009.35020.0000.1080</v>
          </cell>
          <cell r="BZ294">
            <v>3.59</v>
          </cell>
        </row>
        <row r="295">
          <cell r="F295" t="str">
            <v>009.35100.0000.1080</v>
          </cell>
          <cell r="BZ295">
            <v>1530.05</v>
          </cell>
        </row>
        <row r="296">
          <cell r="F296" t="str">
            <v>009.35102.0000.1080</v>
          </cell>
          <cell r="BZ296">
            <v>110986.05</v>
          </cell>
        </row>
        <row r="297">
          <cell r="F297" t="str">
            <v>009.35103.0000.1080</v>
          </cell>
          <cell r="BZ297">
            <v>23250.01</v>
          </cell>
        </row>
        <row r="298">
          <cell r="F298" t="str">
            <v>009.35104.0000.1080</v>
          </cell>
          <cell r="BZ298">
            <v>126235.63</v>
          </cell>
        </row>
        <row r="299">
          <cell r="F299" t="str">
            <v>009.35200.0000.1080</v>
          </cell>
          <cell r="BZ299">
            <v>32915.35</v>
          </cell>
        </row>
        <row r="300">
          <cell r="F300" t="str">
            <v>009.35201.0000.1080</v>
          </cell>
          <cell r="BZ300">
            <v>1653005.99</v>
          </cell>
        </row>
        <row r="301">
          <cell r="F301" t="str">
            <v>009.35202.0000.1080</v>
          </cell>
          <cell r="BZ301">
            <v>535557.87</v>
          </cell>
        </row>
        <row r="302">
          <cell r="F302" t="str">
            <v>009.35203.0000.1080</v>
          </cell>
          <cell r="BZ302">
            <v>29941.71</v>
          </cell>
        </row>
        <row r="303">
          <cell r="F303" t="str">
            <v>009.35210.0000.1080</v>
          </cell>
          <cell r="BZ303">
            <v>178619.35</v>
          </cell>
        </row>
        <row r="304">
          <cell r="F304" t="str">
            <v>009.35211.0000.1080</v>
          </cell>
          <cell r="BZ304">
            <v>53951.76</v>
          </cell>
        </row>
        <row r="305">
          <cell r="F305" t="str">
            <v>009.35301.0000.1080</v>
          </cell>
          <cell r="BZ305">
            <v>187019.65</v>
          </cell>
        </row>
        <row r="306">
          <cell r="F306" t="str">
            <v>009.35302.0000.1080</v>
          </cell>
          <cell r="BZ306">
            <v>210299.53</v>
          </cell>
        </row>
        <row r="307">
          <cell r="F307" t="str">
            <v>009.35400.0000.1080</v>
          </cell>
          <cell r="BZ307">
            <v>461569.75</v>
          </cell>
        </row>
        <row r="308">
          <cell r="F308" t="str">
            <v>009.35500.0000.1080</v>
          </cell>
          <cell r="BZ308">
            <v>276170.78999999998</v>
          </cell>
        </row>
        <row r="309">
          <cell r="F309" t="str">
            <v>009.35600.0000.1080</v>
          </cell>
          <cell r="BZ309">
            <v>243645.44</v>
          </cell>
        </row>
        <row r="310">
          <cell r="F310" t="str">
            <v>009.36510.0000.1080</v>
          </cell>
          <cell r="BZ310">
            <v>50.33</v>
          </cell>
        </row>
        <row r="311">
          <cell r="F311" t="str">
            <v>009.36520.0000.1080</v>
          </cell>
          <cell r="BZ311">
            <v>324699.99</v>
          </cell>
        </row>
        <row r="312">
          <cell r="F312" t="str">
            <v>009.36602.0000.1080</v>
          </cell>
          <cell r="BZ312">
            <v>8530.7199999999993</v>
          </cell>
        </row>
        <row r="313">
          <cell r="F313" t="str">
            <v>009.36603.0000.1080</v>
          </cell>
          <cell r="BZ313">
            <v>59356.4</v>
          </cell>
        </row>
        <row r="314">
          <cell r="F314" t="str">
            <v>009.36700.0000.1080</v>
          </cell>
          <cell r="BZ314">
            <v>256627.4</v>
          </cell>
        </row>
        <row r="315">
          <cell r="F315" t="str">
            <v>009.36701.0000.1080</v>
          </cell>
          <cell r="BZ315">
            <v>14830339.790000001</v>
          </cell>
        </row>
        <row r="316">
          <cell r="F316" t="str">
            <v>009.36900.0000.1080</v>
          </cell>
          <cell r="BZ316">
            <v>35690.639999999999</v>
          </cell>
        </row>
        <row r="317">
          <cell r="F317" t="str">
            <v>009.36901.0000.1080</v>
          </cell>
          <cell r="BZ317">
            <v>1800920.7</v>
          </cell>
        </row>
        <row r="318">
          <cell r="F318" t="str">
            <v>009.37400.0000.1080</v>
          </cell>
          <cell r="BZ318">
            <v>60326.18</v>
          </cell>
        </row>
        <row r="319">
          <cell r="F319" t="str">
            <v>009.37401.0000.1080</v>
          </cell>
          <cell r="BZ319">
            <v>4297.59</v>
          </cell>
        </row>
        <row r="320">
          <cell r="F320" t="str">
            <v>009.37402.0000.1080</v>
          </cell>
          <cell r="BZ320">
            <v>18900.240000000002</v>
          </cell>
        </row>
        <row r="321">
          <cell r="F321" t="str">
            <v>009.37403.0000.1080</v>
          </cell>
          <cell r="BZ321">
            <v>9.86</v>
          </cell>
        </row>
        <row r="322">
          <cell r="F322" t="str">
            <v>009.37500.0000.1080</v>
          </cell>
          <cell r="BZ322">
            <v>16212.48</v>
          </cell>
        </row>
        <row r="323">
          <cell r="F323" t="str">
            <v>009.37501.0000.1080</v>
          </cell>
          <cell r="BZ323">
            <v>76267.61</v>
          </cell>
        </row>
        <row r="324">
          <cell r="F324" t="str">
            <v>009.37502.0000.1080</v>
          </cell>
          <cell r="BZ324">
            <v>36096.89</v>
          </cell>
        </row>
        <row r="325">
          <cell r="F325" t="str">
            <v>009.37503.0000.1080</v>
          </cell>
          <cell r="BZ325">
            <v>46.09</v>
          </cell>
        </row>
        <row r="326">
          <cell r="F326" t="str">
            <v>009.37600.0000.1080</v>
          </cell>
          <cell r="BZ326">
            <v>1495270.38</v>
          </cell>
        </row>
        <row r="327">
          <cell r="F327" t="str">
            <v>009.37601.0000.1080</v>
          </cell>
          <cell r="BZ327">
            <v>36002071.379999995</v>
          </cell>
        </row>
        <row r="328">
          <cell r="F328" t="str">
            <v>009.37602.0000.1080</v>
          </cell>
          <cell r="BZ328">
            <v>7069090.6900000004</v>
          </cell>
        </row>
        <row r="329">
          <cell r="F329" t="str">
            <v>009.37800.0000.1080</v>
          </cell>
          <cell r="BZ329">
            <v>1296245.22</v>
          </cell>
        </row>
        <row r="330">
          <cell r="F330" t="str">
            <v>009.37900.0000.1080</v>
          </cell>
          <cell r="BZ330">
            <v>75363.360000000001</v>
          </cell>
        </row>
        <row r="331">
          <cell r="F331" t="str">
            <v>009.37903.0000.1080</v>
          </cell>
          <cell r="BZ331">
            <v>0</v>
          </cell>
        </row>
        <row r="332">
          <cell r="F332" t="str">
            <v>009.37905.0000.1080</v>
          </cell>
          <cell r="BZ332">
            <v>1259593.22</v>
          </cell>
        </row>
        <row r="333">
          <cell r="F333" t="str">
            <v>009.38000.0000.1080</v>
          </cell>
          <cell r="BZ333">
            <v>30141043.870000001</v>
          </cell>
        </row>
        <row r="334">
          <cell r="F334" t="str">
            <v>009.38100.0000.1080</v>
          </cell>
          <cell r="BZ334">
            <v>629205.53999999876</v>
          </cell>
        </row>
        <row r="335">
          <cell r="F335" t="str">
            <v>009.38200.0000.1080</v>
          </cell>
          <cell r="BZ335">
            <v>5153756.63</v>
          </cell>
        </row>
        <row r="336">
          <cell r="F336" t="str">
            <v>009.38300.0000.1080</v>
          </cell>
          <cell r="BZ336">
            <v>2333917.23</v>
          </cell>
        </row>
        <row r="337">
          <cell r="F337" t="str">
            <v>009.38400.0000.1080</v>
          </cell>
          <cell r="BZ337">
            <v>88158.52</v>
          </cell>
        </row>
        <row r="338">
          <cell r="F338" t="str">
            <v>009.38500.0000.1080</v>
          </cell>
          <cell r="BZ338">
            <v>1819108.12</v>
          </cell>
        </row>
        <row r="339">
          <cell r="F339" t="str">
            <v>009.38600.0000.1080</v>
          </cell>
          <cell r="BZ339">
            <v>2224.84</v>
          </cell>
        </row>
        <row r="340">
          <cell r="F340" t="str">
            <v>009.38900.0000.1080</v>
          </cell>
          <cell r="BZ340">
            <v>28531.599999999999</v>
          </cell>
        </row>
        <row r="341">
          <cell r="F341" t="str">
            <v>009.39002.0000.1080</v>
          </cell>
          <cell r="BZ341">
            <v>90600.54</v>
          </cell>
        </row>
        <row r="342">
          <cell r="F342" t="str">
            <v>009.39003.0000.1080</v>
          </cell>
          <cell r="BZ342">
            <v>120652.56</v>
          </cell>
        </row>
        <row r="343">
          <cell r="F343" t="str">
            <v>009.39004.0000.1080</v>
          </cell>
          <cell r="BZ343">
            <v>5515.69</v>
          </cell>
        </row>
        <row r="344">
          <cell r="F344" t="str">
            <v>009.39009.0000.1110</v>
          </cell>
          <cell r="BZ344">
            <v>987416.99</v>
          </cell>
        </row>
        <row r="345">
          <cell r="F345" t="str">
            <v>009.39009.0000.1080</v>
          </cell>
          <cell r="BZ345">
            <v>80321.460000000006</v>
          </cell>
        </row>
        <row r="346">
          <cell r="F346" t="str">
            <v>009.39100.0000.1080</v>
          </cell>
          <cell r="BZ346">
            <v>893646.56</v>
          </cell>
        </row>
        <row r="347">
          <cell r="F347" t="str">
            <v>009.39103.0000.1080</v>
          </cell>
          <cell r="BZ347">
            <v>-38688.49</v>
          </cell>
        </row>
        <row r="348">
          <cell r="F348" t="str">
            <v>009.39200.0000.1080</v>
          </cell>
          <cell r="BZ348">
            <v>-678272.21</v>
          </cell>
        </row>
        <row r="349">
          <cell r="F349" t="str">
            <v>009.39201.0000.1080</v>
          </cell>
          <cell r="BZ349">
            <v>48285.49</v>
          </cell>
        </row>
        <row r="350">
          <cell r="F350" t="str">
            <v>009.39202.0000.1080</v>
          </cell>
          <cell r="BZ350">
            <v>132729.63</v>
          </cell>
        </row>
        <row r="351">
          <cell r="F351" t="str">
            <v>009.39400.0000.1080</v>
          </cell>
          <cell r="BZ351">
            <v>580204.4</v>
          </cell>
        </row>
        <row r="352">
          <cell r="F352" t="str">
            <v>009.39603.0000.1080</v>
          </cell>
          <cell r="BZ352">
            <v>-98046.98</v>
          </cell>
        </row>
        <row r="353">
          <cell r="F353" t="str">
            <v>009.39604.0000.1080</v>
          </cell>
          <cell r="BZ353">
            <v>26746.1</v>
          </cell>
        </row>
        <row r="354">
          <cell r="F354" t="str">
            <v>009.39605.0000.1080</v>
          </cell>
          <cell r="BZ354">
            <v>22885.58</v>
          </cell>
        </row>
        <row r="355">
          <cell r="F355" t="str">
            <v>009.39700.0000.1080</v>
          </cell>
          <cell r="BZ355">
            <v>529218.67000000004</v>
          </cell>
        </row>
        <row r="356">
          <cell r="F356" t="str">
            <v>009.39701.0000.1080</v>
          </cell>
          <cell r="BZ356">
            <v>-19519.810000000001</v>
          </cell>
        </row>
        <row r="357">
          <cell r="F357" t="str">
            <v>009.39702.0000.1080</v>
          </cell>
          <cell r="BZ357">
            <v>2473.38</v>
          </cell>
        </row>
        <row r="358">
          <cell r="F358" t="str">
            <v>009.39705.0000.1080</v>
          </cell>
          <cell r="BZ358">
            <v>59091.41</v>
          </cell>
        </row>
        <row r="359">
          <cell r="F359" t="str">
            <v>009.39800.0000.1080</v>
          </cell>
          <cell r="BZ359">
            <v>446805.07</v>
          </cell>
        </row>
        <row r="360">
          <cell r="F360" t="str">
            <v>009.39901.0000.1080</v>
          </cell>
          <cell r="BZ360">
            <v>140765.59</v>
          </cell>
        </row>
        <row r="361">
          <cell r="F361" t="str">
            <v>009.39902.0000.1080</v>
          </cell>
          <cell r="BZ361">
            <v>5714.72</v>
          </cell>
        </row>
        <row r="362">
          <cell r="F362" t="str">
            <v>009.39902.0000.1110</v>
          </cell>
          <cell r="BZ362">
            <v>112989.26</v>
          </cell>
        </row>
        <row r="363">
          <cell r="F363" t="str">
            <v>009.39903.0000.1080</v>
          </cell>
          <cell r="BZ363">
            <v>350822.24</v>
          </cell>
        </row>
        <row r="364">
          <cell r="F364" t="str">
            <v>009.39906.0000.1080</v>
          </cell>
          <cell r="BZ364">
            <v>2234025.73</v>
          </cell>
        </row>
        <row r="365">
          <cell r="F365" t="str">
            <v>009.39907.0000.1080</v>
          </cell>
          <cell r="BZ365">
            <v>133442.26999999999</v>
          </cell>
        </row>
        <row r="366">
          <cell r="F366" t="str">
            <v>009.39908.0000.1080</v>
          </cell>
          <cell r="BZ366">
            <v>256456.51</v>
          </cell>
        </row>
        <row r="367">
          <cell r="F367" t="str">
            <v>009.39924.0000.1080</v>
          </cell>
          <cell r="BZ367">
            <v>0</v>
          </cell>
        </row>
        <row r="368">
          <cell r="F368" t="str">
            <v>009.39924.0000.1110</v>
          </cell>
          <cell r="BZ368">
            <v>0</v>
          </cell>
        </row>
        <row r="369">
          <cell r="F369" t="str">
            <v>010.39009.0000.1110</v>
          </cell>
          <cell r="BZ369">
            <v>107171.42</v>
          </cell>
        </row>
        <row r="370">
          <cell r="F370" t="str">
            <v>010.39009.0000.1080</v>
          </cell>
          <cell r="BZ370">
            <v>3328.73</v>
          </cell>
        </row>
        <row r="371">
          <cell r="F371" t="str">
            <v>010.39100.0000.1080</v>
          </cell>
          <cell r="BZ371">
            <v>149299.26999999999</v>
          </cell>
        </row>
        <row r="372">
          <cell r="F372" t="str">
            <v>010.39103.0000.1080</v>
          </cell>
          <cell r="BZ372">
            <v>37126.26</v>
          </cell>
        </row>
        <row r="373">
          <cell r="F373" t="str">
            <v>010.39200.0000.1080</v>
          </cell>
          <cell r="BZ373">
            <v>164978.17000000001</v>
          </cell>
        </row>
        <row r="374">
          <cell r="F374" t="str">
            <v>010.39400.0000.1080</v>
          </cell>
          <cell r="BZ374">
            <v>87892.4</v>
          </cell>
        </row>
        <row r="375">
          <cell r="F375" t="str">
            <v>010.39700.0000.1080</v>
          </cell>
          <cell r="BZ375">
            <v>133086.63</v>
          </cell>
        </row>
        <row r="376">
          <cell r="F376" t="str">
            <v>010.39701.0000.1080</v>
          </cell>
          <cell r="BZ376">
            <v>54.669999999999163</v>
          </cell>
        </row>
        <row r="377">
          <cell r="F377" t="str">
            <v>010.39702.0000.1080</v>
          </cell>
          <cell r="BZ377">
            <v>0</v>
          </cell>
        </row>
        <row r="378">
          <cell r="F378" t="str">
            <v>010.39705.0000.1080</v>
          </cell>
          <cell r="BZ378">
            <v>1967.85</v>
          </cell>
        </row>
        <row r="379">
          <cell r="F379" t="str">
            <v>010.39800.0000.1080</v>
          </cell>
          <cell r="BZ379">
            <v>87462.48</v>
          </cell>
        </row>
        <row r="380">
          <cell r="F380" t="str">
            <v>010.39901.0000.1080</v>
          </cell>
          <cell r="BZ380">
            <v>-62198.49</v>
          </cell>
        </row>
        <row r="381">
          <cell r="F381" t="str">
            <v>010.39902.0000.1080</v>
          </cell>
          <cell r="BZ381">
            <v>-7105.9799999999632</v>
          </cell>
        </row>
        <row r="382">
          <cell r="F382" t="str">
            <v>010.39903.0000.1080</v>
          </cell>
          <cell r="BZ382">
            <v>-273835.45</v>
          </cell>
        </row>
        <row r="383">
          <cell r="F383" t="str">
            <v>010.39905.0000.1080</v>
          </cell>
          <cell r="BZ383">
            <v>-91214.75</v>
          </cell>
        </row>
        <row r="384">
          <cell r="F384" t="str">
            <v>010.39906.0000.1080</v>
          </cell>
          <cell r="BZ384">
            <v>349419.78</v>
          </cell>
        </row>
        <row r="385">
          <cell r="F385" t="str">
            <v>010.39907.0000.1080</v>
          </cell>
          <cell r="BZ385">
            <v>-1298.5000000000159</v>
          </cell>
        </row>
        <row r="386">
          <cell r="F386" t="str">
            <v>010.39908.0000.1080</v>
          </cell>
          <cell r="BZ386">
            <v>-177336.47</v>
          </cell>
        </row>
        <row r="387">
          <cell r="F387" t="str">
            <v>010.39924.0000.1080</v>
          </cell>
          <cell r="BZ387">
            <v>0</v>
          </cell>
        </row>
        <row r="388">
          <cell r="F388" t="str">
            <v>011.00000.0000.1080</v>
          </cell>
          <cell r="BZ388">
            <v>15.9</v>
          </cell>
        </row>
        <row r="389">
          <cell r="F389" t="str">
            <v>011.36700.0000.1080</v>
          </cell>
          <cell r="BZ389">
            <v>0</v>
          </cell>
        </row>
        <row r="390">
          <cell r="F390" t="str">
            <v>011.36701.0000.1080</v>
          </cell>
          <cell r="BZ390">
            <v>71230</v>
          </cell>
        </row>
        <row r="391">
          <cell r="F391" t="str">
            <v>011.37500.0000.1080</v>
          </cell>
          <cell r="BZ391">
            <v>0</v>
          </cell>
        </row>
        <row r="392">
          <cell r="F392" t="str">
            <v>011.37900.0000.1080</v>
          </cell>
          <cell r="BZ392">
            <v>0</v>
          </cell>
        </row>
        <row r="393">
          <cell r="F393" t="str">
            <v>013.00000.0000.1080</v>
          </cell>
          <cell r="BZ393">
            <v>877.3</v>
          </cell>
        </row>
        <row r="394">
          <cell r="F394" t="str">
            <v>013.37402.0000.1080</v>
          </cell>
          <cell r="BZ394">
            <v>100.8</v>
          </cell>
        </row>
        <row r="395">
          <cell r="F395" t="str">
            <v>013.37500.0000.1080</v>
          </cell>
          <cell r="BZ395">
            <v>0</v>
          </cell>
        </row>
        <row r="396">
          <cell r="F396" t="str">
            <v>013.37600.0000.1080</v>
          </cell>
          <cell r="BZ396">
            <v>5108.7</v>
          </cell>
        </row>
        <row r="397">
          <cell r="F397" t="str">
            <v>013.37601.0000.1080</v>
          </cell>
          <cell r="BZ397">
            <v>18355.62</v>
          </cell>
        </row>
        <row r="398">
          <cell r="F398" t="str">
            <v>013.37602.0000.1080</v>
          </cell>
          <cell r="BZ398">
            <v>133249.97</v>
          </cell>
        </row>
        <row r="399">
          <cell r="F399" t="str">
            <v>013.37800.0000.1080</v>
          </cell>
          <cell r="BZ399">
            <v>10622.28</v>
          </cell>
        </row>
        <row r="400">
          <cell r="F400" t="str">
            <v>013.37900.0000.1080</v>
          </cell>
          <cell r="BZ400">
            <v>0</v>
          </cell>
        </row>
        <row r="401">
          <cell r="F401" t="str">
            <v>013.38000.0000.1080</v>
          </cell>
          <cell r="BZ401">
            <v>31533.81</v>
          </cell>
        </row>
        <row r="402">
          <cell r="F402" t="str">
            <v>013.38100.0000.1080</v>
          </cell>
          <cell r="BZ402">
            <v>0</v>
          </cell>
        </row>
        <row r="403">
          <cell r="F403" t="str">
            <v>013.38200.0000.1080</v>
          </cell>
          <cell r="BZ403">
            <v>-15362.26</v>
          </cell>
        </row>
        <row r="404">
          <cell r="F404" t="str">
            <v>013.38300.0000.1080</v>
          </cell>
          <cell r="BZ404">
            <v>1227.19</v>
          </cell>
        </row>
        <row r="405">
          <cell r="F405" t="str">
            <v>013.38400.0000.1080</v>
          </cell>
          <cell r="BZ405">
            <v>1375.12</v>
          </cell>
        </row>
        <row r="406">
          <cell r="F406" t="str">
            <v>013.39009.0000.1110</v>
          </cell>
          <cell r="BZ406">
            <v>0</v>
          </cell>
        </row>
        <row r="407">
          <cell r="F407" t="str">
            <v>013.39100.0000.1080</v>
          </cell>
          <cell r="BZ407">
            <v>0</v>
          </cell>
        </row>
        <row r="408">
          <cell r="F408" t="str">
            <v>013.39101.0000.1080</v>
          </cell>
          <cell r="BZ408">
            <v>0</v>
          </cell>
        </row>
        <row r="409">
          <cell r="F409" t="str">
            <v>013.39103.0000.1080</v>
          </cell>
          <cell r="BZ409">
            <v>0</v>
          </cell>
        </row>
        <row r="410">
          <cell r="F410" t="str">
            <v>013.39400.0000.1080</v>
          </cell>
          <cell r="BZ410">
            <v>0</v>
          </cell>
        </row>
        <row r="411">
          <cell r="F411" t="str">
            <v>014.00000.0000.1080</v>
          </cell>
          <cell r="BZ411">
            <v>105.85</v>
          </cell>
        </row>
        <row r="412">
          <cell r="F412" t="str">
            <v>015.00000.0000.1080</v>
          </cell>
          <cell r="BZ412">
            <v>85.58</v>
          </cell>
        </row>
        <row r="413">
          <cell r="F413" t="str">
            <v>016.00000.0000.1080</v>
          </cell>
          <cell r="BZ413">
            <v>19904.82</v>
          </cell>
        </row>
        <row r="414">
          <cell r="F414" t="str">
            <v>016.30200.0000.1080</v>
          </cell>
          <cell r="BZ414">
            <v>-2.8421709430404007E-14</v>
          </cell>
        </row>
        <row r="415">
          <cell r="F415" t="str">
            <v>016.37401.0000.1080</v>
          </cell>
          <cell r="BZ415">
            <v>0</v>
          </cell>
        </row>
        <row r="416">
          <cell r="F416" t="str">
            <v>016.37402.0000.1080</v>
          </cell>
          <cell r="BZ416">
            <v>13.009999999956344</v>
          </cell>
        </row>
        <row r="417">
          <cell r="F417" t="str">
            <v>016.37500.0000.1080</v>
          </cell>
          <cell r="BZ417">
            <v>365.2</v>
          </cell>
        </row>
        <row r="418">
          <cell r="F418" t="str">
            <v>016.37501.0000.1080</v>
          </cell>
          <cell r="BZ418">
            <v>-4.5474735088646412E-13</v>
          </cell>
        </row>
        <row r="419">
          <cell r="F419" t="str">
            <v>016.37502.0000.1080</v>
          </cell>
          <cell r="BZ419">
            <v>9.0949470177292824E-13</v>
          </cell>
        </row>
        <row r="420">
          <cell r="F420" t="str">
            <v>016.37503.0000.1080</v>
          </cell>
          <cell r="BZ420">
            <v>-7.2759576141834259E-12</v>
          </cell>
        </row>
        <row r="421">
          <cell r="F421" t="str">
            <v>016.37600.0000.1080</v>
          </cell>
          <cell r="BZ421">
            <v>13339.319999998836</v>
          </cell>
        </row>
        <row r="422">
          <cell r="F422" t="str">
            <v>016.37601.0000.1080</v>
          </cell>
          <cell r="BZ422">
            <v>35613.74</v>
          </cell>
        </row>
        <row r="423">
          <cell r="F423" t="str">
            <v>016.37602.0000.1080</v>
          </cell>
          <cell r="BZ423">
            <v>20361.559999998604</v>
          </cell>
        </row>
        <row r="424">
          <cell r="F424" t="str">
            <v>016.37800.0000.1080</v>
          </cell>
          <cell r="BZ424">
            <v>108.63000000244472</v>
          </cell>
        </row>
        <row r="425">
          <cell r="F425" t="str">
            <v>016.37900.0000.1080</v>
          </cell>
          <cell r="BZ425">
            <v>51.169999999995454</v>
          </cell>
        </row>
        <row r="426">
          <cell r="F426" t="str">
            <v>016.38000.0000.1080</v>
          </cell>
          <cell r="BZ426">
            <v>42699.789999996741</v>
          </cell>
        </row>
        <row r="427">
          <cell r="F427" t="str">
            <v>016.38100.0000.1080</v>
          </cell>
          <cell r="BZ427">
            <v>13741.38</v>
          </cell>
        </row>
        <row r="428">
          <cell r="F428" t="str">
            <v>016.38200.0000.1080</v>
          </cell>
          <cell r="BZ428">
            <v>32835.770000000353</v>
          </cell>
        </row>
        <row r="429">
          <cell r="F429" t="str">
            <v>016.38300.0000.1080</v>
          </cell>
          <cell r="BZ429">
            <v>7917.66</v>
          </cell>
        </row>
        <row r="430">
          <cell r="F430" t="str">
            <v>016.38400.0000.1080</v>
          </cell>
          <cell r="BZ430">
            <v>3.2014213502407074E-10</v>
          </cell>
        </row>
        <row r="431">
          <cell r="F431" t="str">
            <v>016.38500.0000.1080</v>
          </cell>
          <cell r="BZ431">
            <v>2251.0300000004659</v>
          </cell>
        </row>
        <row r="432">
          <cell r="F432" t="str">
            <v>016.38600.0000.1080</v>
          </cell>
          <cell r="BZ432">
            <v>-3.637978807091713E-12</v>
          </cell>
        </row>
        <row r="433">
          <cell r="F433" t="str">
            <v>016.38700.0000.1080</v>
          </cell>
          <cell r="BZ433">
            <v>1808.4299999996072</v>
          </cell>
        </row>
        <row r="434">
          <cell r="F434" t="str">
            <v>016.38900.0000.1080</v>
          </cell>
          <cell r="BZ434">
            <v>0</v>
          </cell>
        </row>
        <row r="435">
          <cell r="F435" t="str">
            <v>016.39004.0000.1080</v>
          </cell>
          <cell r="BZ435">
            <v>0</v>
          </cell>
        </row>
        <row r="436">
          <cell r="F436" t="str">
            <v>016.39009.0000.1080</v>
          </cell>
          <cell r="BZ436">
            <v>0</v>
          </cell>
        </row>
        <row r="437">
          <cell r="F437" t="str">
            <v>016.39009.0000.1110</v>
          </cell>
          <cell r="BZ437">
            <v>0</v>
          </cell>
        </row>
        <row r="438">
          <cell r="F438" t="str">
            <v>016.39100.0000.1080</v>
          </cell>
          <cell r="BZ438">
            <v>-5.8207660913467407E-11</v>
          </cell>
        </row>
        <row r="439">
          <cell r="F439" t="str">
            <v>016.39200.0000.1080</v>
          </cell>
          <cell r="BZ439">
            <v>0</v>
          </cell>
        </row>
        <row r="440">
          <cell r="F440" t="str">
            <v>016.39300.0000.1080</v>
          </cell>
          <cell r="BZ440">
            <v>-1.4551915228366852E-11</v>
          </cell>
        </row>
        <row r="441">
          <cell r="F441" t="str">
            <v>016.39400.0000.1080</v>
          </cell>
          <cell r="BZ441">
            <v>4.4237822294235229E-9</v>
          </cell>
        </row>
        <row r="442">
          <cell r="F442" t="str">
            <v>016.39600.0000.1080</v>
          </cell>
          <cell r="BZ442">
            <v>0</v>
          </cell>
        </row>
        <row r="443">
          <cell r="F443" t="str">
            <v>016.39603.0000.1080</v>
          </cell>
          <cell r="BZ443">
            <v>0</v>
          </cell>
        </row>
        <row r="444">
          <cell r="F444" t="str">
            <v>016.39604.0000.1080</v>
          </cell>
          <cell r="BZ444">
            <v>0</v>
          </cell>
        </row>
        <row r="445">
          <cell r="F445" t="str">
            <v>016.39605.0000.1080</v>
          </cell>
          <cell r="BZ445">
            <v>0</v>
          </cell>
        </row>
        <row r="446">
          <cell r="F446" t="str">
            <v>016.39700.0000.1080</v>
          </cell>
          <cell r="BZ446">
            <v>351.20000000004364</v>
          </cell>
        </row>
        <row r="447">
          <cell r="F447" t="str">
            <v>016.39705.0000.1080</v>
          </cell>
          <cell r="BZ447">
            <v>0</v>
          </cell>
        </row>
        <row r="448">
          <cell r="F448" t="str">
            <v>016.39800.0000.1080</v>
          </cell>
          <cell r="BZ448">
            <v>290.8899999999818</v>
          </cell>
        </row>
        <row r="449">
          <cell r="F449" t="str">
            <v>016.39906.0000.1080</v>
          </cell>
          <cell r="BZ449">
            <v>30459.03</v>
          </cell>
        </row>
        <row r="450">
          <cell r="F450" t="str">
            <v>016.39907.0000.1080</v>
          </cell>
          <cell r="BZ450">
            <v>0</v>
          </cell>
        </row>
        <row r="451">
          <cell r="F451" t="str">
            <v>016.39908.0000.1080</v>
          </cell>
          <cell r="BZ451">
            <v>0</v>
          </cell>
        </row>
        <row r="452">
          <cell r="F452" t="str">
            <v>017.00000.0000.1080</v>
          </cell>
          <cell r="BZ452">
            <v>59.28</v>
          </cell>
        </row>
        <row r="453">
          <cell r="F453" t="str">
            <v>017.37500.0000.1080</v>
          </cell>
          <cell r="BZ453">
            <v>0</v>
          </cell>
        </row>
        <row r="454">
          <cell r="F454" t="str">
            <v>017.37601.0000.1080</v>
          </cell>
          <cell r="BZ454">
            <v>0</v>
          </cell>
        </row>
        <row r="455">
          <cell r="F455" t="str">
            <v>017.37602.0000.1080</v>
          </cell>
          <cell r="BZ455">
            <v>0</v>
          </cell>
        </row>
        <row r="456">
          <cell r="F456" t="str">
            <v>017.37800.0000.1080</v>
          </cell>
          <cell r="BZ456">
            <v>56.93</v>
          </cell>
        </row>
        <row r="457">
          <cell r="F457" t="str">
            <v>017.37900.0000.1080</v>
          </cell>
          <cell r="BZ457">
            <v>0</v>
          </cell>
        </row>
        <row r="458">
          <cell r="F458" t="str">
            <v>017.38000.0000.1080</v>
          </cell>
          <cell r="BZ458">
            <v>35752.89</v>
          </cell>
        </row>
        <row r="459">
          <cell r="F459" t="str">
            <v>017.38200.0000.1080</v>
          </cell>
          <cell r="BZ459">
            <v>1924.92</v>
          </cell>
        </row>
        <row r="460">
          <cell r="F460" t="str">
            <v>017.38300.0000.1080</v>
          </cell>
          <cell r="BZ460">
            <v>7326.47</v>
          </cell>
        </row>
        <row r="461">
          <cell r="F461" t="str">
            <v>017.38400.0000.1080</v>
          </cell>
          <cell r="BZ461">
            <v>1184.3399999999999</v>
          </cell>
        </row>
        <row r="462">
          <cell r="F462" t="str">
            <v>018.00000.0000.1080</v>
          </cell>
          <cell r="BZ462">
            <v>59.28</v>
          </cell>
        </row>
        <row r="463">
          <cell r="F463" t="str">
            <v>018.37402.0000.1080</v>
          </cell>
          <cell r="BZ463">
            <v>1100.5899999999999</v>
          </cell>
        </row>
        <row r="464">
          <cell r="F464" t="str">
            <v>018.37500.0000.1080</v>
          </cell>
          <cell r="BZ464">
            <v>0</v>
          </cell>
        </row>
        <row r="465">
          <cell r="F465" t="str">
            <v>018.37600.0000.1080</v>
          </cell>
          <cell r="BZ465">
            <v>8157.15</v>
          </cell>
        </row>
        <row r="466">
          <cell r="F466" t="str">
            <v>018.37601.0000.1080</v>
          </cell>
          <cell r="BZ466">
            <v>130764.39</v>
          </cell>
        </row>
        <row r="467">
          <cell r="F467" t="str">
            <v>018.37602.0000.1080</v>
          </cell>
          <cell r="BZ467">
            <v>108614.7</v>
          </cell>
        </row>
        <row r="468">
          <cell r="F468" t="str">
            <v>018.37800.0000.1080</v>
          </cell>
          <cell r="BZ468">
            <v>15011.24</v>
          </cell>
        </row>
        <row r="469">
          <cell r="F469" t="str">
            <v>018.37900.0000.1080</v>
          </cell>
          <cell r="BZ469">
            <v>0</v>
          </cell>
        </row>
        <row r="470">
          <cell r="F470" t="str">
            <v>018.38000.0000.1080</v>
          </cell>
          <cell r="BZ470">
            <v>19772.439999999999</v>
          </cell>
        </row>
        <row r="471">
          <cell r="F471" t="str">
            <v>018.38100.0000.1080</v>
          </cell>
          <cell r="BZ471">
            <v>0</v>
          </cell>
        </row>
        <row r="472">
          <cell r="F472" t="str">
            <v>018.38200.0000.1080</v>
          </cell>
          <cell r="BZ472">
            <v>9657.94</v>
          </cell>
        </row>
        <row r="473">
          <cell r="F473" t="str">
            <v>018.38300.0000.1080</v>
          </cell>
          <cell r="BZ473">
            <v>9668.75</v>
          </cell>
        </row>
        <row r="474">
          <cell r="F474" t="str">
            <v>018.38400.0000.1080</v>
          </cell>
          <cell r="BZ474">
            <v>77.650000000000006</v>
          </cell>
        </row>
        <row r="475">
          <cell r="F475" t="str">
            <v>018.39009.0000.1110</v>
          </cell>
          <cell r="BZ475">
            <v>0</v>
          </cell>
        </row>
        <row r="476">
          <cell r="F476" t="str">
            <v>018.39100.0000.1080</v>
          </cell>
          <cell r="BZ476">
            <v>0</v>
          </cell>
        </row>
        <row r="477">
          <cell r="F477" t="str">
            <v>018.39101.0000.1080</v>
          </cell>
          <cell r="BZ477">
            <v>0</v>
          </cell>
        </row>
        <row r="478">
          <cell r="F478" t="str">
            <v>018.39103.0000.1080</v>
          </cell>
          <cell r="BZ478">
            <v>0</v>
          </cell>
        </row>
        <row r="479">
          <cell r="F479" t="str">
            <v>018.39400.0000.1080</v>
          </cell>
          <cell r="BZ479">
            <v>0</v>
          </cell>
        </row>
        <row r="480">
          <cell r="F480" t="str">
            <v>019.00000.0000.1080</v>
          </cell>
          <cell r="BZ480">
            <v>7216.9</v>
          </cell>
        </row>
        <row r="481">
          <cell r="F481" t="str">
            <v>019.00000.0000.1080</v>
          </cell>
          <cell r="BZ481">
            <v>0</v>
          </cell>
        </row>
        <row r="482">
          <cell r="F482" t="str">
            <v>019.36510.0000.1080</v>
          </cell>
          <cell r="BZ482">
            <v>0</v>
          </cell>
        </row>
        <row r="483">
          <cell r="F483" t="str">
            <v>019.36520.0000.1080</v>
          </cell>
          <cell r="BZ483">
            <v>39354.74</v>
          </cell>
        </row>
        <row r="484">
          <cell r="F484" t="str">
            <v>019.36600.0000.1080</v>
          </cell>
          <cell r="BZ484">
            <v>149.47</v>
          </cell>
        </row>
        <row r="485">
          <cell r="F485" t="str">
            <v>019.36602.0000.1080</v>
          </cell>
          <cell r="BZ485">
            <v>0</v>
          </cell>
        </row>
        <row r="486">
          <cell r="F486" t="str">
            <v>019.36603.0000.1080</v>
          </cell>
          <cell r="BZ486">
            <v>0</v>
          </cell>
        </row>
        <row r="487">
          <cell r="F487" t="str">
            <v>019.36700.0000.1080</v>
          </cell>
          <cell r="BZ487">
            <v>28461.56</v>
          </cell>
        </row>
        <row r="488">
          <cell r="F488" t="str">
            <v>019.36701.0000.1080</v>
          </cell>
          <cell r="BZ488">
            <v>580537.35</v>
          </cell>
        </row>
        <row r="489">
          <cell r="F489" t="str">
            <v>019.36800.0000.1080</v>
          </cell>
          <cell r="BZ489">
            <v>0</v>
          </cell>
        </row>
        <row r="490">
          <cell r="F490" t="str">
            <v>019.36900.0000.1080</v>
          </cell>
          <cell r="BZ490">
            <v>9877.4</v>
          </cell>
        </row>
        <row r="491">
          <cell r="F491" t="str">
            <v>019.36901.0000.1080</v>
          </cell>
          <cell r="BZ491">
            <v>0</v>
          </cell>
        </row>
        <row r="492">
          <cell r="F492" t="str">
            <v>019.37402.0000.1080</v>
          </cell>
          <cell r="BZ492">
            <v>35131.75</v>
          </cell>
        </row>
        <row r="493">
          <cell r="F493" t="str">
            <v>019.37500.0000.1080</v>
          </cell>
          <cell r="BZ493">
            <v>1512.1</v>
          </cell>
        </row>
        <row r="494">
          <cell r="F494" t="str">
            <v>019.37600.0000.1080</v>
          </cell>
          <cell r="BZ494">
            <v>45395.51</v>
          </cell>
        </row>
        <row r="495">
          <cell r="F495" t="str">
            <v>019.37601.0000.1080</v>
          </cell>
          <cell r="BZ495">
            <v>1798.96</v>
          </cell>
        </row>
        <row r="496">
          <cell r="F496" t="str">
            <v>019.37602.0000.1080</v>
          </cell>
          <cell r="BZ496">
            <v>566.65</v>
          </cell>
        </row>
        <row r="497">
          <cell r="F497" t="str">
            <v>019.37800.0000.1080</v>
          </cell>
          <cell r="BZ497">
            <v>419.24</v>
          </cell>
        </row>
        <row r="498">
          <cell r="F498" t="str">
            <v>019.37900.0000.1080</v>
          </cell>
          <cell r="BZ498">
            <v>0</v>
          </cell>
        </row>
        <row r="499">
          <cell r="F499" t="str">
            <v>019.37901.0000.1080</v>
          </cell>
          <cell r="BZ499">
            <v>0</v>
          </cell>
        </row>
        <row r="500">
          <cell r="F500" t="str">
            <v>019.37902.0000.1080</v>
          </cell>
          <cell r="BZ500">
            <v>0</v>
          </cell>
        </row>
        <row r="501">
          <cell r="F501" t="str">
            <v>019.37904.0000.1080</v>
          </cell>
          <cell r="BZ501">
            <v>0</v>
          </cell>
        </row>
        <row r="502">
          <cell r="F502" t="str">
            <v>019.37905.0000.1080</v>
          </cell>
          <cell r="BZ502">
            <v>0</v>
          </cell>
        </row>
        <row r="503">
          <cell r="F503" t="str">
            <v>019.38000.0000.1080</v>
          </cell>
          <cell r="BZ503">
            <v>497</v>
          </cell>
        </row>
        <row r="504">
          <cell r="F504" t="str">
            <v>019.38100.0000.1080</v>
          </cell>
          <cell r="BZ504">
            <v>2042.45</v>
          </cell>
        </row>
        <row r="505">
          <cell r="F505" t="str">
            <v>019.38200.0000.1080</v>
          </cell>
          <cell r="BZ505">
            <v>760.61</v>
          </cell>
        </row>
        <row r="506">
          <cell r="F506" t="str">
            <v>019.38300.0000.1080</v>
          </cell>
          <cell r="BZ506">
            <v>0</v>
          </cell>
        </row>
        <row r="507">
          <cell r="F507" t="str">
            <v>019.38500.0000.1080</v>
          </cell>
          <cell r="BZ507">
            <v>64976.01</v>
          </cell>
        </row>
        <row r="508">
          <cell r="F508" t="str">
            <v>019.39200.0000.1080</v>
          </cell>
          <cell r="BZ508">
            <v>9352.52</v>
          </cell>
        </row>
        <row r="509">
          <cell r="F509" t="str">
            <v>019.39400.0000.1080</v>
          </cell>
          <cell r="BZ509">
            <v>3328.95</v>
          </cell>
        </row>
        <row r="510">
          <cell r="F510" t="str">
            <v>019.39605.0000.1080</v>
          </cell>
          <cell r="BZ510">
            <v>1503.29</v>
          </cell>
        </row>
        <row r="511">
          <cell r="F511" t="str">
            <v>019.39702.0000.1080</v>
          </cell>
          <cell r="BZ511">
            <v>0</v>
          </cell>
        </row>
        <row r="512">
          <cell r="F512" t="str">
            <v>019.39705.0000.1080</v>
          </cell>
          <cell r="BZ512">
            <v>0</v>
          </cell>
        </row>
        <row r="513">
          <cell r="F513" t="str">
            <v>019.39906.0000.1080</v>
          </cell>
          <cell r="BZ513">
            <v>1063.54</v>
          </cell>
        </row>
        <row r="514">
          <cell r="F514" t="str">
            <v>021.00000.0000.1080</v>
          </cell>
          <cell r="BZ514">
            <v>9340.8799999999992</v>
          </cell>
        </row>
        <row r="515">
          <cell r="F515" t="str">
            <v>021.37401.0000.1080</v>
          </cell>
          <cell r="BZ515">
            <v>0</v>
          </cell>
        </row>
        <row r="516">
          <cell r="F516" t="str">
            <v>021.37402.0000.1080</v>
          </cell>
          <cell r="BZ516">
            <v>6879.9731156798998</v>
          </cell>
        </row>
        <row r="517">
          <cell r="F517" t="str">
            <v>021.37500.0000.1080</v>
          </cell>
          <cell r="BZ517">
            <v>0</v>
          </cell>
        </row>
        <row r="518">
          <cell r="F518" t="str">
            <v>021.37501.0000.1080</v>
          </cell>
          <cell r="BZ518">
            <v>1778.57</v>
          </cell>
        </row>
        <row r="519">
          <cell r="F519" t="str">
            <v>021.37503.0000.1080</v>
          </cell>
          <cell r="BZ519">
            <v>3833.7992478695701</v>
          </cell>
        </row>
        <row r="520">
          <cell r="F520" t="str">
            <v>021.37600.0000.1080</v>
          </cell>
          <cell r="BZ520">
            <v>72288.074544816365</v>
          </cell>
        </row>
        <row r="521">
          <cell r="F521" t="str">
            <v>021.37601.0000.1080</v>
          </cell>
          <cell r="BZ521">
            <v>661774.37041322794</v>
          </cell>
        </row>
        <row r="522">
          <cell r="F522" t="str">
            <v>021.37602.0000.1080</v>
          </cell>
          <cell r="BZ522">
            <v>852791.70132243598</v>
          </cell>
        </row>
        <row r="523">
          <cell r="F523" t="str">
            <v>021.37800.0000.1080</v>
          </cell>
          <cell r="BZ523">
            <v>381877.52443951397</v>
          </cell>
        </row>
        <row r="524">
          <cell r="F524" t="str">
            <v>021.37900.0000.1080</v>
          </cell>
          <cell r="BZ524">
            <v>6549.68</v>
          </cell>
        </row>
        <row r="525">
          <cell r="F525" t="str">
            <v>021.38000.0000.1080</v>
          </cell>
          <cell r="BZ525">
            <v>1021707.6509655275</v>
          </cell>
        </row>
        <row r="526">
          <cell r="F526" t="str">
            <v>021.38100.0000.1080</v>
          </cell>
          <cell r="BZ526">
            <v>12915.538601305074</v>
          </cell>
        </row>
        <row r="527">
          <cell r="F527" t="str">
            <v>021.38200.0000.1080</v>
          </cell>
          <cell r="BZ527">
            <v>-93407.456840369603</v>
          </cell>
        </row>
        <row r="528">
          <cell r="F528" t="str">
            <v>021.38300.0000.1080</v>
          </cell>
          <cell r="BZ528">
            <v>374610.71414400294</v>
          </cell>
        </row>
        <row r="529">
          <cell r="F529" t="str">
            <v>021.38400.0000.1080</v>
          </cell>
          <cell r="BZ529">
            <v>94557.33</v>
          </cell>
        </row>
        <row r="530">
          <cell r="F530" t="str">
            <v>021.39009.0000.1110</v>
          </cell>
          <cell r="BZ530">
            <v>0</v>
          </cell>
        </row>
        <row r="531">
          <cell r="F531" t="str">
            <v>021.39100.0000.1080</v>
          </cell>
          <cell r="BZ531">
            <v>0</v>
          </cell>
        </row>
        <row r="532">
          <cell r="F532" t="str">
            <v>021.39101.0000.1080</v>
          </cell>
          <cell r="BZ532">
            <v>0</v>
          </cell>
        </row>
        <row r="533">
          <cell r="F533" t="str">
            <v>021.39103.0000.1080</v>
          </cell>
          <cell r="BZ533">
            <v>0</v>
          </cell>
        </row>
        <row r="534">
          <cell r="F534" t="str">
            <v>021.39400.0000.1080</v>
          </cell>
          <cell r="BZ534">
            <v>0</v>
          </cell>
        </row>
        <row r="535">
          <cell r="F535" t="str">
            <v>022.37500.0000.1080</v>
          </cell>
          <cell r="BZ535">
            <v>0</v>
          </cell>
        </row>
        <row r="536">
          <cell r="F536" t="str">
            <v>022.37900.0000.1080</v>
          </cell>
          <cell r="BZ536">
            <v>11903.52</v>
          </cell>
        </row>
        <row r="537">
          <cell r="F537" t="str">
            <v>022.38100.0000.1080</v>
          </cell>
          <cell r="BZ537">
            <v>7176880.9500000002</v>
          </cell>
        </row>
        <row r="538">
          <cell r="F538" t="str">
            <v>022.38300.0000.1080</v>
          </cell>
          <cell r="BZ538">
            <v>124530.62</v>
          </cell>
        </row>
        <row r="539">
          <cell r="F539" t="str">
            <v>022.38500.0000.1080</v>
          </cell>
          <cell r="BZ539">
            <v>539.02</v>
          </cell>
        </row>
        <row r="540">
          <cell r="F540" t="str">
            <v>022.39009.0000.1110</v>
          </cell>
          <cell r="BZ540">
            <v>411016.86</v>
          </cell>
        </row>
        <row r="541">
          <cell r="F541" t="str">
            <v>022.39009.0000.1080</v>
          </cell>
          <cell r="BZ541">
            <v>711.61</v>
          </cell>
        </row>
        <row r="542">
          <cell r="F542" t="str">
            <v>022.39100.0000.1080</v>
          </cell>
          <cell r="BZ542">
            <v>19025.759999999998</v>
          </cell>
        </row>
        <row r="543">
          <cell r="F543" t="str">
            <v>022.39103.0000.1080</v>
          </cell>
          <cell r="BZ543">
            <v>-3336.91</v>
          </cell>
        </row>
        <row r="544">
          <cell r="F544" t="str">
            <v>022.39400.0000.1080</v>
          </cell>
          <cell r="BZ544">
            <v>53851.57</v>
          </cell>
        </row>
        <row r="545">
          <cell r="F545" t="str">
            <v>022.39906.0000.1080</v>
          </cell>
          <cell r="BZ545">
            <v>0</v>
          </cell>
        </row>
        <row r="546">
          <cell r="F546" t="str">
            <v>022.39907.0000.1080</v>
          </cell>
          <cell r="BZ546">
            <v>0</v>
          </cell>
        </row>
        <row r="547">
          <cell r="F547" t="str">
            <v>024.00000.0000.1080</v>
          </cell>
          <cell r="BZ547">
            <v>0</v>
          </cell>
        </row>
        <row r="548">
          <cell r="F548" t="str">
            <v>024.37500.0000.1080</v>
          </cell>
          <cell r="BZ548">
            <v>0</v>
          </cell>
        </row>
        <row r="549">
          <cell r="F549" t="str">
            <v>024.37800.0000.1080</v>
          </cell>
          <cell r="BZ549">
            <v>14377.45</v>
          </cell>
        </row>
        <row r="550">
          <cell r="F550" t="str">
            <v>024.37900.0000.1080</v>
          </cell>
          <cell r="BZ550">
            <v>9968.27</v>
          </cell>
        </row>
        <row r="551">
          <cell r="F551" t="str">
            <v>024.37908.0000.1080</v>
          </cell>
          <cell r="BZ551">
            <v>26301.65</v>
          </cell>
        </row>
        <row r="552">
          <cell r="F552" t="str">
            <v>024.38100.0000.1080</v>
          </cell>
          <cell r="BZ552">
            <v>8.0000000074505806E-2</v>
          </cell>
        </row>
        <row r="553">
          <cell r="F553" t="str">
            <v>024.38300.0000.1080</v>
          </cell>
          <cell r="BZ553">
            <v>141852.97</v>
          </cell>
        </row>
        <row r="554">
          <cell r="F554" t="str">
            <v>024.38900.0000.1080</v>
          </cell>
          <cell r="BZ554">
            <v>0</v>
          </cell>
        </row>
        <row r="555">
          <cell r="F555" t="str">
            <v>024.39000.0000.1080</v>
          </cell>
          <cell r="BZ555">
            <v>38027.06</v>
          </cell>
        </row>
        <row r="556">
          <cell r="F556" t="str">
            <v>024.39100.0000.1080</v>
          </cell>
          <cell r="BZ556">
            <v>717.01</v>
          </cell>
        </row>
        <row r="557">
          <cell r="F557" t="str">
            <v>024.39103.0000.1080</v>
          </cell>
          <cell r="BZ557">
            <v>-112.52</v>
          </cell>
        </row>
        <row r="558">
          <cell r="F558" t="str">
            <v>024.39200.0000.1080</v>
          </cell>
          <cell r="BZ558">
            <v>-16376.06</v>
          </cell>
        </row>
        <row r="559">
          <cell r="F559" t="str">
            <v>024.39400.0000.1080</v>
          </cell>
          <cell r="BZ559">
            <v>-29846.33</v>
          </cell>
        </row>
        <row r="560">
          <cell r="F560" t="str">
            <v>024.39700.0000.1080</v>
          </cell>
          <cell r="BZ560">
            <v>-257.19</v>
          </cell>
        </row>
        <row r="561">
          <cell r="F561" t="str">
            <v>024.39705.0000.1080</v>
          </cell>
          <cell r="BZ561">
            <v>7396.23</v>
          </cell>
        </row>
        <row r="562">
          <cell r="F562" t="str">
            <v>024.39800.0000.1080</v>
          </cell>
          <cell r="BZ562">
            <v>251.77000000000126</v>
          </cell>
        </row>
        <row r="563">
          <cell r="F563" t="str">
            <v>024.39905.0000.1080</v>
          </cell>
          <cell r="BZ563">
            <v>0</v>
          </cell>
        </row>
        <row r="564">
          <cell r="F564" t="str">
            <v>029.00000.0000.1080</v>
          </cell>
          <cell r="BZ564">
            <v>564.53</v>
          </cell>
        </row>
        <row r="565">
          <cell r="F565" t="str">
            <v>029.37400.0000.1080</v>
          </cell>
          <cell r="BZ565">
            <v>0</v>
          </cell>
        </row>
        <row r="566">
          <cell r="F566" t="str">
            <v>029.37500.0000.1080</v>
          </cell>
          <cell r="BZ566">
            <v>0</v>
          </cell>
        </row>
        <row r="567">
          <cell r="F567" t="str">
            <v>029.37600.0000.1080</v>
          </cell>
          <cell r="BZ567">
            <v>16234.32</v>
          </cell>
        </row>
        <row r="568">
          <cell r="F568" t="str">
            <v>029.37601.0000.1080</v>
          </cell>
          <cell r="BZ568">
            <v>107535.16</v>
          </cell>
        </row>
        <row r="569">
          <cell r="F569" t="str">
            <v>029.37602.0000.1080</v>
          </cell>
          <cell r="BZ569">
            <v>82141.36</v>
          </cell>
        </row>
        <row r="570">
          <cell r="F570" t="str">
            <v>029.37800.0000.1080</v>
          </cell>
          <cell r="BZ570">
            <v>8173.19</v>
          </cell>
        </row>
        <row r="571">
          <cell r="F571" t="str">
            <v>029.37900.0000.1080</v>
          </cell>
          <cell r="BZ571">
            <v>0</v>
          </cell>
        </row>
        <row r="572">
          <cell r="F572" t="str">
            <v>029.38000.0000.1080</v>
          </cell>
          <cell r="BZ572">
            <v>120970.15</v>
          </cell>
        </row>
        <row r="573">
          <cell r="F573" t="str">
            <v>029.38100.0000.1080</v>
          </cell>
          <cell r="BZ573">
            <v>14152.1</v>
          </cell>
        </row>
        <row r="574">
          <cell r="F574" t="str">
            <v>029.38200.0000.1080</v>
          </cell>
          <cell r="BZ574">
            <v>10996.67</v>
          </cell>
        </row>
        <row r="575">
          <cell r="F575" t="str">
            <v>029.38300.0000.1080</v>
          </cell>
          <cell r="BZ575">
            <v>2494.25</v>
          </cell>
        </row>
        <row r="576">
          <cell r="F576" t="str">
            <v>029.38400.0000.1080</v>
          </cell>
          <cell r="BZ576">
            <v>-290.66000000000003</v>
          </cell>
        </row>
        <row r="577">
          <cell r="F577" t="str">
            <v>030.39009.0000.1110</v>
          </cell>
          <cell r="BZ577">
            <v>0</v>
          </cell>
        </row>
        <row r="578">
          <cell r="F578" t="str">
            <v>030.39100.0000.1080</v>
          </cell>
          <cell r="BZ578">
            <v>24915.39</v>
          </cell>
        </row>
        <row r="579">
          <cell r="F579" t="str">
            <v>030.39103.0000.1080</v>
          </cell>
          <cell r="BZ579">
            <v>29410.41</v>
          </cell>
        </row>
        <row r="580">
          <cell r="F580" t="str">
            <v>030.39200.0000.1080</v>
          </cell>
          <cell r="BZ580">
            <v>-37516.639999999999</v>
          </cell>
        </row>
        <row r="581">
          <cell r="F581" t="str">
            <v>030.39400.0000.1080</v>
          </cell>
          <cell r="BZ581">
            <v>53039.71</v>
          </cell>
        </row>
        <row r="582">
          <cell r="F582" t="str">
            <v>030.39500.0000.1080</v>
          </cell>
          <cell r="BZ582">
            <v>0</v>
          </cell>
        </row>
        <row r="583">
          <cell r="F583" t="str">
            <v>030.39600.0000.1080</v>
          </cell>
          <cell r="BZ583">
            <v>0</v>
          </cell>
        </row>
        <row r="584">
          <cell r="F584" t="str">
            <v>030.39700.0000.1080</v>
          </cell>
          <cell r="BZ584">
            <v>248340.84</v>
          </cell>
        </row>
        <row r="585">
          <cell r="F585" t="str">
            <v>030.39800.0000.1080</v>
          </cell>
          <cell r="BZ585">
            <v>162020.73000000001</v>
          </cell>
        </row>
        <row r="586">
          <cell r="F586" t="str">
            <v>030.39901.0000.1080</v>
          </cell>
          <cell r="BZ586">
            <v>114700.11</v>
          </cell>
        </row>
        <row r="587">
          <cell r="F587" t="str">
            <v>030.39902.0000.1110</v>
          </cell>
          <cell r="BZ587">
            <v>11010.66</v>
          </cell>
        </row>
        <row r="588">
          <cell r="F588" t="str">
            <v>030.39902.0000.1080</v>
          </cell>
          <cell r="BZ588">
            <v>159.58000000000001</v>
          </cell>
        </row>
        <row r="589">
          <cell r="F589" t="str">
            <v>030.39903.0000.1080</v>
          </cell>
          <cell r="BZ589">
            <v>375774.24</v>
          </cell>
        </row>
        <row r="590">
          <cell r="F590" t="str">
            <v>030.39905.0000.1080</v>
          </cell>
          <cell r="BZ590">
            <v>-1919.22</v>
          </cell>
        </row>
        <row r="591">
          <cell r="F591" t="str">
            <v>030.39906.0000.1080</v>
          </cell>
          <cell r="BZ591">
            <v>667876.56999999995</v>
          </cell>
        </row>
        <row r="592">
          <cell r="F592" t="str">
            <v>030.39907.0000.1080</v>
          </cell>
          <cell r="BZ592">
            <v>31809.14</v>
          </cell>
        </row>
        <row r="593">
          <cell r="F593" t="str">
            <v>030.39908.0000.1080</v>
          </cell>
          <cell r="BZ593">
            <v>0</v>
          </cell>
        </row>
        <row r="594">
          <cell r="F594" t="str">
            <v>030.39924.0000.1110</v>
          </cell>
          <cell r="BZ594">
            <v>0</v>
          </cell>
        </row>
        <row r="595">
          <cell r="F595" t="str">
            <v>031.00000.0000.1080</v>
          </cell>
          <cell r="BZ595">
            <v>77321.960000000006</v>
          </cell>
        </row>
        <row r="596">
          <cell r="F596" t="str">
            <v>033.30100.0000.1080</v>
          </cell>
          <cell r="BZ596">
            <v>-104</v>
          </cell>
        </row>
        <row r="597">
          <cell r="F597" t="str">
            <v>033.37400.0000.1080</v>
          </cell>
          <cell r="BZ597">
            <v>74712.83</v>
          </cell>
        </row>
        <row r="598">
          <cell r="F598" t="str">
            <v>033.37500.0000.1080</v>
          </cell>
          <cell r="BZ598">
            <v>12118.6</v>
          </cell>
        </row>
        <row r="599">
          <cell r="F599" t="str">
            <v>033.37600.0000.1080</v>
          </cell>
          <cell r="BZ599">
            <v>245471.28</v>
          </cell>
        </row>
        <row r="600">
          <cell r="F600" t="str">
            <v>033.37601.0000.1080</v>
          </cell>
          <cell r="BZ600">
            <v>2155588.9300000002</v>
          </cell>
        </row>
        <row r="601">
          <cell r="F601" t="str">
            <v>033.37602.0000.1080</v>
          </cell>
          <cell r="BZ601">
            <v>4687923.1100000003</v>
          </cell>
        </row>
        <row r="602">
          <cell r="F602" t="str">
            <v>033.37800.0000.1080</v>
          </cell>
          <cell r="BZ602">
            <v>182914.43</v>
          </cell>
        </row>
        <row r="603">
          <cell r="F603" t="str">
            <v>033.37900.0000.1080</v>
          </cell>
          <cell r="BZ603">
            <v>638855.61</v>
          </cell>
        </row>
        <row r="604">
          <cell r="F604" t="str">
            <v>033.37908.0000.1080</v>
          </cell>
          <cell r="BZ604">
            <v>6850.77</v>
          </cell>
        </row>
        <row r="605">
          <cell r="F605" t="str">
            <v>033.38000.0000.1080</v>
          </cell>
          <cell r="BZ605">
            <v>3748048.43</v>
          </cell>
        </row>
        <row r="606">
          <cell r="F606" t="str">
            <v>033.38100.0000.1080</v>
          </cell>
          <cell r="BZ606">
            <v>600535.94999999995</v>
          </cell>
        </row>
        <row r="607">
          <cell r="F607" t="str">
            <v>033.38200.0000.1080</v>
          </cell>
          <cell r="BZ607">
            <v>1040882.05</v>
          </cell>
        </row>
        <row r="608">
          <cell r="F608" t="str">
            <v>033.38300.0000.1080</v>
          </cell>
          <cell r="BZ608">
            <v>411761.2</v>
          </cell>
        </row>
        <row r="609">
          <cell r="F609" t="str">
            <v>033.38500.0000.1080</v>
          </cell>
          <cell r="BZ609">
            <v>21803.84</v>
          </cell>
        </row>
        <row r="610">
          <cell r="F610" t="str">
            <v>033.38700.0000.1080</v>
          </cell>
          <cell r="BZ610">
            <v>2556.44</v>
          </cell>
        </row>
        <row r="611">
          <cell r="F611" t="str">
            <v>033.38900.0000.1080</v>
          </cell>
          <cell r="BZ611">
            <v>0</v>
          </cell>
        </row>
        <row r="612">
          <cell r="F612" t="str">
            <v>033.39000.0000.1080</v>
          </cell>
          <cell r="BZ612">
            <v>146807.75</v>
          </cell>
        </row>
        <row r="613">
          <cell r="F613" t="str">
            <v>033.39100.0000.1080</v>
          </cell>
          <cell r="BZ613">
            <v>-88676.73</v>
          </cell>
        </row>
        <row r="614">
          <cell r="F614" t="str">
            <v>033.39103.0000.1080</v>
          </cell>
          <cell r="BZ614">
            <v>23009.85</v>
          </cell>
        </row>
        <row r="615">
          <cell r="F615" t="str">
            <v>033.39200.0000.1080</v>
          </cell>
          <cell r="BZ615">
            <v>276881.63</v>
          </cell>
        </row>
        <row r="616">
          <cell r="F616" t="str">
            <v>033.39300.0000.1080</v>
          </cell>
          <cell r="BZ616">
            <v>-844.58000000000084</v>
          </cell>
        </row>
        <row r="617">
          <cell r="F617" t="str">
            <v>033.39400.0000.1080</v>
          </cell>
          <cell r="BZ617">
            <v>261803.73</v>
          </cell>
        </row>
        <row r="618">
          <cell r="F618" t="str">
            <v>033.39500.0000.1080</v>
          </cell>
          <cell r="BZ618">
            <v>47666.98</v>
          </cell>
        </row>
        <row r="619">
          <cell r="F619" t="str">
            <v>033.39600.0000.1080</v>
          </cell>
          <cell r="BZ619">
            <v>60927.82</v>
          </cell>
        </row>
        <row r="620">
          <cell r="F620" t="str">
            <v>033.39604.0000.1080</v>
          </cell>
          <cell r="BZ620">
            <v>54759.76</v>
          </cell>
        </row>
        <row r="621">
          <cell r="F621" t="str">
            <v>033.39605.0000.1080</v>
          </cell>
          <cell r="BZ621">
            <v>8874.9699999999993</v>
          </cell>
        </row>
        <row r="622">
          <cell r="F622" t="str">
            <v>033.39700.0000.1080</v>
          </cell>
          <cell r="BZ622">
            <v>-56335.44</v>
          </cell>
        </row>
        <row r="623">
          <cell r="F623" t="str">
            <v>033.39701.0000.1080</v>
          </cell>
          <cell r="BZ623">
            <v>-5888.68</v>
          </cell>
        </row>
        <row r="624">
          <cell r="F624" t="str">
            <v>033.39702.0000.1080</v>
          </cell>
          <cell r="BZ624">
            <v>38049.81</v>
          </cell>
        </row>
        <row r="625">
          <cell r="F625" t="str">
            <v>033.39800.0000.1080</v>
          </cell>
          <cell r="BZ625">
            <v>79177.75</v>
          </cell>
        </row>
        <row r="626">
          <cell r="F626" t="str">
            <v>033.39900.0000.1080</v>
          </cell>
          <cell r="BZ626">
            <v>3376.67</v>
          </cell>
        </row>
        <row r="627">
          <cell r="F627" t="str">
            <v>033.39901.0000.1080</v>
          </cell>
          <cell r="BZ627">
            <v>4581.3100000000004</v>
          </cell>
        </row>
        <row r="628">
          <cell r="F628" t="str">
            <v>033.39902.0000.1110</v>
          </cell>
          <cell r="BZ628">
            <v>7715.61</v>
          </cell>
        </row>
        <row r="629">
          <cell r="F629" t="str">
            <v>033.39902.0000.1080</v>
          </cell>
          <cell r="BZ629">
            <v>111.82</v>
          </cell>
        </row>
        <row r="630">
          <cell r="F630" t="str">
            <v>033.39905.0000.1080</v>
          </cell>
          <cell r="BZ630">
            <v>0</v>
          </cell>
        </row>
        <row r="631">
          <cell r="F631" t="str">
            <v>033.39906.0000.1080</v>
          </cell>
          <cell r="BZ631">
            <v>285605.45</v>
          </cell>
        </row>
        <row r="632">
          <cell r="F632" t="str">
            <v>033.39907.0000.1080</v>
          </cell>
          <cell r="BZ632">
            <v>31154.78</v>
          </cell>
        </row>
        <row r="633">
          <cell r="F633" t="str">
            <v>033.39908.0000.1080</v>
          </cell>
          <cell r="BZ633">
            <v>24986.43</v>
          </cell>
        </row>
        <row r="634">
          <cell r="F634" t="str">
            <v>034.30100.0000.1080</v>
          </cell>
          <cell r="BZ634">
            <v>-4511.34</v>
          </cell>
        </row>
        <row r="635">
          <cell r="F635" t="str">
            <v>034.30200.0000.1080</v>
          </cell>
          <cell r="BZ635">
            <v>-379.13</v>
          </cell>
        </row>
        <row r="636">
          <cell r="F636" t="str">
            <v>034.30300.0000.1080</v>
          </cell>
          <cell r="BZ636">
            <v>-37445</v>
          </cell>
        </row>
        <row r="637">
          <cell r="F637" t="str">
            <v>034.37400.0000.1080</v>
          </cell>
          <cell r="BZ637">
            <v>0</v>
          </cell>
        </row>
        <row r="638">
          <cell r="F638" t="str">
            <v>034.37500.0000.1080</v>
          </cell>
          <cell r="BZ638">
            <v>7542.84</v>
          </cell>
        </row>
        <row r="639">
          <cell r="F639" t="str">
            <v>034.37600.0000.1080</v>
          </cell>
          <cell r="BZ639">
            <v>31142.25</v>
          </cell>
        </row>
        <row r="640">
          <cell r="F640" t="str">
            <v>034.37601.0000.1080</v>
          </cell>
          <cell r="BZ640">
            <v>2318869.4700000002</v>
          </cell>
        </row>
        <row r="641">
          <cell r="F641" t="str">
            <v>034.37602.0000.1080</v>
          </cell>
          <cell r="BZ641">
            <v>3199178.47</v>
          </cell>
        </row>
        <row r="642">
          <cell r="F642" t="str">
            <v>034.37800.0000.1080</v>
          </cell>
          <cell r="BZ642">
            <v>113582.92</v>
          </cell>
        </row>
        <row r="643">
          <cell r="F643" t="str">
            <v>034.37900.0000.1080</v>
          </cell>
          <cell r="BZ643">
            <v>112063.57</v>
          </cell>
        </row>
        <row r="644">
          <cell r="F644" t="str">
            <v>034.38000.0000.1080</v>
          </cell>
          <cell r="BZ644">
            <v>1620337.08</v>
          </cell>
        </row>
        <row r="645">
          <cell r="F645" t="str">
            <v>034.38100.0000.1080</v>
          </cell>
          <cell r="BZ645">
            <v>518751.1</v>
          </cell>
        </row>
        <row r="646">
          <cell r="F646" t="str">
            <v>034.38200.0000.1080</v>
          </cell>
          <cell r="BZ646">
            <v>856266.36</v>
          </cell>
        </row>
        <row r="647">
          <cell r="F647" t="str">
            <v>034.38300.0000.1080</v>
          </cell>
          <cell r="BZ647">
            <v>151578.51999999999</v>
          </cell>
        </row>
        <row r="648">
          <cell r="F648" t="str">
            <v>034.38400.0000.1080</v>
          </cell>
          <cell r="BZ648">
            <v>-11.71</v>
          </cell>
        </row>
        <row r="649">
          <cell r="F649" t="str">
            <v>034.38500.0000.1080</v>
          </cell>
          <cell r="BZ649">
            <v>115818.45</v>
          </cell>
        </row>
        <row r="650">
          <cell r="F650" t="str">
            <v>034.38700.0000.1080</v>
          </cell>
          <cell r="BZ650">
            <v>7310.23</v>
          </cell>
        </row>
        <row r="651">
          <cell r="F651" t="str">
            <v>034.39000.0000.1080</v>
          </cell>
          <cell r="BZ651">
            <v>25230.91</v>
          </cell>
        </row>
        <row r="652">
          <cell r="F652" t="str">
            <v>034.39100.0000.1080</v>
          </cell>
          <cell r="BZ652">
            <v>49631.98</v>
          </cell>
        </row>
        <row r="653">
          <cell r="F653" t="str">
            <v>034.39103.0000.1080</v>
          </cell>
          <cell r="BZ653">
            <v>18450.919999999998</v>
          </cell>
        </row>
        <row r="654">
          <cell r="F654" t="str">
            <v>034.39200.0000.1080</v>
          </cell>
          <cell r="BZ654">
            <v>187741.46</v>
          </cell>
        </row>
        <row r="655">
          <cell r="F655" t="str">
            <v>034.39300.0000.1080</v>
          </cell>
          <cell r="BZ655">
            <v>-3.5527136788005009E-13</v>
          </cell>
        </row>
        <row r="656">
          <cell r="F656" t="str">
            <v>034.39400.0000.1080</v>
          </cell>
          <cell r="BZ656">
            <v>231561.27</v>
          </cell>
        </row>
        <row r="657">
          <cell r="F657" t="str">
            <v>034.39500.0000.1080</v>
          </cell>
          <cell r="BZ657">
            <v>16995.669999999998</v>
          </cell>
        </row>
        <row r="658">
          <cell r="F658" t="str">
            <v>034.39600.0000.1080</v>
          </cell>
          <cell r="BZ658">
            <v>53418.84</v>
          </cell>
        </row>
        <row r="659">
          <cell r="F659" t="str">
            <v>034.39603.0000.1080</v>
          </cell>
          <cell r="BZ659">
            <v>-20452.29</v>
          </cell>
        </row>
        <row r="660">
          <cell r="F660" t="str">
            <v>034.39604.0000.1080</v>
          </cell>
          <cell r="BZ660">
            <v>-40183.379999999997</v>
          </cell>
        </row>
        <row r="661">
          <cell r="F661" t="str">
            <v>034.39605.0000.1080</v>
          </cell>
          <cell r="BZ661">
            <v>-1124.0999999999999</v>
          </cell>
        </row>
        <row r="662">
          <cell r="F662" t="str">
            <v>034.39700.0000.1080</v>
          </cell>
          <cell r="BZ662">
            <v>10466.94</v>
          </cell>
        </row>
        <row r="663">
          <cell r="F663" t="str">
            <v>034.39701.0000.1080</v>
          </cell>
          <cell r="BZ663">
            <v>36652.31</v>
          </cell>
        </row>
        <row r="664">
          <cell r="F664" t="str">
            <v>034.39702.0000.1080</v>
          </cell>
          <cell r="BZ664">
            <v>21252.36</v>
          </cell>
        </row>
        <row r="665">
          <cell r="F665" t="str">
            <v>034.39800.0000.1080</v>
          </cell>
          <cell r="BZ665">
            <v>6855.32</v>
          </cell>
        </row>
        <row r="666">
          <cell r="F666" t="str">
            <v>034.39900.0000.1080</v>
          </cell>
          <cell r="BZ666">
            <v>-17974.07</v>
          </cell>
        </row>
        <row r="667">
          <cell r="F667" t="str">
            <v>034.39901.0000.1080</v>
          </cell>
          <cell r="BZ667">
            <v>8675.73</v>
          </cell>
        </row>
        <row r="668">
          <cell r="F668" t="str">
            <v>034.39902.0000.1110</v>
          </cell>
          <cell r="BZ668">
            <v>14396.25</v>
          </cell>
        </row>
        <row r="669">
          <cell r="F669" t="str">
            <v>034.39902.0000.1080</v>
          </cell>
          <cell r="BZ669">
            <v>208.64</v>
          </cell>
        </row>
        <row r="670">
          <cell r="F670" t="str">
            <v>034.39905.0000.1080</v>
          </cell>
          <cell r="BZ670">
            <v>0</v>
          </cell>
        </row>
        <row r="671">
          <cell r="F671" t="str">
            <v>034.39906.0000.1080</v>
          </cell>
          <cell r="BZ671">
            <v>307862.71999999997</v>
          </cell>
        </row>
        <row r="672">
          <cell r="F672" t="str">
            <v>034.39907.0000.1080</v>
          </cell>
          <cell r="BZ672">
            <v>14643.38</v>
          </cell>
        </row>
        <row r="673">
          <cell r="F673" t="str">
            <v>034.39908.0000.1080</v>
          </cell>
          <cell r="BZ673">
            <v>46621.01</v>
          </cell>
        </row>
        <row r="674">
          <cell r="F674" t="str">
            <v>035.30300.0000.1080</v>
          </cell>
          <cell r="BZ674">
            <v>-13929.91</v>
          </cell>
        </row>
        <row r="675">
          <cell r="F675" t="str">
            <v>035.32540.0000.1080</v>
          </cell>
          <cell r="BZ675">
            <v>0</v>
          </cell>
        </row>
        <row r="676">
          <cell r="F676" t="str">
            <v>035.32800.0000.1080</v>
          </cell>
          <cell r="BZ676">
            <v>-2425.1999999999998</v>
          </cell>
        </row>
        <row r="677">
          <cell r="F677" t="str">
            <v>035.32900.0000.1080</v>
          </cell>
          <cell r="BZ677">
            <v>-2673.26</v>
          </cell>
        </row>
        <row r="678">
          <cell r="F678" t="str">
            <v>035.33200.0000.1080</v>
          </cell>
          <cell r="BZ678">
            <v>567227.36</v>
          </cell>
        </row>
        <row r="679">
          <cell r="F679" t="str">
            <v>035.33300.0000.1080</v>
          </cell>
          <cell r="BZ679">
            <v>0</v>
          </cell>
        </row>
        <row r="680">
          <cell r="F680" t="str">
            <v>035.33400.0000.1080</v>
          </cell>
          <cell r="BZ680">
            <v>-5803.34</v>
          </cell>
        </row>
        <row r="681">
          <cell r="F681" t="str">
            <v>035.34000.0000.1080</v>
          </cell>
          <cell r="BZ681">
            <v>4734.9399999999996</v>
          </cell>
        </row>
        <row r="682">
          <cell r="F682" t="str">
            <v>035.34200.0000.1080</v>
          </cell>
          <cell r="BZ682">
            <v>-112747.87</v>
          </cell>
        </row>
        <row r="683">
          <cell r="F683" t="str">
            <v>035.34400.0000.1080</v>
          </cell>
          <cell r="BZ683">
            <v>-2478.64</v>
          </cell>
        </row>
        <row r="684">
          <cell r="F684" t="str">
            <v>035.34500.0000.1080</v>
          </cell>
          <cell r="BZ684">
            <v>-1589.73</v>
          </cell>
        </row>
        <row r="685">
          <cell r="F685" t="str">
            <v>035.36500.0000.1080</v>
          </cell>
          <cell r="BZ685">
            <v>0</v>
          </cell>
        </row>
        <row r="686">
          <cell r="F686" t="str">
            <v>035.36600.0000.1080</v>
          </cell>
          <cell r="BZ686">
            <v>27692.1</v>
          </cell>
        </row>
        <row r="687">
          <cell r="F687" t="str">
            <v>035.36700.0000.1080</v>
          </cell>
          <cell r="BZ687">
            <v>3328306.18</v>
          </cell>
        </row>
        <row r="688">
          <cell r="F688" t="str">
            <v>035.36701.0000.1080</v>
          </cell>
          <cell r="BZ688">
            <v>0</v>
          </cell>
        </row>
        <row r="689">
          <cell r="F689" t="str">
            <v>035.36800.0000.1080</v>
          </cell>
          <cell r="BZ689">
            <v>94050.47</v>
          </cell>
        </row>
        <row r="690">
          <cell r="F690" t="str">
            <v>035.36900.0000.1080</v>
          </cell>
          <cell r="BZ690">
            <v>773183.38</v>
          </cell>
        </row>
        <row r="691">
          <cell r="F691" t="str">
            <v>035.37100.0000.1080</v>
          </cell>
          <cell r="BZ691">
            <v>200452.15</v>
          </cell>
        </row>
        <row r="692">
          <cell r="F692" t="str">
            <v>035.37400.0000.1080</v>
          </cell>
          <cell r="BZ692">
            <v>0</v>
          </cell>
        </row>
        <row r="693">
          <cell r="F693" t="str">
            <v>035.37500.0000.1080</v>
          </cell>
          <cell r="BZ693">
            <v>19070.22</v>
          </cell>
        </row>
        <row r="694">
          <cell r="F694" t="str">
            <v>035.37600.0000.1080</v>
          </cell>
          <cell r="BZ694">
            <v>77811.13</v>
          </cell>
        </row>
        <row r="695">
          <cell r="F695" t="str">
            <v>035.37601.0000.1080</v>
          </cell>
          <cell r="BZ695">
            <v>3476051.78</v>
          </cell>
        </row>
        <row r="696">
          <cell r="F696" t="str">
            <v>035.37602.0000.1080</v>
          </cell>
          <cell r="BZ696">
            <v>4523173</v>
          </cell>
        </row>
        <row r="697">
          <cell r="F697" t="str">
            <v>035.37800.0000.1080</v>
          </cell>
          <cell r="BZ697">
            <v>208574.96</v>
          </cell>
        </row>
        <row r="698">
          <cell r="F698" t="str">
            <v>035.37900.0000.1080</v>
          </cell>
          <cell r="BZ698">
            <v>-117693.74</v>
          </cell>
        </row>
        <row r="699">
          <cell r="F699" t="str">
            <v>035.38000.0000.1080</v>
          </cell>
          <cell r="BZ699">
            <v>1384415.83</v>
          </cell>
        </row>
        <row r="700">
          <cell r="F700" t="str">
            <v>035.38100.0000.1080</v>
          </cell>
          <cell r="BZ700">
            <v>510323.85</v>
          </cell>
        </row>
        <row r="701">
          <cell r="F701" t="str">
            <v>035.38200.0000.1080</v>
          </cell>
          <cell r="BZ701">
            <v>515973.83</v>
          </cell>
        </row>
        <row r="702">
          <cell r="F702" t="str">
            <v>035.38300.0000.1080</v>
          </cell>
          <cell r="BZ702">
            <v>304511.63</v>
          </cell>
        </row>
        <row r="703">
          <cell r="F703" t="str">
            <v>035.38400.0000.1080</v>
          </cell>
          <cell r="BZ703">
            <v>7920.73</v>
          </cell>
        </row>
        <row r="704">
          <cell r="F704" t="str">
            <v>035.38500.0000.1080</v>
          </cell>
          <cell r="BZ704">
            <v>71418.7</v>
          </cell>
        </row>
        <row r="705">
          <cell r="F705" t="str">
            <v>035.39000.0000.1080</v>
          </cell>
          <cell r="BZ705">
            <v>18292.96</v>
          </cell>
        </row>
        <row r="706">
          <cell r="F706" t="str">
            <v>035.39003.0000.1080</v>
          </cell>
          <cell r="BZ706">
            <v>1179.25</v>
          </cell>
        </row>
        <row r="707">
          <cell r="F707" t="str">
            <v>035.39100.0000.1080</v>
          </cell>
          <cell r="BZ707">
            <v>-24146.560000000001</v>
          </cell>
        </row>
        <row r="708">
          <cell r="F708" t="str">
            <v>035.39103.0000.1080</v>
          </cell>
          <cell r="BZ708">
            <v>29360.87</v>
          </cell>
        </row>
        <row r="709">
          <cell r="F709" t="str">
            <v>035.39200.0000.1080</v>
          </cell>
          <cell r="BZ709">
            <v>241594.78</v>
          </cell>
        </row>
        <row r="710">
          <cell r="F710" t="str">
            <v>035.39300.0000.1080</v>
          </cell>
          <cell r="BZ710">
            <v>0</v>
          </cell>
        </row>
        <row r="711">
          <cell r="F711" t="str">
            <v>035.39400.0000.1080</v>
          </cell>
          <cell r="BZ711">
            <v>177283.47</v>
          </cell>
        </row>
        <row r="712">
          <cell r="F712" t="str">
            <v>035.39500.0000.1080</v>
          </cell>
          <cell r="BZ712">
            <v>15136.56</v>
          </cell>
        </row>
        <row r="713">
          <cell r="F713" t="str">
            <v>035.39600.0000.1080</v>
          </cell>
          <cell r="BZ713">
            <v>8839.8699999999899</v>
          </cell>
        </row>
        <row r="714">
          <cell r="F714" t="str">
            <v>035.39603.0000.1080</v>
          </cell>
          <cell r="BZ714">
            <v>91003.25</v>
          </cell>
        </row>
        <row r="715">
          <cell r="F715" t="str">
            <v>035.39604.0000.1080</v>
          </cell>
          <cell r="BZ715">
            <v>34873.14</v>
          </cell>
        </row>
        <row r="716">
          <cell r="F716" t="str">
            <v>035.39605.0000.1080</v>
          </cell>
          <cell r="BZ716">
            <v>1.0800249583553523E-12</v>
          </cell>
        </row>
        <row r="717">
          <cell r="F717" t="str">
            <v>035.39700.0000.1080</v>
          </cell>
          <cell r="BZ717">
            <v>17553.54</v>
          </cell>
        </row>
        <row r="718">
          <cell r="F718" t="str">
            <v>035.39701.0000.1080</v>
          </cell>
          <cell r="BZ718">
            <v>1391.81</v>
          </cell>
        </row>
        <row r="719">
          <cell r="F719" t="str">
            <v>035.39702.0000.1080</v>
          </cell>
          <cell r="BZ719">
            <v>4576.83</v>
          </cell>
        </row>
        <row r="720">
          <cell r="F720" t="str">
            <v>035.39800.0000.1080</v>
          </cell>
          <cell r="BZ720">
            <v>8949.0400000000009</v>
          </cell>
        </row>
        <row r="721">
          <cell r="F721" t="str">
            <v>035.39900.0000.1080</v>
          </cell>
          <cell r="BZ721">
            <v>12432.43</v>
          </cell>
        </row>
        <row r="722">
          <cell r="F722" t="str">
            <v>035.39901.0000.1080</v>
          </cell>
          <cell r="BZ722">
            <v>7314.8</v>
          </cell>
        </row>
        <row r="723">
          <cell r="F723" t="str">
            <v>035.39902.0000.1110</v>
          </cell>
          <cell r="BZ723">
            <v>12138.08</v>
          </cell>
        </row>
        <row r="724">
          <cell r="F724" t="str">
            <v>035.39902.0000.1080</v>
          </cell>
          <cell r="BZ724">
            <v>175.92</v>
          </cell>
        </row>
        <row r="725">
          <cell r="F725" t="str">
            <v>035.39905.0000.1080</v>
          </cell>
          <cell r="BZ725">
            <v>0</v>
          </cell>
        </row>
        <row r="726">
          <cell r="F726" t="str">
            <v>035.39906.0000.1080</v>
          </cell>
          <cell r="BZ726">
            <v>250512.01</v>
          </cell>
        </row>
        <row r="727">
          <cell r="F727" t="str">
            <v>035.39907.0000.1080</v>
          </cell>
          <cell r="BZ727">
            <v>16338.67</v>
          </cell>
        </row>
        <row r="728">
          <cell r="F728" t="str">
            <v>035.39908.0000.1080</v>
          </cell>
          <cell r="BZ728">
            <v>39223.32</v>
          </cell>
        </row>
        <row r="729">
          <cell r="F729" t="str">
            <v>036.32800.0000.1080</v>
          </cell>
          <cell r="BZ729">
            <v>-2299.0300000000002</v>
          </cell>
        </row>
        <row r="730">
          <cell r="F730" t="str">
            <v>036.33200.0000.1080</v>
          </cell>
          <cell r="BZ730">
            <v>-35455.14</v>
          </cell>
        </row>
        <row r="731">
          <cell r="F731" t="str">
            <v>036.33300.0000.1080</v>
          </cell>
          <cell r="BZ731">
            <v>0</v>
          </cell>
        </row>
        <row r="732">
          <cell r="F732" t="str">
            <v>036.33400.0000.1080</v>
          </cell>
          <cell r="BZ732">
            <v>27428.720000000001</v>
          </cell>
        </row>
        <row r="733">
          <cell r="F733" t="str">
            <v>036.36600.0000.1080</v>
          </cell>
          <cell r="BZ733">
            <v>1185.9000000000001</v>
          </cell>
        </row>
        <row r="734">
          <cell r="F734" t="str">
            <v>036.36701.0000.1080</v>
          </cell>
          <cell r="BZ734">
            <v>0</v>
          </cell>
        </row>
        <row r="735">
          <cell r="F735" t="str">
            <v>036.36800.0000.1080</v>
          </cell>
          <cell r="BZ735">
            <v>21177</v>
          </cell>
        </row>
        <row r="736">
          <cell r="F736" t="str">
            <v>036.36900.0000.1080</v>
          </cell>
          <cell r="BZ736">
            <v>27596.28</v>
          </cell>
        </row>
        <row r="737">
          <cell r="F737" t="str">
            <v>036.37400.0000.1080</v>
          </cell>
          <cell r="BZ737">
            <v>0</v>
          </cell>
        </row>
        <row r="738">
          <cell r="F738" t="str">
            <v>036.37500.0000.1080</v>
          </cell>
          <cell r="BZ738">
            <v>9886.9599999999991</v>
          </cell>
        </row>
        <row r="739">
          <cell r="F739" t="str">
            <v>036.37600.0000.1080</v>
          </cell>
          <cell r="BZ739">
            <v>129877.19</v>
          </cell>
        </row>
        <row r="740">
          <cell r="F740" t="str">
            <v>036.37601.0000.1080</v>
          </cell>
          <cell r="BZ740">
            <v>3556148.69</v>
          </cell>
        </row>
        <row r="741">
          <cell r="F741" t="str">
            <v>036.37602.0000.1080</v>
          </cell>
          <cell r="BZ741">
            <v>2419190.21</v>
          </cell>
        </row>
        <row r="742">
          <cell r="F742" t="str">
            <v>036.37800.0000.1080</v>
          </cell>
          <cell r="BZ742">
            <v>259313.49</v>
          </cell>
        </row>
        <row r="743">
          <cell r="F743" t="str">
            <v>036.37900.0000.1080</v>
          </cell>
          <cell r="BZ743">
            <v>81647</v>
          </cell>
        </row>
        <row r="744">
          <cell r="F744" t="str">
            <v>036.38000.0000.1080</v>
          </cell>
          <cell r="BZ744">
            <v>935637.33</v>
          </cell>
        </row>
        <row r="745">
          <cell r="F745" t="str">
            <v>036.38100.0000.1080</v>
          </cell>
          <cell r="BZ745">
            <v>335794.1</v>
          </cell>
        </row>
        <row r="746">
          <cell r="F746" t="str">
            <v>036.38200.0000.1080</v>
          </cell>
          <cell r="BZ746">
            <v>617637.15</v>
          </cell>
        </row>
        <row r="747">
          <cell r="F747" t="str">
            <v>036.38300.0000.1080</v>
          </cell>
          <cell r="BZ747">
            <v>164423.29</v>
          </cell>
        </row>
        <row r="748">
          <cell r="F748" t="str">
            <v>036.38400.0000.1080</v>
          </cell>
          <cell r="BZ748">
            <v>6621.77</v>
          </cell>
        </row>
        <row r="749">
          <cell r="F749" t="str">
            <v>036.38500.0000.1080</v>
          </cell>
          <cell r="BZ749">
            <v>61640.23</v>
          </cell>
        </row>
        <row r="750">
          <cell r="F750" t="str">
            <v>036.38700.0000.1080</v>
          </cell>
          <cell r="BZ750">
            <v>7056.16</v>
          </cell>
        </row>
        <row r="751">
          <cell r="F751" t="str">
            <v>036.39000.0000.1080</v>
          </cell>
          <cell r="BZ751">
            <v>52050.03</v>
          </cell>
        </row>
        <row r="752">
          <cell r="F752" t="str">
            <v>036.39100.0000.1080</v>
          </cell>
          <cell r="BZ752">
            <v>7217.9399999999905</v>
          </cell>
        </row>
        <row r="753">
          <cell r="F753" t="str">
            <v>036.39103.0000.1080</v>
          </cell>
          <cell r="BZ753">
            <v>8952.86</v>
          </cell>
        </row>
        <row r="754">
          <cell r="F754" t="str">
            <v>036.39200.0000.1080</v>
          </cell>
          <cell r="BZ754">
            <v>175566.69</v>
          </cell>
        </row>
        <row r="755">
          <cell r="F755" t="str">
            <v>036.39300.0000.1080</v>
          </cell>
          <cell r="BZ755">
            <v>16508.98</v>
          </cell>
        </row>
        <row r="756">
          <cell r="F756" t="str">
            <v>036.39400.0000.1080</v>
          </cell>
          <cell r="BZ756">
            <v>218898.81</v>
          </cell>
        </row>
        <row r="757">
          <cell r="F757" t="str">
            <v>036.39500.0000.1080</v>
          </cell>
          <cell r="BZ757">
            <v>2478.5</v>
          </cell>
        </row>
        <row r="758">
          <cell r="F758" t="str">
            <v>036.39600.0000.1080</v>
          </cell>
          <cell r="BZ758">
            <v>21798.28</v>
          </cell>
        </row>
        <row r="759">
          <cell r="F759" t="str">
            <v>036.39603.0000.1080</v>
          </cell>
          <cell r="BZ759">
            <v>0</v>
          </cell>
        </row>
        <row r="760">
          <cell r="F760" t="str">
            <v>036.39604.0000.1080</v>
          </cell>
          <cell r="BZ760">
            <v>-12024.77</v>
          </cell>
        </row>
        <row r="761">
          <cell r="F761" t="str">
            <v>036.39605.0000.1080</v>
          </cell>
          <cell r="BZ761">
            <v>0</v>
          </cell>
        </row>
        <row r="762">
          <cell r="F762" t="str">
            <v>036.39700.0000.1080</v>
          </cell>
          <cell r="BZ762">
            <v>3400.9000000000051</v>
          </cell>
        </row>
        <row r="763">
          <cell r="F763" t="str">
            <v>036.39701.0000.1080</v>
          </cell>
          <cell r="BZ763">
            <v>6776.33</v>
          </cell>
        </row>
        <row r="764">
          <cell r="F764" t="str">
            <v>036.39702.0000.1080</v>
          </cell>
          <cell r="BZ764">
            <v>4.010000000000268</v>
          </cell>
        </row>
        <row r="765">
          <cell r="F765" t="str">
            <v>036.39800.0000.1080</v>
          </cell>
          <cell r="BZ765">
            <v>199.38000000000363</v>
          </cell>
        </row>
        <row r="766">
          <cell r="F766" t="str">
            <v>036.39900.0000.1080</v>
          </cell>
          <cell r="BZ766">
            <v>-10751.49</v>
          </cell>
        </row>
        <row r="767">
          <cell r="F767" t="str">
            <v>036.39901.0000.1080</v>
          </cell>
          <cell r="BZ767">
            <v>4649.6899999999996</v>
          </cell>
        </row>
        <row r="768">
          <cell r="F768" t="str">
            <v>036.39902.0000.1110</v>
          </cell>
          <cell r="BZ768">
            <v>7715.61</v>
          </cell>
        </row>
        <row r="769">
          <cell r="F769" t="str">
            <v>036.39902.0000.1080</v>
          </cell>
          <cell r="BZ769">
            <v>111.82</v>
          </cell>
        </row>
        <row r="770">
          <cell r="F770" t="str">
            <v>036.39905.0000.1080</v>
          </cell>
          <cell r="BZ770">
            <v>1995.18</v>
          </cell>
        </row>
        <row r="771">
          <cell r="F771" t="str">
            <v>036.39906.0000.1080</v>
          </cell>
          <cell r="BZ771">
            <v>132668.32999999999</v>
          </cell>
        </row>
        <row r="772">
          <cell r="F772" t="str">
            <v>036.39907.0000.1080</v>
          </cell>
          <cell r="BZ772">
            <v>1515.56</v>
          </cell>
        </row>
        <row r="773">
          <cell r="F773" t="str">
            <v>036.39908.0000.1080</v>
          </cell>
          <cell r="BZ773">
            <v>24986.43</v>
          </cell>
        </row>
        <row r="774">
          <cell r="F774" t="str">
            <v>041.37601.0000.1080</v>
          </cell>
          <cell r="BZ774">
            <v>335899.95</v>
          </cell>
        </row>
        <row r="775">
          <cell r="F775" t="str">
            <v>041.37602.0000.1080</v>
          </cell>
          <cell r="BZ775">
            <v>21075.02</v>
          </cell>
        </row>
        <row r="776">
          <cell r="F776" t="str">
            <v>041.37800.0000.1080</v>
          </cell>
          <cell r="BZ776">
            <v>11036.56</v>
          </cell>
        </row>
        <row r="777">
          <cell r="F777" t="str">
            <v>041.38000.0000.1080</v>
          </cell>
          <cell r="BZ777">
            <v>29462.28</v>
          </cell>
        </row>
        <row r="778">
          <cell r="F778" t="str">
            <v>041.38100.0000.1080</v>
          </cell>
          <cell r="BZ778">
            <v>139089.59</v>
          </cell>
        </row>
        <row r="779">
          <cell r="F779" t="str">
            <v>041.38300.0000.1080</v>
          </cell>
          <cell r="BZ779">
            <v>19123.61</v>
          </cell>
        </row>
        <row r="780">
          <cell r="F780" t="str">
            <v>041.39100.0000.1080</v>
          </cell>
          <cell r="BZ780">
            <v>7049.02</v>
          </cell>
        </row>
        <row r="781">
          <cell r="F781" t="str">
            <v>041.39200.0000.1080</v>
          </cell>
          <cell r="BZ781">
            <v>79154.84</v>
          </cell>
        </row>
        <row r="782">
          <cell r="F782" t="str">
            <v>041.39400.0000.1080</v>
          </cell>
          <cell r="BZ782">
            <v>30978.99</v>
          </cell>
        </row>
        <row r="783">
          <cell r="F783" t="str">
            <v>041.39600.0000.1080</v>
          </cell>
          <cell r="BZ783">
            <v>23141.26</v>
          </cell>
        </row>
        <row r="784">
          <cell r="F784" t="str">
            <v>041.39700.0000.1080</v>
          </cell>
          <cell r="BZ784">
            <v>91.29</v>
          </cell>
        </row>
        <row r="785">
          <cell r="F785" t="str">
            <v>041.39701.0000.1080</v>
          </cell>
          <cell r="BZ785">
            <v>342.5</v>
          </cell>
        </row>
        <row r="786">
          <cell r="F786" t="str">
            <v>041.39906.0000.1080</v>
          </cell>
          <cell r="BZ786">
            <v>8002.62</v>
          </cell>
        </row>
        <row r="787">
          <cell r="F787" t="str">
            <v>041.39907.0000.1080</v>
          </cell>
          <cell r="BZ787">
            <v>10254.629999999999</v>
          </cell>
        </row>
        <row r="788">
          <cell r="F788" t="str">
            <v>052.00000.0000.1080</v>
          </cell>
          <cell r="BZ788">
            <v>-311249.99</v>
          </cell>
        </row>
        <row r="789">
          <cell r="F789" t="str">
            <v>052.36520.0000.1080</v>
          </cell>
          <cell r="BZ789">
            <v>0</v>
          </cell>
        </row>
        <row r="790">
          <cell r="F790" t="str">
            <v>052.36701.0000.1080</v>
          </cell>
          <cell r="BZ790">
            <v>0</v>
          </cell>
        </row>
        <row r="791">
          <cell r="F791" t="str">
            <v>052.37402.0000.1080</v>
          </cell>
          <cell r="BZ791">
            <v>208</v>
          </cell>
        </row>
        <row r="792">
          <cell r="F792" t="str">
            <v>052.37601.0000.1080</v>
          </cell>
          <cell r="BZ792">
            <v>7826.17</v>
          </cell>
        </row>
        <row r="793">
          <cell r="F793" t="str">
            <v>052.37602.0000.1080</v>
          </cell>
          <cell r="BZ793">
            <v>2543.4899999999998</v>
          </cell>
        </row>
        <row r="794">
          <cell r="F794" t="str">
            <v>052.37800.0000.1080</v>
          </cell>
          <cell r="BZ794">
            <v>833.59</v>
          </cell>
        </row>
        <row r="795">
          <cell r="F795" t="str">
            <v>052.37905.0000.1080</v>
          </cell>
          <cell r="BZ795">
            <v>5091.78</v>
          </cell>
        </row>
        <row r="796">
          <cell r="F796" t="str">
            <v>052.38000.0000.1080</v>
          </cell>
          <cell r="BZ796">
            <v>-7584.68</v>
          </cell>
        </row>
        <row r="797">
          <cell r="F797" t="str">
            <v>052.38200.0000.1080</v>
          </cell>
          <cell r="BZ797">
            <v>227.25</v>
          </cell>
        </row>
        <row r="798">
          <cell r="F798" t="str">
            <v>052.38400.0000.1080</v>
          </cell>
          <cell r="BZ798">
            <v>14.05</v>
          </cell>
        </row>
        <row r="799">
          <cell r="F799" t="str">
            <v>052.38500.0000.1080</v>
          </cell>
          <cell r="BZ799">
            <v>293190.14</v>
          </cell>
        </row>
        <row r="800">
          <cell r="F800" t="str">
            <v>052.39100.0000.1080</v>
          </cell>
          <cell r="BZ800">
            <v>0</v>
          </cell>
        </row>
        <row r="801">
          <cell r="F801" t="str">
            <v>056.00000.0003.1220</v>
          </cell>
          <cell r="BZ801">
            <v>-156651</v>
          </cell>
        </row>
        <row r="802">
          <cell r="F802" t="str">
            <v>056.37402.0003.1220</v>
          </cell>
          <cell r="BZ802">
            <v>15956.25</v>
          </cell>
        </row>
        <row r="803">
          <cell r="F803" t="str">
            <v>056.37601.0003.1220</v>
          </cell>
          <cell r="BZ803">
            <v>0</v>
          </cell>
        </row>
        <row r="804">
          <cell r="F804" t="str">
            <v>056.37602.0003.1220</v>
          </cell>
          <cell r="BZ804">
            <v>-473.13</v>
          </cell>
        </row>
        <row r="805">
          <cell r="F805" t="str">
            <v>056.37800.0003.1220</v>
          </cell>
          <cell r="BZ805">
            <v>0</v>
          </cell>
        </row>
        <row r="806">
          <cell r="F806" t="str">
            <v>056.37905.0003.1220</v>
          </cell>
          <cell r="BZ806">
            <v>0</v>
          </cell>
        </row>
        <row r="807">
          <cell r="F807" t="str">
            <v>056.38000.0003.1220</v>
          </cell>
          <cell r="BZ807">
            <v>37.630000000000003</v>
          </cell>
        </row>
        <row r="808">
          <cell r="F808" t="str">
            <v>056.38200.0003.1220</v>
          </cell>
          <cell r="BZ808">
            <v>112.84</v>
          </cell>
        </row>
        <row r="809">
          <cell r="F809" t="str">
            <v>056.38400.0003.1220</v>
          </cell>
          <cell r="BZ809">
            <v>0</v>
          </cell>
        </row>
        <row r="810">
          <cell r="F810" t="str">
            <v>056.38500.0003.1220</v>
          </cell>
          <cell r="BZ810">
            <v>393140.83</v>
          </cell>
        </row>
        <row r="811">
          <cell r="F811" t="str">
            <v>056.39900.0003.1220</v>
          </cell>
          <cell r="BZ811">
            <v>601.29999999999995</v>
          </cell>
        </row>
        <row r="812">
          <cell r="F812" t="str">
            <v>057.00000.0000.1080</v>
          </cell>
          <cell r="BZ812">
            <v>0</v>
          </cell>
        </row>
        <row r="813">
          <cell r="F813" t="str">
            <v>057.36520.0002.1220</v>
          </cell>
          <cell r="BZ813">
            <v>385174.67</v>
          </cell>
        </row>
        <row r="814">
          <cell r="F814" t="str">
            <v>057.36701.0002.1220</v>
          </cell>
          <cell r="BZ814">
            <v>1943981.97</v>
          </cell>
        </row>
        <row r="815">
          <cell r="F815" t="str">
            <v>057.37402.0000.1080</v>
          </cell>
          <cell r="BZ815">
            <v>0</v>
          </cell>
        </row>
        <row r="816">
          <cell r="F816" t="str">
            <v>057.37601.0002.1220</v>
          </cell>
          <cell r="BZ816">
            <v>-24.649999999987976</v>
          </cell>
        </row>
        <row r="817">
          <cell r="F817" t="str">
            <v>057.37602.0000.1080</v>
          </cell>
          <cell r="BZ817">
            <v>0</v>
          </cell>
        </row>
        <row r="818">
          <cell r="F818" t="str">
            <v>057.37800.0002.1220</v>
          </cell>
          <cell r="BZ818">
            <v>127.76</v>
          </cell>
        </row>
        <row r="819">
          <cell r="F819" t="str">
            <v>057.37905.0002.1220</v>
          </cell>
          <cell r="BZ819">
            <v>213817.11</v>
          </cell>
        </row>
        <row r="820">
          <cell r="F820" t="str">
            <v>057.38200.0000.1080</v>
          </cell>
          <cell r="BZ820">
            <v>0</v>
          </cell>
        </row>
        <row r="821">
          <cell r="F821" t="str">
            <v>057.38400.0000.1080</v>
          </cell>
          <cell r="BZ821">
            <v>0</v>
          </cell>
        </row>
        <row r="822">
          <cell r="F822" t="str">
            <v>057.38500.0002.1220</v>
          </cell>
          <cell r="BZ822">
            <v>103492.22</v>
          </cell>
        </row>
        <row r="823">
          <cell r="F823" t="str">
            <v>057.39100.0002.1220</v>
          </cell>
          <cell r="BZ823">
            <v>9883.9599999999991</v>
          </cell>
        </row>
        <row r="824">
          <cell r="F824" t="str">
            <v>059.00000.0003.1220</v>
          </cell>
          <cell r="BZ824">
            <v>474359.5</v>
          </cell>
        </row>
        <row r="825">
          <cell r="F825" t="str">
            <v>059.37402.0003.1220</v>
          </cell>
          <cell r="BZ825">
            <v>1788.88</v>
          </cell>
        </row>
        <row r="826">
          <cell r="F826" t="str">
            <v>059.37601.0003.1220</v>
          </cell>
          <cell r="BZ826">
            <v>39911.449999999997</v>
          </cell>
        </row>
        <row r="827">
          <cell r="F827" t="str">
            <v>059.37602.0003.1220</v>
          </cell>
          <cell r="BZ827">
            <v>13419.15</v>
          </cell>
        </row>
        <row r="828">
          <cell r="F828" t="str">
            <v>059.37800.0003.1220</v>
          </cell>
          <cell r="BZ828">
            <v>14405.16</v>
          </cell>
        </row>
        <row r="829">
          <cell r="F829" t="str">
            <v>059.37905.0003.1220</v>
          </cell>
          <cell r="BZ829">
            <v>22644.03</v>
          </cell>
        </row>
        <row r="830">
          <cell r="F830" t="str">
            <v>059.38000.0003.1220</v>
          </cell>
          <cell r="BZ830">
            <v>-102615.73</v>
          </cell>
        </row>
        <row r="831">
          <cell r="F831" t="str">
            <v>059.38200.0003.1220</v>
          </cell>
          <cell r="BZ831">
            <v>1127.9100000000001</v>
          </cell>
        </row>
        <row r="832">
          <cell r="F832" t="str">
            <v>059.38400.0003.1220</v>
          </cell>
          <cell r="BZ832">
            <v>64.680000000000007</v>
          </cell>
        </row>
        <row r="833">
          <cell r="F833" t="str">
            <v>059.38500.0003.1220</v>
          </cell>
          <cell r="BZ833">
            <v>334610.15999999997</v>
          </cell>
        </row>
        <row r="834">
          <cell r="F834" t="str">
            <v>059.39900.0003.1220</v>
          </cell>
          <cell r="BZ834">
            <v>0</v>
          </cell>
        </row>
        <row r="835">
          <cell r="F835" t="str">
            <v>059.39906.0003.1220</v>
          </cell>
          <cell r="BZ835">
            <v>119.7</v>
          </cell>
        </row>
        <row r="836">
          <cell r="F836" t="str">
            <v>059.38500.0000.1080</v>
          </cell>
          <cell r="BZ836">
            <v>126.38</v>
          </cell>
        </row>
        <row r="837">
          <cell r="F837" t="str">
            <v>070.00000.0000.1080</v>
          </cell>
          <cell r="BZ837">
            <v>3399.48</v>
          </cell>
        </row>
        <row r="838">
          <cell r="F838" t="str">
            <v>070.30100.0000.1080</v>
          </cell>
          <cell r="BZ838">
            <v>0</v>
          </cell>
        </row>
        <row r="839">
          <cell r="F839" t="str">
            <v>070.30200.0000.1080</v>
          </cell>
          <cell r="BZ839">
            <v>6624.75</v>
          </cell>
        </row>
        <row r="840">
          <cell r="F840" t="str">
            <v>070.30300.0000.1080</v>
          </cell>
          <cell r="BZ840">
            <v>2135.88</v>
          </cell>
        </row>
        <row r="841">
          <cell r="F841" t="str">
            <v>070.36520.0000.1080</v>
          </cell>
          <cell r="BZ841">
            <v>0</v>
          </cell>
        </row>
        <row r="842">
          <cell r="F842" t="str">
            <v>070.36700.0000.1080</v>
          </cell>
          <cell r="BZ842">
            <v>8483.99</v>
          </cell>
        </row>
        <row r="843">
          <cell r="F843" t="str">
            <v>070.36701.0000.1080</v>
          </cell>
          <cell r="BZ843">
            <v>682902.19</v>
          </cell>
        </row>
        <row r="844">
          <cell r="F844" t="str">
            <v>070.36900.0000.1080</v>
          </cell>
          <cell r="BZ844">
            <v>23388.25</v>
          </cell>
        </row>
        <row r="845">
          <cell r="F845" t="str">
            <v>070.37402.0000.1080</v>
          </cell>
          <cell r="BZ845">
            <v>0</v>
          </cell>
        </row>
        <row r="846">
          <cell r="F846" t="str">
            <v>070.37500.0000.1080</v>
          </cell>
          <cell r="BZ846">
            <v>1247.05</v>
          </cell>
        </row>
        <row r="847">
          <cell r="F847" t="str">
            <v>070.37600.0000.1080</v>
          </cell>
          <cell r="BZ847">
            <v>79599.320000000007</v>
          </cell>
        </row>
        <row r="848">
          <cell r="F848" t="str">
            <v>070.37601.0000.1080</v>
          </cell>
          <cell r="BZ848">
            <v>463281.05</v>
          </cell>
        </row>
        <row r="849">
          <cell r="F849" t="str">
            <v>070.37602.0000.1080</v>
          </cell>
          <cell r="BZ849">
            <v>320451.43</v>
          </cell>
        </row>
        <row r="850">
          <cell r="F850" t="str">
            <v>070.37800.0000.1080</v>
          </cell>
          <cell r="BZ850">
            <v>4747.51</v>
          </cell>
        </row>
        <row r="851">
          <cell r="F851" t="str">
            <v>070.37900.0000.1080</v>
          </cell>
          <cell r="BZ851">
            <v>12190.91</v>
          </cell>
        </row>
        <row r="852">
          <cell r="F852" t="str">
            <v>070.38000.0000.1080</v>
          </cell>
          <cell r="BZ852">
            <v>872299.11</v>
          </cell>
        </row>
        <row r="853">
          <cell r="F853" t="str">
            <v>070.38100.0000.1080</v>
          </cell>
          <cell r="BZ853">
            <v>185250.12</v>
          </cell>
        </row>
        <row r="854">
          <cell r="F854" t="str">
            <v>070.38200.0000.1080</v>
          </cell>
          <cell r="BZ854">
            <v>50601.82</v>
          </cell>
        </row>
        <row r="855">
          <cell r="F855" t="str">
            <v>070.38300.0000.1080</v>
          </cell>
          <cell r="BZ855">
            <v>98152.08</v>
          </cell>
        </row>
        <row r="856">
          <cell r="F856" t="str">
            <v>070.38400.0000.1080</v>
          </cell>
          <cell r="BZ856">
            <v>31491.71</v>
          </cell>
        </row>
        <row r="857">
          <cell r="F857" t="str">
            <v>070.38500.0000.1080</v>
          </cell>
          <cell r="BZ857">
            <v>10253.61</v>
          </cell>
        </row>
        <row r="858">
          <cell r="F858" t="str">
            <v>070.39000.0000.1080</v>
          </cell>
          <cell r="BZ858">
            <v>118034.69</v>
          </cell>
        </row>
        <row r="859">
          <cell r="F859" t="str">
            <v>070.39009.0000.1110</v>
          </cell>
          <cell r="BZ859">
            <v>2689.69</v>
          </cell>
        </row>
        <row r="860">
          <cell r="F860" t="str">
            <v>070.39009.0000.1080</v>
          </cell>
          <cell r="BZ860">
            <v>128.08000000000001</v>
          </cell>
        </row>
        <row r="861">
          <cell r="F861" t="str">
            <v>070.39100.0000.1080</v>
          </cell>
          <cell r="BZ861">
            <v>12367.31</v>
          </cell>
        </row>
        <row r="862">
          <cell r="F862" t="str">
            <v>070.39200.0000.1080</v>
          </cell>
          <cell r="BZ862">
            <v>5200.4399999999996</v>
          </cell>
        </row>
        <row r="863">
          <cell r="F863" t="str">
            <v>070.39300.0000.1080</v>
          </cell>
          <cell r="BZ863">
            <v>1081.3699999999999</v>
          </cell>
        </row>
        <row r="864">
          <cell r="F864" t="str">
            <v>070.39400.0000.1080</v>
          </cell>
          <cell r="BZ864">
            <v>21802.06</v>
          </cell>
        </row>
        <row r="865">
          <cell r="F865" t="str">
            <v>070.39500.0000.1080</v>
          </cell>
          <cell r="BZ865">
            <v>1032.43</v>
          </cell>
        </row>
        <row r="866">
          <cell r="F866" t="str">
            <v>070.39600.0000.1080</v>
          </cell>
          <cell r="BZ866">
            <v>-67686.75</v>
          </cell>
        </row>
        <row r="867">
          <cell r="F867" t="str">
            <v>070.39603.0000.1080</v>
          </cell>
          <cell r="BZ867">
            <v>29834.18</v>
          </cell>
        </row>
        <row r="868">
          <cell r="F868" t="str">
            <v>070.39604.0000.1080</v>
          </cell>
          <cell r="BZ868">
            <v>0</v>
          </cell>
        </row>
        <row r="869">
          <cell r="F869" t="str">
            <v>070.39700.0000.1080</v>
          </cell>
          <cell r="BZ869">
            <v>5452.83</v>
          </cell>
        </row>
        <row r="870">
          <cell r="F870" t="str">
            <v>070.39701.0000.1080</v>
          </cell>
          <cell r="BZ870">
            <v>-3584.51</v>
          </cell>
        </row>
        <row r="871">
          <cell r="F871" t="str">
            <v>070.39702.0000.1080</v>
          </cell>
          <cell r="BZ871">
            <v>-903.11</v>
          </cell>
        </row>
        <row r="872">
          <cell r="F872" t="str">
            <v>070.39705.0000.1080</v>
          </cell>
          <cell r="BZ872">
            <v>386.11</v>
          </cell>
        </row>
        <row r="873">
          <cell r="F873" t="str">
            <v>070.39800.0000.1080</v>
          </cell>
          <cell r="BZ873">
            <v>2466.2800000000002</v>
          </cell>
        </row>
        <row r="874">
          <cell r="F874" t="str">
            <v>070.39906.0000.1080</v>
          </cell>
          <cell r="BZ874">
            <v>-1013.26</v>
          </cell>
        </row>
        <row r="875">
          <cell r="F875" t="str">
            <v>070.39907.0000.1080</v>
          </cell>
          <cell r="BZ875">
            <v>0</v>
          </cell>
        </row>
        <row r="876">
          <cell r="F876" t="str">
            <v>071.00000.0000.1080</v>
          </cell>
          <cell r="BZ876">
            <v>2656.72</v>
          </cell>
        </row>
        <row r="877">
          <cell r="F877" t="str">
            <v>071.30100.0000.1080</v>
          </cell>
          <cell r="BZ877">
            <v>0</v>
          </cell>
        </row>
        <row r="878">
          <cell r="F878" t="str">
            <v>071.30200.0000.1080</v>
          </cell>
          <cell r="BZ878">
            <v>4070.68</v>
          </cell>
        </row>
        <row r="879">
          <cell r="F879" t="str">
            <v>071.30300.0000.1080</v>
          </cell>
          <cell r="BZ879">
            <v>1459.04</v>
          </cell>
        </row>
        <row r="880">
          <cell r="F880" t="str">
            <v>071.36520.0000.1080</v>
          </cell>
          <cell r="BZ880">
            <v>0</v>
          </cell>
        </row>
        <row r="881">
          <cell r="F881" t="str">
            <v>071.36600.0000.1080</v>
          </cell>
          <cell r="BZ881">
            <v>538.73</v>
          </cell>
        </row>
        <row r="882">
          <cell r="F882" t="str">
            <v>071.36700.0000.1080</v>
          </cell>
          <cell r="BZ882">
            <v>7415.11</v>
          </cell>
        </row>
        <row r="883">
          <cell r="F883" t="str">
            <v>071.36701.0000.1080</v>
          </cell>
          <cell r="BZ883">
            <v>791328.28</v>
          </cell>
        </row>
        <row r="884">
          <cell r="F884" t="str">
            <v>071.36900.0000.1080</v>
          </cell>
          <cell r="BZ884">
            <v>20073.5</v>
          </cell>
        </row>
        <row r="885">
          <cell r="F885" t="str">
            <v>071.37402.0000.1080</v>
          </cell>
          <cell r="BZ885">
            <v>0</v>
          </cell>
        </row>
        <row r="886">
          <cell r="F886" t="str">
            <v>071.37600.0000.1080</v>
          </cell>
          <cell r="BZ886">
            <v>53556.14</v>
          </cell>
        </row>
        <row r="887">
          <cell r="F887" t="str">
            <v>071.37601.0000.1080</v>
          </cell>
          <cell r="BZ887">
            <v>169284.25</v>
          </cell>
        </row>
        <row r="888">
          <cell r="F888" t="str">
            <v>071.37602.0000.1080</v>
          </cell>
          <cell r="BZ888">
            <v>387889</v>
          </cell>
        </row>
        <row r="889">
          <cell r="F889" t="str">
            <v>071.37800.0000.1080</v>
          </cell>
          <cell r="BZ889">
            <v>6634.07</v>
          </cell>
        </row>
        <row r="890">
          <cell r="F890" t="str">
            <v>071.37900.0000.1080</v>
          </cell>
          <cell r="BZ890">
            <v>18730.38</v>
          </cell>
        </row>
        <row r="891">
          <cell r="F891" t="str">
            <v>071.38000.0000.1080</v>
          </cell>
          <cell r="BZ891">
            <v>413704.23</v>
          </cell>
        </row>
        <row r="892">
          <cell r="F892" t="str">
            <v>071.38100.0000.1080</v>
          </cell>
          <cell r="BZ892">
            <v>109531.59</v>
          </cell>
        </row>
        <row r="893">
          <cell r="F893" t="str">
            <v>071.38200.0000.1080</v>
          </cell>
          <cell r="BZ893">
            <v>31321.19</v>
          </cell>
        </row>
        <row r="894">
          <cell r="F894" t="str">
            <v>071.38300.0000.1080</v>
          </cell>
          <cell r="BZ894">
            <v>62497.86</v>
          </cell>
        </row>
        <row r="895">
          <cell r="F895" t="str">
            <v>071.38400.0000.1080</v>
          </cell>
          <cell r="BZ895">
            <v>20287.89</v>
          </cell>
        </row>
        <row r="896">
          <cell r="F896" t="str">
            <v>071.38500.0000.1080</v>
          </cell>
          <cell r="BZ896">
            <v>3960.35</v>
          </cell>
        </row>
        <row r="897">
          <cell r="F897" t="str">
            <v>071.39000.0000.1080</v>
          </cell>
          <cell r="BZ897">
            <v>5107</v>
          </cell>
        </row>
        <row r="898">
          <cell r="F898" t="str">
            <v>071.39009.0000.1110</v>
          </cell>
          <cell r="BZ898">
            <v>1141.29</v>
          </cell>
        </row>
        <row r="899">
          <cell r="F899" t="str">
            <v>071.39009.0000.1080</v>
          </cell>
          <cell r="BZ899">
            <v>54.35</v>
          </cell>
        </row>
        <row r="900">
          <cell r="F900" t="str">
            <v>071.39100.0000.1080</v>
          </cell>
          <cell r="BZ900">
            <v>14384.14</v>
          </cell>
        </row>
        <row r="901">
          <cell r="F901" t="str">
            <v>071.39200.0000.1080</v>
          </cell>
          <cell r="BZ901">
            <v>45436.82</v>
          </cell>
        </row>
        <row r="902">
          <cell r="F902" t="str">
            <v>071.39300.0000.1080</v>
          </cell>
          <cell r="BZ902">
            <v>1412.49</v>
          </cell>
        </row>
        <row r="903">
          <cell r="F903" t="str">
            <v>071.39400.0000.1080</v>
          </cell>
          <cell r="BZ903">
            <v>11987.95</v>
          </cell>
        </row>
        <row r="904">
          <cell r="F904" t="str">
            <v>071.39500.0000.1080</v>
          </cell>
          <cell r="BZ904">
            <v>753.47</v>
          </cell>
        </row>
        <row r="905">
          <cell r="F905" t="str">
            <v>071.39600.0000.1080</v>
          </cell>
          <cell r="BZ905">
            <v>8715.7800000000007</v>
          </cell>
        </row>
        <row r="906">
          <cell r="F906" t="str">
            <v>071.39603.0000.1080</v>
          </cell>
          <cell r="BZ906">
            <v>55445.66</v>
          </cell>
        </row>
        <row r="907">
          <cell r="F907" t="str">
            <v>071.39604.0000.1080</v>
          </cell>
          <cell r="BZ907">
            <v>0</v>
          </cell>
        </row>
        <row r="908">
          <cell r="F908" t="str">
            <v>071.39700.0000.1080</v>
          </cell>
          <cell r="BZ908">
            <v>2135.67</v>
          </cell>
        </row>
        <row r="909">
          <cell r="F909" t="str">
            <v>071.39701.0000.1080</v>
          </cell>
          <cell r="BZ909">
            <v>3133.96</v>
          </cell>
        </row>
        <row r="910">
          <cell r="F910" t="str">
            <v>071.39702.0000.1080</v>
          </cell>
          <cell r="BZ910">
            <v>510.56</v>
          </cell>
        </row>
        <row r="911">
          <cell r="F911" t="str">
            <v>071.39705.0000.1080</v>
          </cell>
          <cell r="BZ911">
            <v>928.22</v>
          </cell>
        </row>
        <row r="912">
          <cell r="F912" t="str">
            <v>071.39800.0000.1080</v>
          </cell>
          <cell r="BZ912">
            <v>4840.1400000000003</v>
          </cell>
        </row>
        <row r="913">
          <cell r="F913" t="str">
            <v>071.39906.0000.1080</v>
          </cell>
          <cell r="BZ913">
            <v>-1239.68</v>
          </cell>
        </row>
        <row r="914">
          <cell r="F914" t="str">
            <v>071.39907.0000.1080</v>
          </cell>
          <cell r="BZ914">
            <v>0</v>
          </cell>
        </row>
        <row r="915">
          <cell r="F915" t="str">
            <v>072.00000.0000.1080</v>
          </cell>
          <cell r="BZ915">
            <v>20682.509999999998</v>
          </cell>
        </row>
        <row r="916">
          <cell r="F916" t="str">
            <v>072.30100.0000.1080</v>
          </cell>
          <cell r="BZ916">
            <v>893.75</v>
          </cell>
        </row>
        <row r="917">
          <cell r="F917" t="str">
            <v>072.30200.0000.1080</v>
          </cell>
          <cell r="BZ917">
            <v>25887.72</v>
          </cell>
        </row>
        <row r="918">
          <cell r="F918" t="str">
            <v>072.30300.0000.1080</v>
          </cell>
          <cell r="BZ918">
            <v>13989.54</v>
          </cell>
        </row>
        <row r="919">
          <cell r="F919" t="str">
            <v>072.36520.0000.1080</v>
          </cell>
          <cell r="BZ919">
            <v>0</v>
          </cell>
        </row>
        <row r="920">
          <cell r="F920" t="str">
            <v>072.36600.0000.1080</v>
          </cell>
          <cell r="BZ920">
            <v>1582.73</v>
          </cell>
        </row>
        <row r="921">
          <cell r="F921" t="str">
            <v>072.36700.0000.1080</v>
          </cell>
          <cell r="BZ921">
            <v>24223.759999999998</v>
          </cell>
        </row>
        <row r="922">
          <cell r="F922" t="str">
            <v>072.36701.0000.1080</v>
          </cell>
          <cell r="BZ922">
            <v>4859282.34</v>
          </cell>
        </row>
        <row r="923">
          <cell r="F923" t="str">
            <v>072.36702.0000.1080</v>
          </cell>
          <cell r="BZ923">
            <v>17434.3</v>
          </cell>
        </row>
        <row r="924">
          <cell r="F924" t="str">
            <v>072.36900.0000.1080</v>
          </cell>
          <cell r="BZ924">
            <v>212721.93</v>
          </cell>
        </row>
        <row r="925">
          <cell r="F925" t="str">
            <v>072.37000.0000.1080</v>
          </cell>
          <cell r="BZ925">
            <v>-559.91999999999996</v>
          </cell>
        </row>
        <row r="926">
          <cell r="F926" t="str">
            <v>072.37401.0000.1080</v>
          </cell>
          <cell r="BZ926">
            <v>120313.5</v>
          </cell>
        </row>
        <row r="927">
          <cell r="F927" t="str">
            <v>072.37402.0000.1080</v>
          </cell>
          <cell r="BZ927">
            <v>0</v>
          </cell>
        </row>
        <row r="928">
          <cell r="F928" t="str">
            <v>072.37500.0000.1080</v>
          </cell>
          <cell r="BZ928">
            <v>9989.19</v>
          </cell>
        </row>
        <row r="929">
          <cell r="F929" t="str">
            <v>072.37600.0000.1080</v>
          </cell>
          <cell r="BZ929">
            <v>194849.48</v>
          </cell>
        </row>
        <row r="930">
          <cell r="F930" t="str">
            <v>072.37601.0000.1080</v>
          </cell>
          <cell r="BZ930">
            <v>2517651.59</v>
          </cell>
        </row>
        <row r="931">
          <cell r="F931" t="str">
            <v>072.37602.0000.1080</v>
          </cell>
          <cell r="BZ931">
            <v>2252753.13</v>
          </cell>
        </row>
        <row r="932">
          <cell r="F932" t="str">
            <v>072.37800.0000.1080</v>
          </cell>
          <cell r="BZ932">
            <v>94887.79</v>
          </cell>
        </row>
        <row r="933">
          <cell r="F933" t="str">
            <v>072.37900.0000.1080</v>
          </cell>
          <cell r="BZ933">
            <v>219390.97</v>
          </cell>
        </row>
        <row r="934">
          <cell r="F934" t="str">
            <v>072.38000.0000.1080</v>
          </cell>
          <cell r="BZ934">
            <v>5330960.17</v>
          </cell>
        </row>
        <row r="935">
          <cell r="F935" t="str">
            <v>072.38100.0000.1080</v>
          </cell>
          <cell r="BZ935">
            <v>966538.25</v>
          </cell>
        </row>
        <row r="936">
          <cell r="F936" t="str">
            <v>072.38200.0000.1080</v>
          </cell>
          <cell r="BZ936">
            <v>-497086.53</v>
          </cell>
        </row>
        <row r="937">
          <cell r="F937" t="str">
            <v>072.38300.0000.1080</v>
          </cell>
          <cell r="BZ937">
            <v>569514.86</v>
          </cell>
        </row>
        <row r="938">
          <cell r="F938" t="str">
            <v>072.38400.0000.1080</v>
          </cell>
          <cell r="BZ938">
            <v>193989.81</v>
          </cell>
        </row>
        <row r="939">
          <cell r="F939" t="str">
            <v>072.38500.0000.1080</v>
          </cell>
          <cell r="BZ939">
            <v>99742.25</v>
          </cell>
        </row>
        <row r="940">
          <cell r="F940" t="str">
            <v>072.39000.0000.1080</v>
          </cell>
          <cell r="BZ940">
            <v>165766.20000000001</v>
          </cell>
        </row>
        <row r="941">
          <cell r="F941" t="str">
            <v>072.39009.0000.1110</v>
          </cell>
          <cell r="BZ941">
            <v>3242.23</v>
          </cell>
        </row>
        <row r="942">
          <cell r="F942" t="str">
            <v>072.39009.0000.1080</v>
          </cell>
          <cell r="BZ942">
            <v>87.37</v>
          </cell>
        </row>
        <row r="943">
          <cell r="F943" t="str">
            <v>072.39100.0000.1080</v>
          </cell>
          <cell r="BZ943">
            <v>85704.65</v>
          </cell>
        </row>
        <row r="944">
          <cell r="F944" t="str">
            <v>072.39200.0000.1080</v>
          </cell>
          <cell r="BZ944">
            <v>86967.91</v>
          </cell>
        </row>
        <row r="945">
          <cell r="F945" t="str">
            <v>072.39300.0000.1080</v>
          </cell>
          <cell r="BZ945">
            <v>4851.84</v>
          </cell>
        </row>
        <row r="946">
          <cell r="F946" t="str">
            <v>072.39400.0000.1080</v>
          </cell>
          <cell r="BZ946">
            <v>57506.6</v>
          </cell>
        </row>
        <row r="947">
          <cell r="F947" t="str">
            <v>072.39500.0000.1080</v>
          </cell>
          <cell r="BZ947">
            <v>9494.11</v>
          </cell>
        </row>
        <row r="948">
          <cell r="F948" t="str">
            <v>072.39600.0000.1080</v>
          </cell>
          <cell r="BZ948">
            <v>3498.4</v>
          </cell>
        </row>
        <row r="949">
          <cell r="F949" t="str">
            <v>072.39603.0000.1080</v>
          </cell>
          <cell r="BZ949">
            <v>120253.94</v>
          </cell>
        </row>
        <row r="950">
          <cell r="F950" t="str">
            <v>072.39604.0000.1080</v>
          </cell>
          <cell r="BZ950">
            <v>72512.929999999993</v>
          </cell>
        </row>
        <row r="951">
          <cell r="F951" t="str">
            <v>072.39700.0000.1080</v>
          </cell>
          <cell r="BZ951">
            <v>29961.53</v>
          </cell>
        </row>
        <row r="952">
          <cell r="F952" t="str">
            <v>072.39701.0000.1080</v>
          </cell>
          <cell r="BZ952">
            <v>2673.38</v>
          </cell>
        </row>
        <row r="953">
          <cell r="F953" t="str">
            <v>072.39702.0000.1080</v>
          </cell>
          <cell r="BZ953">
            <v>-1202.9100000000001</v>
          </cell>
        </row>
        <row r="954">
          <cell r="F954" t="str">
            <v>072.39705.0000.1080</v>
          </cell>
          <cell r="BZ954">
            <v>28724.799999999999</v>
          </cell>
        </row>
        <row r="955">
          <cell r="F955" t="str">
            <v>072.39800.0000.1080</v>
          </cell>
          <cell r="BZ955">
            <v>20031.66</v>
          </cell>
        </row>
        <row r="956">
          <cell r="F956" t="str">
            <v>072.39900.0000.1080</v>
          </cell>
          <cell r="BZ956">
            <v>1644.84</v>
          </cell>
        </row>
        <row r="957">
          <cell r="F957" t="str">
            <v>072.39906.0000.1080</v>
          </cell>
          <cell r="BZ957">
            <v>-9326</v>
          </cell>
        </row>
        <row r="958">
          <cell r="F958" t="str">
            <v>072.39907.0000.1080</v>
          </cell>
          <cell r="BZ958">
            <v>0</v>
          </cell>
        </row>
        <row r="959">
          <cell r="F959" t="str">
            <v>077.00000.0000.1080</v>
          </cell>
          <cell r="BZ959">
            <v>202538.8</v>
          </cell>
        </row>
        <row r="960">
          <cell r="F960" t="str">
            <v>077.36500.0000.1080</v>
          </cell>
          <cell r="BZ960">
            <v>26757.55</v>
          </cell>
        </row>
        <row r="961">
          <cell r="F961" t="str">
            <v>077.36520.0000.1080</v>
          </cell>
          <cell r="BZ961">
            <v>453.8</v>
          </cell>
        </row>
        <row r="962">
          <cell r="F962" t="str">
            <v>077.36602.0000.1080</v>
          </cell>
          <cell r="BZ962">
            <v>88.54</v>
          </cell>
        </row>
        <row r="963">
          <cell r="F963" t="str">
            <v>077.36603.0000.1080</v>
          </cell>
          <cell r="BZ963">
            <v>2627.4</v>
          </cell>
        </row>
        <row r="964">
          <cell r="F964" t="str">
            <v>077.36700.0000.1080</v>
          </cell>
          <cell r="BZ964">
            <v>1776.7</v>
          </cell>
        </row>
        <row r="965">
          <cell r="F965" t="str">
            <v>077.36701.0000.1080</v>
          </cell>
          <cell r="BZ965">
            <v>562098.39</v>
          </cell>
        </row>
        <row r="966">
          <cell r="F966" t="str">
            <v>077.36900.0000.1080</v>
          </cell>
          <cell r="BZ966">
            <v>2377934.1800000002</v>
          </cell>
        </row>
        <row r="967">
          <cell r="F967" t="str">
            <v>077.37400.0000.1080</v>
          </cell>
          <cell r="BZ967">
            <v>-319.2</v>
          </cell>
        </row>
        <row r="968">
          <cell r="F968" t="str">
            <v>077.37402.0000.1080</v>
          </cell>
          <cell r="BZ968">
            <v>20.55</v>
          </cell>
        </row>
        <row r="969">
          <cell r="F969" t="str">
            <v>077.37500.0000.1080</v>
          </cell>
          <cell r="BZ969">
            <v>24781.08</v>
          </cell>
        </row>
        <row r="970">
          <cell r="F970" t="str">
            <v>077.37600.0000.1080</v>
          </cell>
          <cell r="BZ970">
            <v>1713474.25</v>
          </cell>
        </row>
        <row r="971">
          <cell r="F971" t="str">
            <v>077.37601.0000.1080</v>
          </cell>
          <cell r="BZ971">
            <v>57519514.32</v>
          </cell>
        </row>
        <row r="972">
          <cell r="F972" t="str">
            <v>077.37602.0000.1080</v>
          </cell>
          <cell r="BZ972">
            <v>22503402.540000007</v>
          </cell>
        </row>
        <row r="973">
          <cell r="F973" t="str">
            <v>077.37800.0000.1080</v>
          </cell>
          <cell r="BZ973">
            <v>821814.17</v>
          </cell>
        </row>
        <row r="974">
          <cell r="F974" t="str">
            <v>077.37900.0000.1080</v>
          </cell>
          <cell r="BZ974">
            <v>2109683.12</v>
          </cell>
        </row>
        <row r="975">
          <cell r="F975" t="str">
            <v>077.38000.0000.1080</v>
          </cell>
          <cell r="BZ975">
            <v>31771651.170000006</v>
          </cell>
        </row>
        <row r="976">
          <cell r="F976" t="str">
            <v>077.38100.0000.1080</v>
          </cell>
          <cell r="BZ976">
            <v>7501001.6700000009</v>
          </cell>
        </row>
        <row r="977">
          <cell r="F977" t="str">
            <v>077.38200.0000.1080</v>
          </cell>
          <cell r="BZ977">
            <v>2435616.2200000002</v>
          </cell>
        </row>
        <row r="978">
          <cell r="F978" t="str">
            <v>077.38300.0000.1080</v>
          </cell>
          <cell r="BZ978">
            <v>3853773.32</v>
          </cell>
        </row>
        <row r="979">
          <cell r="F979" t="str">
            <v>077.38500.0000.1080</v>
          </cell>
          <cell r="BZ979">
            <v>45334.18</v>
          </cell>
        </row>
        <row r="980">
          <cell r="F980" t="str">
            <v>077.38600.0000.1080</v>
          </cell>
          <cell r="BZ980">
            <v>20264.55</v>
          </cell>
        </row>
        <row r="981">
          <cell r="F981" t="str">
            <v>077.38700.0000.1080</v>
          </cell>
          <cell r="BZ981">
            <v>730.62</v>
          </cell>
        </row>
        <row r="982">
          <cell r="F982" t="str">
            <v>077.38900.0000.1080</v>
          </cell>
          <cell r="BZ982">
            <v>11505.04</v>
          </cell>
        </row>
        <row r="983">
          <cell r="F983" t="str">
            <v>077.39000.0000.1080</v>
          </cell>
          <cell r="BZ983">
            <v>3522590.15</v>
          </cell>
        </row>
        <row r="984">
          <cell r="F984" t="str">
            <v>077.39001.0000.1080</v>
          </cell>
          <cell r="BZ984">
            <v>377927.53</v>
          </cell>
        </row>
        <row r="985">
          <cell r="F985" t="str">
            <v>077.39009.0000.1110</v>
          </cell>
          <cell r="BZ985">
            <v>22970.05</v>
          </cell>
        </row>
        <row r="986">
          <cell r="F986" t="str">
            <v>077.39009.0000.1080</v>
          </cell>
          <cell r="BZ986">
            <v>779.01</v>
          </cell>
        </row>
        <row r="987">
          <cell r="F987" t="str">
            <v>077.39100.0000.1080</v>
          </cell>
          <cell r="BZ987">
            <v>2205285.23</v>
          </cell>
        </row>
        <row r="988">
          <cell r="F988" t="str">
            <v>077.39103.0000.1080</v>
          </cell>
          <cell r="BZ988">
            <v>13645.65</v>
          </cell>
        </row>
        <row r="989">
          <cell r="F989" t="str">
            <v>077.39200.0000.1080</v>
          </cell>
          <cell r="BZ989">
            <v>2243674.4900000002</v>
          </cell>
        </row>
        <row r="990">
          <cell r="F990" t="str">
            <v>077.39300.0000.1080</v>
          </cell>
          <cell r="BZ990">
            <v>356023.2</v>
          </cell>
        </row>
        <row r="991">
          <cell r="F991" t="str">
            <v>077.39400.0000.1080</v>
          </cell>
          <cell r="BZ991">
            <v>1634768.5</v>
          </cell>
        </row>
        <row r="992">
          <cell r="F992" t="str">
            <v>077.39500.0000.1080</v>
          </cell>
          <cell r="BZ992">
            <v>303661.57</v>
          </cell>
        </row>
        <row r="993">
          <cell r="F993" t="str">
            <v>077.39600.0000.1080</v>
          </cell>
          <cell r="BZ993">
            <v>594331.91</v>
          </cell>
        </row>
        <row r="994">
          <cell r="F994" t="str">
            <v>077.39603.0000.1080</v>
          </cell>
          <cell r="BZ994">
            <v>204861.76</v>
          </cell>
        </row>
        <row r="995">
          <cell r="F995" t="str">
            <v>077.39604.0000.1080</v>
          </cell>
          <cell r="BZ995">
            <v>82570.570000000007</v>
          </cell>
        </row>
        <row r="996">
          <cell r="F996" t="str">
            <v>077.39605.0000.1080</v>
          </cell>
          <cell r="BZ996">
            <v>14601.85</v>
          </cell>
        </row>
        <row r="997">
          <cell r="F997" t="str">
            <v>077.39700.0000.1080</v>
          </cell>
          <cell r="BZ997">
            <v>1497818.36</v>
          </cell>
        </row>
        <row r="998">
          <cell r="F998" t="str">
            <v>077.39702.0000.1080</v>
          </cell>
          <cell r="BZ998">
            <v>5952.56</v>
          </cell>
        </row>
        <row r="999">
          <cell r="F999" t="str">
            <v>077.39800.0000.1080</v>
          </cell>
          <cell r="BZ999">
            <v>78403.8</v>
          </cell>
        </row>
        <row r="1000">
          <cell r="F1000" t="str">
            <v>077.39900.0000.1080</v>
          </cell>
          <cell r="BZ1000">
            <v>99.63</v>
          </cell>
        </row>
        <row r="1001">
          <cell r="F1001" t="str">
            <v>077.39901.0000.1080</v>
          </cell>
          <cell r="BZ1001">
            <v>826.25</v>
          </cell>
        </row>
        <row r="1002">
          <cell r="F1002" t="str">
            <v>077.39902.0000.1080</v>
          </cell>
          <cell r="BZ1002">
            <v>1122.25</v>
          </cell>
        </row>
        <row r="1003">
          <cell r="F1003" t="str">
            <v>077.39903.0000.1080</v>
          </cell>
          <cell r="BZ1003">
            <v>-243.75</v>
          </cell>
        </row>
        <row r="1004">
          <cell r="F1004" t="str">
            <v>077.39905.0000.1080</v>
          </cell>
          <cell r="BZ1004">
            <v>117484.63</v>
          </cell>
        </row>
        <row r="1005">
          <cell r="F1005" t="str">
            <v>077.39906.0000.1080</v>
          </cell>
          <cell r="BZ1005">
            <v>-701761.9</v>
          </cell>
        </row>
        <row r="1006">
          <cell r="F1006" t="str">
            <v>077.39907.0000.1080</v>
          </cell>
          <cell r="BZ1006">
            <v>40982.11</v>
          </cell>
        </row>
        <row r="1007">
          <cell r="F1007" t="str">
            <v>077.39908.0000.1080</v>
          </cell>
          <cell r="BZ1007">
            <v>3466316.45</v>
          </cell>
        </row>
        <row r="1008">
          <cell r="F1008" t="str">
            <v>041.00000.0000.1080</v>
          </cell>
          <cell r="BZ1008">
            <v>0</v>
          </cell>
        </row>
        <row r="1009">
          <cell r="F1009" t="str">
            <v>079.00000.0000.1080</v>
          </cell>
          <cell r="BZ1009">
            <v>2097410.19</v>
          </cell>
        </row>
        <row r="1010">
          <cell r="F1010" t="str">
            <v>080.00000.0000.1080</v>
          </cell>
          <cell r="BZ1010">
            <v>104595.46</v>
          </cell>
        </row>
        <row r="1011">
          <cell r="F1011" t="str">
            <v>080.39000.0000.1080</v>
          </cell>
          <cell r="BZ1011">
            <v>0</v>
          </cell>
        </row>
        <row r="1012">
          <cell r="F1012" t="str">
            <v>080.39906.0000.1080</v>
          </cell>
          <cell r="BZ1012">
            <v>20381.77</v>
          </cell>
        </row>
        <row r="1013">
          <cell r="F1013" t="str">
            <v>081.30100.0000.1080</v>
          </cell>
          <cell r="BZ1013">
            <v>-25000</v>
          </cell>
        </row>
        <row r="1014">
          <cell r="F1014" t="str">
            <v>081.30200.0000.1080</v>
          </cell>
          <cell r="BZ1014">
            <v>15036.24</v>
          </cell>
        </row>
        <row r="1015">
          <cell r="F1015" t="str">
            <v>081.30300.0000.1080</v>
          </cell>
          <cell r="BZ1015">
            <v>-6646.28</v>
          </cell>
        </row>
        <row r="1016">
          <cell r="F1016" t="str">
            <v>081.32540.0000.1080</v>
          </cell>
          <cell r="BZ1016">
            <v>332.42</v>
          </cell>
        </row>
        <row r="1017">
          <cell r="F1017" t="str">
            <v>081.32800.0000.1080</v>
          </cell>
          <cell r="BZ1017">
            <v>1468.77</v>
          </cell>
        </row>
        <row r="1018">
          <cell r="F1018" t="str">
            <v>081.33200.0000.1080</v>
          </cell>
          <cell r="BZ1018">
            <v>58641.07</v>
          </cell>
        </row>
        <row r="1019">
          <cell r="F1019" t="str">
            <v>081.33400.0000.1080</v>
          </cell>
          <cell r="BZ1019">
            <v>40785.08</v>
          </cell>
        </row>
        <row r="1020">
          <cell r="F1020" t="str">
            <v>081.36520.0000.1080</v>
          </cell>
          <cell r="BZ1020">
            <v>0</v>
          </cell>
        </row>
        <row r="1021">
          <cell r="F1021" t="str">
            <v>081.36601.0000.1080</v>
          </cell>
          <cell r="BZ1021">
            <v>0</v>
          </cell>
        </row>
        <row r="1022">
          <cell r="F1022" t="str">
            <v>081.36700.0000.1080</v>
          </cell>
          <cell r="BZ1022">
            <v>1035338.56</v>
          </cell>
        </row>
        <row r="1023">
          <cell r="F1023" t="str">
            <v>081.36701.0000.1080</v>
          </cell>
          <cell r="BZ1023">
            <v>0</v>
          </cell>
        </row>
        <row r="1024">
          <cell r="F1024" t="str">
            <v>081.36900.0000.1080</v>
          </cell>
          <cell r="BZ1024">
            <v>13743.07</v>
          </cell>
        </row>
        <row r="1025">
          <cell r="F1025" t="str">
            <v>081.37000.0000.1080</v>
          </cell>
          <cell r="BZ1025">
            <v>0</v>
          </cell>
        </row>
        <row r="1026">
          <cell r="F1026" t="str">
            <v>081.37100.0000.1080</v>
          </cell>
          <cell r="BZ1026">
            <v>0</v>
          </cell>
        </row>
        <row r="1027">
          <cell r="F1027" t="str">
            <v>081.37400.0000.1080</v>
          </cell>
          <cell r="BZ1027">
            <v>-672.82</v>
          </cell>
        </row>
        <row r="1028">
          <cell r="F1028" t="str">
            <v>081.37402.0000.1080</v>
          </cell>
          <cell r="BZ1028">
            <v>0</v>
          </cell>
        </row>
        <row r="1029">
          <cell r="F1029" t="str">
            <v>081.37500.0000.1080</v>
          </cell>
          <cell r="BZ1029">
            <v>47512.56</v>
          </cell>
        </row>
        <row r="1030">
          <cell r="F1030" t="str">
            <v>081.37501.0000.1080</v>
          </cell>
          <cell r="BZ1030">
            <v>0</v>
          </cell>
        </row>
        <row r="1031">
          <cell r="F1031" t="str">
            <v>081.37600.0000.1080</v>
          </cell>
          <cell r="BZ1031">
            <v>1050396.56</v>
          </cell>
        </row>
        <row r="1032">
          <cell r="F1032" t="str">
            <v>081.37601.0000.1080</v>
          </cell>
          <cell r="BZ1032">
            <v>18072352.950000003</v>
          </cell>
        </row>
        <row r="1033">
          <cell r="F1033" t="str">
            <v>081.37602.0000.1080</v>
          </cell>
          <cell r="BZ1033">
            <v>14347079.170000002</v>
          </cell>
        </row>
        <row r="1034">
          <cell r="F1034" t="str">
            <v>081.37700.0000.1080</v>
          </cell>
          <cell r="BZ1034">
            <v>-7019.19</v>
          </cell>
        </row>
        <row r="1035">
          <cell r="F1035" t="str">
            <v>081.37800.0000.1080</v>
          </cell>
          <cell r="BZ1035">
            <v>1338292.98</v>
          </cell>
        </row>
        <row r="1036">
          <cell r="F1036" t="str">
            <v>081.37900.0000.1080</v>
          </cell>
          <cell r="BZ1036">
            <v>937878.94</v>
          </cell>
        </row>
        <row r="1037">
          <cell r="F1037" t="str">
            <v>081.37905.0000.1080</v>
          </cell>
          <cell r="BZ1037">
            <v>0</v>
          </cell>
        </row>
        <row r="1038">
          <cell r="F1038" t="str">
            <v>081.38000.0000.1080</v>
          </cell>
          <cell r="BZ1038">
            <v>13756254.800000001</v>
          </cell>
        </row>
        <row r="1039">
          <cell r="F1039" t="str">
            <v>081.38100.0000.1080</v>
          </cell>
          <cell r="BZ1039">
            <v>4357304.55</v>
          </cell>
        </row>
        <row r="1040">
          <cell r="F1040" t="str">
            <v>081.38200.0000.1080</v>
          </cell>
          <cell r="BZ1040">
            <v>960590.09</v>
          </cell>
        </row>
        <row r="1041">
          <cell r="F1041" t="str">
            <v>081.38300.0000.1080</v>
          </cell>
          <cell r="BZ1041">
            <v>1139691.1200000001</v>
          </cell>
        </row>
        <row r="1042">
          <cell r="F1042" t="str">
            <v>081.38400.0000.1080</v>
          </cell>
          <cell r="BZ1042">
            <v>170179.55</v>
          </cell>
        </row>
        <row r="1043">
          <cell r="F1043" t="str">
            <v>081.38500.0000.1080</v>
          </cell>
          <cell r="BZ1043">
            <v>77532.320000000007</v>
          </cell>
        </row>
        <row r="1044">
          <cell r="F1044" t="str">
            <v>081.38700.0000.1080</v>
          </cell>
          <cell r="BZ1044">
            <v>-3338.86</v>
          </cell>
        </row>
        <row r="1045">
          <cell r="F1045" t="str">
            <v>081.38900.0000.1080</v>
          </cell>
          <cell r="BZ1045">
            <v>0</v>
          </cell>
        </row>
        <row r="1046">
          <cell r="F1046" t="str">
            <v>081.39000.0000.1080</v>
          </cell>
          <cell r="BZ1046">
            <v>8917.1</v>
          </cell>
        </row>
        <row r="1047">
          <cell r="F1047" t="str">
            <v>081.39003.0000.1080</v>
          </cell>
          <cell r="BZ1047">
            <v>438.16</v>
          </cell>
        </row>
        <row r="1048">
          <cell r="F1048" t="str">
            <v>081.39009.0000.1080</v>
          </cell>
          <cell r="BZ1048">
            <v>0</v>
          </cell>
        </row>
        <row r="1049">
          <cell r="F1049" t="str">
            <v>081.39009.0000.1110</v>
          </cell>
          <cell r="BZ1049">
            <v>11186.95</v>
          </cell>
        </row>
        <row r="1050">
          <cell r="F1050" t="str">
            <v>081.39100.0000.1080</v>
          </cell>
          <cell r="BZ1050">
            <v>2322.9499999999998</v>
          </cell>
        </row>
        <row r="1051">
          <cell r="F1051" t="str">
            <v>081.39103.0000.1080</v>
          </cell>
          <cell r="BZ1051">
            <v>11271.21</v>
          </cell>
        </row>
        <row r="1052">
          <cell r="F1052" t="str">
            <v>081.39200.0000.1080</v>
          </cell>
          <cell r="BZ1052">
            <v>293371.02</v>
          </cell>
        </row>
        <row r="1053">
          <cell r="F1053" t="str">
            <v>081.39300.0000.1080</v>
          </cell>
          <cell r="BZ1053">
            <v>11374.15</v>
          </cell>
        </row>
        <row r="1054">
          <cell r="F1054" t="str">
            <v>081.39400.0000.1080</v>
          </cell>
          <cell r="BZ1054">
            <v>289061.63</v>
          </cell>
        </row>
        <row r="1055">
          <cell r="F1055" t="str">
            <v>081.39500.0000.1080</v>
          </cell>
          <cell r="BZ1055">
            <v>13631.58</v>
          </cell>
        </row>
        <row r="1056">
          <cell r="F1056" t="str">
            <v>081.39600.0000.1080</v>
          </cell>
          <cell r="BZ1056">
            <v>111958.04</v>
          </cell>
        </row>
        <row r="1057">
          <cell r="F1057" t="str">
            <v>081.39603.0000.1080</v>
          </cell>
          <cell r="BZ1057">
            <v>70680.03</v>
          </cell>
        </row>
        <row r="1058">
          <cell r="F1058" t="str">
            <v>081.39604.0000.1080</v>
          </cell>
          <cell r="BZ1058">
            <v>41103.06</v>
          </cell>
        </row>
        <row r="1059">
          <cell r="F1059" t="str">
            <v>081.39605.0000.1080</v>
          </cell>
          <cell r="BZ1059">
            <v>304.5</v>
          </cell>
        </row>
        <row r="1060">
          <cell r="F1060" t="str">
            <v>081.39700.0000.1080</v>
          </cell>
          <cell r="BZ1060">
            <v>129535.78</v>
          </cell>
        </row>
        <row r="1061">
          <cell r="F1061" t="str">
            <v>081.39701.0000.1080</v>
          </cell>
          <cell r="BZ1061">
            <v>13010.32</v>
          </cell>
        </row>
        <row r="1062">
          <cell r="F1062" t="str">
            <v>081.39702.0000.1080</v>
          </cell>
          <cell r="BZ1062">
            <v>21766.49</v>
          </cell>
        </row>
        <row r="1063">
          <cell r="F1063" t="str">
            <v>081.39800.0000.1080</v>
          </cell>
          <cell r="BZ1063">
            <v>90264.16</v>
          </cell>
        </row>
        <row r="1064">
          <cell r="F1064" t="str">
            <v>081.39900.0000.1110</v>
          </cell>
          <cell r="BZ1064">
            <v>760.44</v>
          </cell>
        </row>
        <row r="1065">
          <cell r="F1065" t="str">
            <v>081.39900.0000.1080</v>
          </cell>
          <cell r="BZ1065">
            <v>-1346.7</v>
          </cell>
        </row>
        <row r="1066">
          <cell r="F1066" t="str">
            <v>081.39901.0000.1080</v>
          </cell>
          <cell r="BZ1066">
            <v>10610.64</v>
          </cell>
        </row>
        <row r="1067">
          <cell r="F1067" t="str">
            <v>081.39902.0000.1080</v>
          </cell>
          <cell r="BZ1067">
            <v>327.33</v>
          </cell>
        </row>
        <row r="1068">
          <cell r="F1068" t="str">
            <v>081.39902.0000.1110</v>
          </cell>
          <cell r="BZ1068">
            <v>17509.939999999999</v>
          </cell>
        </row>
        <row r="1069">
          <cell r="F1069" t="str">
            <v>081.39905.0000.1080</v>
          </cell>
          <cell r="BZ1069">
            <v>1231.0899999999999</v>
          </cell>
        </row>
        <row r="1070">
          <cell r="F1070" t="str">
            <v>081.39906.0000.1080</v>
          </cell>
          <cell r="BZ1070">
            <v>385582.3</v>
          </cell>
        </row>
        <row r="1071">
          <cell r="F1071" t="str">
            <v>081.39906.0000.1110</v>
          </cell>
          <cell r="BZ1071">
            <v>42786.86</v>
          </cell>
        </row>
        <row r="1072">
          <cell r="F1072" t="str">
            <v>081.39907.0000.1080</v>
          </cell>
          <cell r="BZ1072">
            <v>21213.3</v>
          </cell>
        </row>
        <row r="1073">
          <cell r="F1073" t="str">
            <v>081.39907.0000.1110</v>
          </cell>
          <cell r="BZ1073">
            <v>-1.2400000000002365</v>
          </cell>
        </row>
        <row r="1074">
          <cell r="F1074" t="str">
            <v>081.39908.0000.1080</v>
          </cell>
          <cell r="BZ1074">
            <v>54082.080000000002</v>
          </cell>
        </row>
        <row r="1075">
          <cell r="F1075" t="str">
            <v>081.39908.0000.1110</v>
          </cell>
          <cell r="BZ1075">
            <v>61058.219999999943</v>
          </cell>
        </row>
        <row r="1076">
          <cell r="F1076" t="str">
            <v>082.30300.0000.1080</v>
          </cell>
          <cell r="BZ1076">
            <v>0</v>
          </cell>
        </row>
        <row r="1077">
          <cell r="F1077" t="str">
            <v>082.37400.0000.1080</v>
          </cell>
          <cell r="BZ1077">
            <v>0</v>
          </cell>
        </row>
        <row r="1078">
          <cell r="F1078" t="str">
            <v>082.37500.0000.1080</v>
          </cell>
          <cell r="BZ1078">
            <v>0</v>
          </cell>
        </row>
        <row r="1079">
          <cell r="F1079" t="str">
            <v>082.37600.0000.1080</v>
          </cell>
          <cell r="BZ1079">
            <v>0</v>
          </cell>
        </row>
        <row r="1080">
          <cell r="F1080" t="str">
            <v>082.37601.0000.1080</v>
          </cell>
          <cell r="BZ1080">
            <v>0</v>
          </cell>
        </row>
        <row r="1081">
          <cell r="F1081" t="str">
            <v>082.37602.0000.1080</v>
          </cell>
          <cell r="BZ1081">
            <v>0</v>
          </cell>
        </row>
        <row r="1082">
          <cell r="F1082" t="str">
            <v>082.37800.0000.1080</v>
          </cell>
          <cell r="BZ1082">
            <v>0</v>
          </cell>
        </row>
        <row r="1083">
          <cell r="F1083" t="str">
            <v>082.37900.0000.1080</v>
          </cell>
          <cell r="BZ1083">
            <v>0</v>
          </cell>
        </row>
        <row r="1084">
          <cell r="F1084" t="str">
            <v>082.38000.0000.1080</v>
          </cell>
          <cell r="BZ1084">
            <v>0</v>
          </cell>
        </row>
        <row r="1085">
          <cell r="F1085" t="str">
            <v>082.38100.0000.1080</v>
          </cell>
          <cell r="BZ1085">
            <v>0</v>
          </cell>
        </row>
        <row r="1086">
          <cell r="F1086" t="str">
            <v>082.38200.0000.1080</v>
          </cell>
          <cell r="BZ1086">
            <v>0</v>
          </cell>
        </row>
        <row r="1087">
          <cell r="F1087" t="str">
            <v>082.38300.0000.1080</v>
          </cell>
          <cell r="BZ1087">
            <v>0</v>
          </cell>
        </row>
        <row r="1088">
          <cell r="F1088" t="str">
            <v>082.38500.0000.1080</v>
          </cell>
          <cell r="BZ1088">
            <v>0</v>
          </cell>
        </row>
        <row r="1089">
          <cell r="F1089" t="str">
            <v>082.38700.0000.1080</v>
          </cell>
          <cell r="BZ1089">
            <v>0</v>
          </cell>
        </row>
        <row r="1090">
          <cell r="F1090" t="str">
            <v>082.38800.0000.1080</v>
          </cell>
          <cell r="BZ1090">
            <v>0</v>
          </cell>
        </row>
        <row r="1091">
          <cell r="F1091" t="str">
            <v>082.39000.0000.1080</v>
          </cell>
          <cell r="BZ1091">
            <v>0</v>
          </cell>
        </row>
        <row r="1092">
          <cell r="F1092" t="str">
            <v>082.39009.0000.1110</v>
          </cell>
          <cell r="BZ1092">
            <v>0</v>
          </cell>
        </row>
        <row r="1093">
          <cell r="F1093" t="str">
            <v>082.39009.0000.1080</v>
          </cell>
          <cell r="BZ1093">
            <v>0</v>
          </cell>
        </row>
        <row r="1094">
          <cell r="F1094" t="str">
            <v>082.39100.0000.1080</v>
          </cell>
          <cell r="BZ1094">
            <v>0</v>
          </cell>
        </row>
        <row r="1095">
          <cell r="F1095" t="str">
            <v>082.39103.0000.1080</v>
          </cell>
          <cell r="BZ1095">
            <v>0</v>
          </cell>
        </row>
        <row r="1096">
          <cell r="F1096" t="str">
            <v>082.39200.0000.1080</v>
          </cell>
          <cell r="BZ1096">
            <v>0</v>
          </cell>
        </row>
        <row r="1097">
          <cell r="F1097" t="str">
            <v>082.39902.0000.1080</v>
          </cell>
          <cell r="BZ1097">
            <v>0</v>
          </cell>
        </row>
        <row r="1098">
          <cell r="F1098" t="str">
            <v>082.39300.0000.1080</v>
          </cell>
          <cell r="BZ1098">
            <v>0</v>
          </cell>
        </row>
        <row r="1099">
          <cell r="F1099" t="str">
            <v>082.39400.0000.1080</v>
          </cell>
          <cell r="BZ1099">
            <v>0</v>
          </cell>
        </row>
        <row r="1100">
          <cell r="F1100" t="str">
            <v>082.39500.0000.1080</v>
          </cell>
          <cell r="BZ1100">
            <v>0</v>
          </cell>
        </row>
        <row r="1101">
          <cell r="F1101" t="str">
            <v>082.39600.0000.1080</v>
          </cell>
          <cell r="BZ1101">
            <v>0</v>
          </cell>
        </row>
        <row r="1102">
          <cell r="F1102" t="str">
            <v>082.39603.0000.1080</v>
          </cell>
          <cell r="BZ1102">
            <v>0</v>
          </cell>
        </row>
        <row r="1103">
          <cell r="F1103" t="str">
            <v>082.39604.0000.1080</v>
          </cell>
          <cell r="BZ1103">
            <v>0</v>
          </cell>
        </row>
        <row r="1104">
          <cell r="F1104" t="str">
            <v>082.39700.0000.1080</v>
          </cell>
          <cell r="BZ1104">
            <v>1.8189894035458565E-12</v>
          </cell>
        </row>
        <row r="1105">
          <cell r="F1105" t="str">
            <v>082.39701.0000.1080</v>
          </cell>
          <cell r="BZ1105">
            <v>0</v>
          </cell>
        </row>
        <row r="1106">
          <cell r="F1106" t="str">
            <v>082.39702.0000.1080</v>
          </cell>
          <cell r="BZ1106">
            <v>0</v>
          </cell>
        </row>
        <row r="1107">
          <cell r="F1107" t="str">
            <v>082.39800.0000.1080</v>
          </cell>
          <cell r="BZ1107">
            <v>0</v>
          </cell>
        </row>
        <row r="1108">
          <cell r="F1108" t="str">
            <v>082.39900.0000.1080</v>
          </cell>
          <cell r="BZ1108">
            <v>0</v>
          </cell>
        </row>
        <row r="1109">
          <cell r="F1109" t="str">
            <v>082.39901.0000.1080</v>
          </cell>
          <cell r="BZ1109">
            <v>0</v>
          </cell>
        </row>
        <row r="1110">
          <cell r="F1110" t="str">
            <v>082.39902.0000.1110</v>
          </cell>
          <cell r="BZ1110">
            <v>0</v>
          </cell>
        </row>
        <row r="1111">
          <cell r="F1111" t="str">
            <v>082.39905.0000.1080</v>
          </cell>
          <cell r="BZ1111">
            <v>0</v>
          </cell>
        </row>
        <row r="1112">
          <cell r="F1112" t="str">
            <v>082.39906.0000.1080</v>
          </cell>
          <cell r="BZ1112">
            <v>0</v>
          </cell>
        </row>
        <row r="1113">
          <cell r="F1113" t="str">
            <v>082.39907.0000.1080</v>
          </cell>
          <cell r="BZ1113">
            <v>0</v>
          </cell>
        </row>
        <row r="1114">
          <cell r="F1114" t="str">
            <v>082.39908.0000.1080</v>
          </cell>
          <cell r="BZ1114">
            <v>0</v>
          </cell>
        </row>
        <row r="1115">
          <cell r="F1115" t="str">
            <v>083.37400.0000.1080</v>
          </cell>
          <cell r="BZ1115">
            <v>0</v>
          </cell>
        </row>
        <row r="1116">
          <cell r="F1116" t="str">
            <v>083.37500.0000.1080</v>
          </cell>
          <cell r="BZ1116">
            <v>0</v>
          </cell>
        </row>
        <row r="1117">
          <cell r="F1117" t="str">
            <v>083.37600.0000.1080</v>
          </cell>
          <cell r="BZ1117">
            <v>0</v>
          </cell>
        </row>
        <row r="1118">
          <cell r="F1118" t="str">
            <v>083.37601.0000.1080</v>
          </cell>
          <cell r="BZ1118">
            <v>0</v>
          </cell>
        </row>
        <row r="1119">
          <cell r="F1119" t="str">
            <v>083.37602.0000.1080</v>
          </cell>
          <cell r="BZ1119">
            <v>0</v>
          </cell>
        </row>
        <row r="1120">
          <cell r="F1120" t="str">
            <v>083.37800.0000.1080</v>
          </cell>
          <cell r="BZ1120">
            <v>0</v>
          </cell>
        </row>
        <row r="1121">
          <cell r="F1121" t="str">
            <v>083.37900.0000.1080</v>
          </cell>
          <cell r="BZ1121">
            <v>0</v>
          </cell>
        </row>
        <row r="1122">
          <cell r="F1122" t="str">
            <v>083.38000.0000.1080</v>
          </cell>
          <cell r="BZ1122">
            <v>0</v>
          </cell>
        </row>
        <row r="1123">
          <cell r="F1123" t="str">
            <v>083.38100.0000.1080</v>
          </cell>
          <cell r="BZ1123">
            <v>720.14</v>
          </cell>
        </row>
        <row r="1124">
          <cell r="F1124" t="str">
            <v>083.38200.0000.1080</v>
          </cell>
          <cell r="BZ1124">
            <v>-720.14000000004307</v>
          </cell>
        </row>
        <row r="1125">
          <cell r="F1125" t="str">
            <v>083.38300.0000.1080</v>
          </cell>
          <cell r="BZ1125">
            <v>0</v>
          </cell>
        </row>
        <row r="1126">
          <cell r="F1126" t="str">
            <v>083.38400.0000.1080</v>
          </cell>
          <cell r="BZ1126">
            <v>0</v>
          </cell>
        </row>
        <row r="1127">
          <cell r="F1127" t="str">
            <v>083.38500.0000.1080</v>
          </cell>
          <cell r="BZ1127">
            <v>0</v>
          </cell>
        </row>
        <row r="1128">
          <cell r="F1128" t="str">
            <v>083.38700.0000.1080</v>
          </cell>
          <cell r="BZ1128">
            <v>0</v>
          </cell>
        </row>
        <row r="1129">
          <cell r="F1129" t="str">
            <v>083.38800.0000.1080</v>
          </cell>
          <cell r="BZ1129">
            <v>0</v>
          </cell>
        </row>
        <row r="1130">
          <cell r="F1130" t="str">
            <v>083.39000.0000.1080</v>
          </cell>
          <cell r="BZ1130">
            <v>0</v>
          </cell>
        </row>
        <row r="1131">
          <cell r="F1131" t="str">
            <v>083.39100.0000.1080</v>
          </cell>
          <cell r="BZ1131">
            <v>0</v>
          </cell>
        </row>
        <row r="1132">
          <cell r="F1132" t="str">
            <v>083.39103.0000.1080</v>
          </cell>
          <cell r="BZ1132">
            <v>0</v>
          </cell>
        </row>
        <row r="1133">
          <cell r="F1133" t="str">
            <v>083.39200.0000.1080</v>
          </cell>
          <cell r="BZ1133">
            <v>0</v>
          </cell>
        </row>
        <row r="1134">
          <cell r="F1134" t="str">
            <v>083.39300.0000.1080</v>
          </cell>
          <cell r="BZ1134">
            <v>4.9737991503207013E-14</v>
          </cell>
        </row>
        <row r="1135">
          <cell r="F1135" t="str">
            <v>083.39400.0000.1080</v>
          </cell>
          <cell r="BZ1135">
            <v>0</v>
          </cell>
        </row>
        <row r="1136">
          <cell r="F1136" t="str">
            <v>083.39500.0000.1080</v>
          </cell>
          <cell r="BZ1136">
            <v>0</v>
          </cell>
        </row>
        <row r="1137">
          <cell r="F1137" t="str">
            <v>083.39600.0000.1080</v>
          </cell>
          <cell r="BZ1137">
            <v>-9.0949470177292824E-12</v>
          </cell>
        </row>
        <row r="1138">
          <cell r="F1138" t="str">
            <v>083.39603.0000.1080</v>
          </cell>
          <cell r="BZ1138">
            <v>0</v>
          </cell>
        </row>
        <row r="1139">
          <cell r="F1139" t="str">
            <v>083.39604.0000.1080</v>
          </cell>
          <cell r="BZ1139">
            <v>0</v>
          </cell>
        </row>
        <row r="1140">
          <cell r="F1140" t="str">
            <v>083.39605.0000.1080</v>
          </cell>
          <cell r="BZ1140">
            <v>0</v>
          </cell>
        </row>
        <row r="1141">
          <cell r="F1141" t="str">
            <v>083.39700.0000.1080</v>
          </cell>
          <cell r="BZ1141">
            <v>0</v>
          </cell>
        </row>
        <row r="1142">
          <cell r="F1142" t="str">
            <v>083.39701.0000.1080</v>
          </cell>
          <cell r="BZ1142">
            <v>0</v>
          </cell>
        </row>
        <row r="1143">
          <cell r="F1143" t="str">
            <v>083.39702.0000.1080</v>
          </cell>
          <cell r="BZ1143">
            <v>0</v>
          </cell>
        </row>
        <row r="1144">
          <cell r="F1144" t="str">
            <v>083.39800.0000.1080</v>
          </cell>
          <cell r="BZ1144">
            <v>0</v>
          </cell>
        </row>
        <row r="1145">
          <cell r="F1145" t="str">
            <v>083.39900.0000.1080</v>
          </cell>
          <cell r="BZ1145">
            <v>-1.4921397450962104E-12</v>
          </cell>
        </row>
        <row r="1146">
          <cell r="F1146" t="str">
            <v>083.39901.0000.1080</v>
          </cell>
          <cell r="BZ1146">
            <v>0</v>
          </cell>
        </row>
        <row r="1147">
          <cell r="F1147" t="str">
            <v>083.39902.0000.1110</v>
          </cell>
          <cell r="BZ1147">
            <v>0</v>
          </cell>
        </row>
        <row r="1148">
          <cell r="F1148" t="str">
            <v>083.39902.0000.1080</v>
          </cell>
          <cell r="BZ1148">
            <v>0</v>
          </cell>
        </row>
        <row r="1149">
          <cell r="F1149" t="str">
            <v>083.39905.0000.1080</v>
          </cell>
          <cell r="BZ1149">
            <v>0</v>
          </cell>
        </row>
        <row r="1150">
          <cell r="F1150" t="str">
            <v>083.39906.0000.1080</v>
          </cell>
          <cell r="BZ1150">
            <v>0</v>
          </cell>
        </row>
        <row r="1151">
          <cell r="F1151" t="str">
            <v>083.39907.0000.1080</v>
          </cell>
          <cell r="BZ1151">
            <v>0</v>
          </cell>
        </row>
        <row r="1152">
          <cell r="F1152" t="str">
            <v>083.39908.0000.1080</v>
          </cell>
          <cell r="BZ1152">
            <v>0</v>
          </cell>
        </row>
        <row r="1153">
          <cell r="F1153" t="str">
            <v>084.30100.0000.1080</v>
          </cell>
          <cell r="BZ1153">
            <v>0</v>
          </cell>
        </row>
        <row r="1154">
          <cell r="F1154" t="str">
            <v>084.30200.0000.1080</v>
          </cell>
          <cell r="BZ1154">
            <v>0</v>
          </cell>
        </row>
        <row r="1155">
          <cell r="F1155" t="str">
            <v>084.30300.0000.1080</v>
          </cell>
          <cell r="BZ1155">
            <v>0</v>
          </cell>
        </row>
        <row r="1156">
          <cell r="F1156" t="str">
            <v>084.36701.0000.1080</v>
          </cell>
          <cell r="BZ1156">
            <v>0</v>
          </cell>
        </row>
        <row r="1157">
          <cell r="F1157" t="str">
            <v>084.37400.0000.1080</v>
          </cell>
          <cell r="BZ1157">
            <v>0</v>
          </cell>
        </row>
        <row r="1158">
          <cell r="F1158" t="str">
            <v>084.37500.0000.1080</v>
          </cell>
          <cell r="BZ1158">
            <v>0</v>
          </cell>
        </row>
        <row r="1159">
          <cell r="F1159" t="str">
            <v>084.37600.0000.1080</v>
          </cell>
          <cell r="BZ1159">
            <v>0</v>
          </cell>
        </row>
        <row r="1160">
          <cell r="F1160" t="str">
            <v>084.37601.0000.1080</v>
          </cell>
          <cell r="BZ1160">
            <v>0</v>
          </cell>
        </row>
        <row r="1161">
          <cell r="F1161" t="str">
            <v>084.37602.0000.1080</v>
          </cell>
          <cell r="BZ1161">
            <v>0</v>
          </cell>
        </row>
        <row r="1162">
          <cell r="F1162" t="str">
            <v>084.37700.0000.1080</v>
          </cell>
          <cell r="BZ1162">
            <v>0</v>
          </cell>
        </row>
        <row r="1163">
          <cell r="F1163" t="str">
            <v>084.37800.0000.1080</v>
          </cell>
          <cell r="BZ1163">
            <v>0</v>
          </cell>
        </row>
        <row r="1164">
          <cell r="F1164" t="str">
            <v>084.37900.0000.1080</v>
          </cell>
          <cell r="BZ1164">
            <v>0</v>
          </cell>
        </row>
        <row r="1165">
          <cell r="F1165" t="str">
            <v>084.38000.0000.1080</v>
          </cell>
          <cell r="BZ1165">
            <v>0</v>
          </cell>
        </row>
        <row r="1166">
          <cell r="F1166" t="str">
            <v>084.38100.0000.1080</v>
          </cell>
          <cell r="BZ1166">
            <v>711.19</v>
          </cell>
        </row>
        <row r="1167">
          <cell r="F1167" t="str">
            <v>084.38200.0000.1080</v>
          </cell>
          <cell r="BZ1167">
            <v>-711.1899999999896</v>
          </cell>
        </row>
        <row r="1168">
          <cell r="F1168" t="str">
            <v>084.38300.0000.1080</v>
          </cell>
          <cell r="BZ1168">
            <v>0</v>
          </cell>
        </row>
        <row r="1169">
          <cell r="F1169" t="str">
            <v>084.38400.0000.1080</v>
          </cell>
          <cell r="BZ1169">
            <v>0</v>
          </cell>
        </row>
        <row r="1170">
          <cell r="F1170" t="str">
            <v>084.38500.0000.1080</v>
          </cell>
          <cell r="BZ1170">
            <v>0</v>
          </cell>
        </row>
        <row r="1171">
          <cell r="F1171" t="str">
            <v>084.38800.0000.1080</v>
          </cell>
          <cell r="BZ1171">
            <v>0</v>
          </cell>
        </row>
        <row r="1172">
          <cell r="F1172" t="str">
            <v>084.38900.0000.1080</v>
          </cell>
          <cell r="BZ1172">
            <v>0</v>
          </cell>
        </row>
        <row r="1173">
          <cell r="F1173" t="str">
            <v>084.39000.0000.1080</v>
          </cell>
          <cell r="BZ1173">
            <v>0</v>
          </cell>
        </row>
        <row r="1174">
          <cell r="F1174" t="str">
            <v>084.39003.0000.1080</v>
          </cell>
          <cell r="BZ1174">
            <v>0</v>
          </cell>
        </row>
        <row r="1175">
          <cell r="F1175" t="str">
            <v>084.39009.0000.1110</v>
          </cell>
          <cell r="BZ1175">
            <v>0</v>
          </cell>
        </row>
        <row r="1176">
          <cell r="F1176" t="str">
            <v>084.39009.0000.1080</v>
          </cell>
          <cell r="BZ1176">
            <v>0</v>
          </cell>
        </row>
        <row r="1177">
          <cell r="F1177" t="str">
            <v>084.39100.0000.1080</v>
          </cell>
          <cell r="BZ1177">
            <v>0</v>
          </cell>
        </row>
        <row r="1178">
          <cell r="F1178" t="str">
            <v>084.39103.0000.1080</v>
          </cell>
          <cell r="BZ1178">
            <v>0</v>
          </cell>
        </row>
        <row r="1179">
          <cell r="F1179" t="str">
            <v>084.39200.0000.1080</v>
          </cell>
          <cell r="BZ1179">
            <v>0</v>
          </cell>
        </row>
        <row r="1180">
          <cell r="F1180" t="str">
            <v>084.39300.0000.1080</v>
          </cell>
          <cell r="BZ1180">
            <v>0</v>
          </cell>
        </row>
        <row r="1181">
          <cell r="F1181" t="str">
            <v>084.39400.0000.1080</v>
          </cell>
          <cell r="BZ1181">
            <v>0</v>
          </cell>
        </row>
        <row r="1182">
          <cell r="F1182" t="str">
            <v>084.39500.0000.1080</v>
          </cell>
          <cell r="BZ1182">
            <v>0</v>
          </cell>
        </row>
        <row r="1183">
          <cell r="F1183" t="str">
            <v>084.39600.0000.1080</v>
          </cell>
          <cell r="BZ1183">
            <v>0</v>
          </cell>
        </row>
        <row r="1184">
          <cell r="F1184" t="str">
            <v>084.39603.0000.1080</v>
          </cell>
          <cell r="BZ1184">
            <v>1.0004441719502211E-11</v>
          </cell>
        </row>
        <row r="1185">
          <cell r="F1185" t="str">
            <v>084.39604.0000.1080</v>
          </cell>
          <cell r="BZ1185">
            <v>0</v>
          </cell>
        </row>
        <row r="1186">
          <cell r="F1186" t="str">
            <v>084.39605.0000.1080</v>
          </cell>
          <cell r="BZ1186">
            <v>0</v>
          </cell>
        </row>
        <row r="1187">
          <cell r="F1187" t="str">
            <v>084.39700.0000.1080</v>
          </cell>
          <cell r="BZ1187">
            <v>0</v>
          </cell>
        </row>
        <row r="1188">
          <cell r="F1188" t="str">
            <v>084.39701.0000.1080</v>
          </cell>
          <cell r="BZ1188">
            <v>0</v>
          </cell>
        </row>
        <row r="1189">
          <cell r="F1189" t="str">
            <v>084.39702.0000.1080</v>
          </cell>
          <cell r="BZ1189">
            <v>0</v>
          </cell>
        </row>
        <row r="1190">
          <cell r="F1190" t="str">
            <v>084.39800.0000.1080</v>
          </cell>
          <cell r="BZ1190">
            <v>0</v>
          </cell>
        </row>
        <row r="1191">
          <cell r="F1191" t="str">
            <v>084.39900.0000.1080</v>
          </cell>
          <cell r="BZ1191">
            <v>0</v>
          </cell>
        </row>
        <row r="1192">
          <cell r="F1192" t="str">
            <v>084.39901.0000.1080</v>
          </cell>
          <cell r="BZ1192">
            <v>0</v>
          </cell>
        </row>
        <row r="1193">
          <cell r="F1193" t="str">
            <v>084.39902.0000.1110</v>
          </cell>
          <cell r="BZ1193">
            <v>0</v>
          </cell>
        </row>
        <row r="1194">
          <cell r="F1194" t="str">
            <v>084.39902.0000.1080</v>
          </cell>
          <cell r="BZ1194">
            <v>0</v>
          </cell>
        </row>
        <row r="1195">
          <cell r="F1195" t="str">
            <v>084.39905.0000.1080</v>
          </cell>
          <cell r="BZ1195">
            <v>0</v>
          </cell>
        </row>
        <row r="1196">
          <cell r="F1196" t="str">
            <v>084.39906.0000.1080</v>
          </cell>
          <cell r="BZ1196">
            <v>0</v>
          </cell>
        </row>
        <row r="1197">
          <cell r="F1197" t="str">
            <v>084.39907.0000.1080</v>
          </cell>
          <cell r="BZ1197">
            <v>0</v>
          </cell>
        </row>
        <row r="1198">
          <cell r="F1198" t="str">
            <v>084.39908.0000.1080</v>
          </cell>
          <cell r="BZ1198">
            <v>0</v>
          </cell>
        </row>
        <row r="1199">
          <cell r="F1199" t="str">
            <v>085.33300.0000.1080</v>
          </cell>
          <cell r="BZ1199">
            <v>0</v>
          </cell>
        </row>
        <row r="1200">
          <cell r="F1200" t="str">
            <v>085.36500.0000.1080</v>
          </cell>
          <cell r="BZ1200">
            <v>0</v>
          </cell>
        </row>
        <row r="1201">
          <cell r="F1201" t="str">
            <v>085.36700.0000.1080</v>
          </cell>
          <cell r="BZ1201">
            <v>0</v>
          </cell>
        </row>
        <row r="1202">
          <cell r="F1202" t="str">
            <v>085.36701.0000.1080</v>
          </cell>
          <cell r="BZ1202">
            <v>0</v>
          </cell>
        </row>
        <row r="1203">
          <cell r="F1203" t="str">
            <v>085.36800.0000.1080</v>
          </cell>
          <cell r="BZ1203">
            <v>0</v>
          </cell>
        </row>
        <row r="1204">
          <cell r="F1204" t="str">
            <v>085.36900.0000.1080</v>
          </cell>
          <cell r="BZ1204">
            <v>0</v>
          </cell>
        </row>
        <row r="1205">
          <cell r="F1205" t="str">
            <v>085.37500.0000.1080</v>
          </cell>
          <cell r="BZ1205">
            <v>0</v>
          </cell>
        </row>
        <row r="1206">
          <cell r="F1206" t="str">
            <v>085.37600.0000.1080</v>
          </cell>
          <cell r="BZ1206">
            <v>0</v>
          </cell>
        </row>
        <row r="1207">
          <cell r="F1207" t="str">
            <v>085.37601.0000.1080</v>
          </cell>
          <cell r="BZ1207">
            <v>0</v>
          </cell>
        </row>
        <row r="1208">
          <cell r="F1208" t="str">
            <v>085.37602.0000.1080</v>
          </cell>
          <cell r="BZ1208">
            <v>0</v>
          </cell>
        </row>
        <row r="1209">
          <cell r="F1209" t="str">
            <v>085.37800.0000.1080</v>
          </cell>
          <cell r="BZ1209">
            <v>0</v>
          </cell>
        </row>
        <row r="1210">
          <cell r="F1210" t="str">
            <v>085.37900.0000.1080</v>
          </cell>
          <cell r="BZ1210">
            <v>0</v>
          </cell>
        </row>
        <row r="1211">
          <cell r="F1211" t="str">
            <v>085.38000.0000.1080</v>
          </cell>
          <cell r="BZ1211">
            <v>0</v>
          </cell>
        </row>
        <row r="1212">
          <cell r="F1212" t="str">
            <v>085.38200.0000.1080</v>
          </cell>
          <cell r="BZ1212">
            <v>0</v>
          </cell>
        </row>
        <row r="1213">
          <cell r="F1213" t="str">
            <v>085.38300.0000.1080</v>
          </cell>
          <cell r="BZ1213">
            <v>0</v>
          </cell>
        </row>
        <row r="1214">
          <cell r="F1214" t="str">
            <v>085.38400.0000.1080</v>
          </cell>
          <cell r="BZ1214">
            <v>0</v>
          </cell>
        </row>
        <row r="1215">
          <cell r="F1215" t="str">
            <v>085.38500.0000.1080</v>
          </cell>
          <cell r="BZ1215">
            <v>0</v>
          </cell>
        </row>
        <row r="1216">
          <cell r="F1216" t="str">
            <v>085.38700.0000.1080</v>
          </cell>
          <cell r="BZ1216">
            <v>0</v>
          </cell>
        </row>
        <row r="1217">
          <cell r="F1217" t="str">
            <v>085.38800.0000.1080</v>
          </cell>
          <cell r="BZ1217">
            <v>0</v>
          </cell>
        </row>
        <row r="1218">
          <cell r="F1218" t="str">
            <v>085.39000.0000.1080</v>
          </cell>
          <cell r="BZ1218">
            <v>0</v>
          </cell>
        </row>
        <row r="1219">
          <cell r="F1219" t="str">
            <v>085.39100.0000.1080</v>
          </cell>
          <cell r="BZ1219">
            <v>5.6843418860808015E-13</v>
          </cell>
        </row>
        <row r="1220">
          <cell r="F1220" t="str">
            <v>085.39103.0000.1080</v>
          </cell>
          <cell r="BZ1220">
            <v>0</v>
          </cell>
        </row>
        <row r="1221">
          <cell r="F1221" t="str">
            <v>085.39200.0000.1080</v>
          </cell>
          <cell r="BZ1221">
            <v>0</v>
          </cell>
        </row>
        <row r="1222">
          <cell r="F1222" t="str">
            <v>085.39400.0000.1080</v>
          </cell>
          <cell r="BZ1222">
            <v>0</v>
          </cell>
        </row>
        <row r="1223">
          <cell r="F1223" t="str">
            <v>085.39500.0000.1080</v>
          </cell>
          <cell r="BZ1223">
            <v>1.7053025658242404E-12</v>
          </cell>
        </row>
        <row r="1224">
          <cell r="F1224" t="str">
            <v>085.39600.0000.1080</v>
          </cell>
          <cell r="BZ1224">
            <v>0</v>
          </cell>
        </row>
        <row r="1225">
          <cell r="F1225" t="str">
            <v>085.39604.0000.1080</v>
          </cell>
          <cell r="BZ1225">
            <v>0</v>
          </cell>
        </row>
        <row r="1226">
          <cell r="F1226" t="str">
            <v>085.39700.0000.1080</v>
          </cell>
          <cell r="BZ1226">
            <v>0</v>
          </cell>
        </row>
        <row r="1227">
          <cell r="F1227" t="str">
            <v>085.39701.0000.1080</v>
          </cell>
          <cell r="BZ1227">
            <v>9.0949470177292824E-13</v>
          </cell>
        </row>
        <row r="1228">
          <cell r="F1228" t="str">
            <v>085.39702.0000.1080</v>
          </cell>
          <cell r="BZ1228">
            <v>0</v>
          </cell>
        </row>
        <row r="1229">
          <cell r="F1229" t="str">
            <v>085.39800.0000.1080</v>
          </cell>
          <cell r="BZ1229">
            <v>0</v>
          </cell>
        </row>
        <row r="1230">
          <cell r="F1230" t="str">
            <v>085.39905.0000.1080</v>
          </cell>
          <cell r="BZ1230">
            <v>0</v>
          </cell>
        </row>
        <row r="1231">
          <cell r="F1231" t="str">
            <v>086.32540.0000.1080</v>
          </cell>
          <cell r="BZ1231">
            <v>-98867.044999999998</v>
          </cell>
        </row>
        <row r="1232">
          <cell r="F1232" t="str">
            <v>086.32800.0000.1080</v>
          </cell>
          <cell r="BZ1232">
            <v>-2104.7188999999998</v>
          </cell>
        </row>
        <row r="1233">
          <cell r="F1233" t="str">
            <v>086.33200.0000.1080</v>
          </cell>
          <cell r="BZ1233">
            <v>-381495.37</v>
          </cell>
        </row>
        <row r="1234">
          <cell r="F1234" t="str">
            <v>086.33300.0000.1080</v>
          </cell>
          <cell r="BZ1234">
            <v>-117626.84</v>
          </cell>
        </row>
        <row r="1235">
          <cell r="F1235" t="str">
            <v>086.33400.0000.1080</v>
          </cell>
          <cell r="BZ1235">
            <v>-37814.26</v>
          </cell>
        </row>
        <row r="1236">
          <cell r="F1236" t="str">
            <v>086.36500.0000.1080</v>
          </cell>
          <cell r="BZ1236">
            <v>-20844.27</v>
          </cell>
        </row>
        <row r="1237">
          <cell r="F1237" t="str">
            <v>086.36520.0000.1080</v>
          </cell>
          <cell r="BZ1237">
            <v>0</v>
          </cell>
        </row>
        <row r="1238">
          <cell r="F1238" t="str">
            <v>086.36600.0000.1080</v>
          </cell>
          <cell r="BZ1238">
            <v>22784.560000000001</v>
          </cell>
        </row>
        <row r="1239">
          <cell r="F1239" t="str">
            <v>086.36601.0000.1080</v>
          </cell>
          <cell r="BZ1239">
            <v>0</v>
          </cell>
        </row>
        <row r="1240">
          <cell r="F1240" t="str">
            <v>086.36602.0000.1080</v>
          </cell>
          <cell r="BZ1240">
            <v>0</v>
          </cell>
        </row>
        <row r="1241">
          <cell r="F1241" t="str">
            <v>086.36603.0000.1080</v>
          </cell>
          <cell r="BZ1241">
            <v>0</v>
          </cell>
        </row>
        <row r="1242">
          <cell r="F1242" t="str">
            <v>086.36700.0000.1080</v>
          </cell>
          <cell r="BZ1242">
            <v>1823286.65</v>
          </cell>
        </row>
        <row r="1243">
          <cell r="F1243" t="str">
            <v>086.36701.0000.1080</v>
          </cell>
          <cell r="BZ1243">
            <v>159.21</v>
          </cell>
        </row>
        <row r="1244">
          <cell r="F1244" t="str">
            <v>086.36800.0000.1080</v>
          </cell>
          <cell r="BZ1244">
            <v>153063.9</v>
          </cell>
        </row>
        <row r="1245">
          <cell r="F1245" t="str">
            <v>086.36900.0000.1080</v>
          </cell>
          <cell r="BZ1245">
            <v>342108.24</v>
          </cell>
        </row>
        <row r="1246">
          <cell r="F1246" t="str">
            <v>086.37100.0000.1080</v>
          </cell>
          <cell r="BZ1246">
            <v>39167.43</v>
          </cell>
        </row>
        <row r="1247">
          <cell r="F1247" t="str">
            <v>086.37400.0000.1080</v>
          </cell>
          <cell r="BZ1247">
            <v>19187.310000000001</v>
          </cell>
        </row>
        <row r="1248">
          <cell r="F1248" t="str">
            <v>086.37500.0000.1080</v>
          </cell>
          <cell r="BZ1248">
            <v>323.33999999999997</v>
          </cell>
        </row>
        <row r="1249">
          <cell r="F1249" t="str">
            <v>086.37600.0000.1080</v>
          </cell>
          <cell r="BZ1249">
            <v>35884.49</v>
          </cell>
        </row>
        <row r="1250">
          <cell r="F1250" t="str">
            <v>086.37601.0000.1080</v>
          </cell>
          <cell r="BZ1250">
            <v>103312.06</v>
          </cell>
        </row>
        <row r="1251">
          <cell r="F1251" t="str">
            <v>086.37602.0000.1080</v>
          </cell>
          <cell r="BZ1251">
            <v>474901.58</v>
          </cell>
        </row>
        <row r="1252">
          <cell r="F1252" t="str">
            <v>086.37800.0000.1080</v>
          </cell>
          <cell r="BZ1252">
            <v>57914.15</v>
          </cell>
        </row>
        <row r="1253">
          <cell r="F1253" t="str">
            <v>086.37908.0000.1080</v>
          </cell>
          <cell r="BZ1253">
            <v>3460.01</v>
          </cell>
        </row>
        <row r="1254">
          <cell r="F1254" t="str">
            <v>086.38000.0000.1080</v>
          </cell>
          <cell r="BZ1254">
            <v>1020799.56</v>
          </cell>
        </row>
        <row r="1255">
          <cell r="F1255" t="str">
            <v>086.38100.0000.1080</v>
          </cell>
          <cell r="BZ1255">
            <v>183544.39</v>
          </cell>
        </row>
        <row r="1256">
          <cell r="F1256" t="str">
            <v>086.38200.0000.1080</v>
          </cell>
          <cell r="BZ1256">
            <v>30113.21</v>
          </cell>
        </row>
        <row r="1257">
          <cell r="F1257" t="str">
            <v>086.38300.0000.1080</v>
          </cell>
          <cell r="BZ1257">
            <v>46078.29</v>
          </cell>
        </row>
        <row r="1258">
          <cell r="F1258" t="str">
            <v>086.38400.0000.1080</v>
          </cell>
          <cell r="BZ1258">
            <v>-15348.01</v>
          </cell>
        </row>
        <row r="1259">
          <cell r="F1259" t="str">
            <v>086.38500.0000.1080</v>
          </cell>
          <cell r="BZ1259">
            <v>25168.53</v>
          </cell>
        </row>
        <row r="1260">
          <cell r="F1260" t="str">
            <v>086.38700.0000.1080</v>
          </cell>
          <cell r="BZ1260">
            <v>-3642.75</v>
          </cell>
        </row>
        <row r="1261">
          <cell r="F1261" t="str">
            <v>086.38800.0000.1080</v>
          </cell>
          <cell r="BZ1261">
            <v>0</v>
          </cell>
        </row>
        <row r="1262">
          <cell r="F1262" t="str">
            <v>086.39000.0000.1080</v>
          </cell>
          <cell r="BZ1262">
            <v>-3304.2</v>
          </cell>
        </row>
        <row r="1263">
          <cell r="F1263" t="str">
            <v>086.39004.0000.1080</v>
          </cell>
          <cell r="BZ1263">
            <v>3442.45</v>
          </cell>
        </row>
        <row r="1264">
          <cell r="F1264" t="str">
            <v>086.39009.0000.1080</v>
          </cell>
          <cell r="BZ1264">
            <v>0</v>
          </cell>
        </row>
        <row r="1265">
          <cell r="F1265" t="str">
            <v>086.39009.0000.1110</v>
          </cell>
          <cell r="BZ1265">
            <v>-4219.28</v>
          </cell>
        </row>
        <row r="1266">
          <cell r="F1266" t="str">
            <v>086.39100.0000.1080</v>
          </cell>
          <cell r="BZ1266">
            <v>-66259.59</v>
          </cell>
        </row>
        <row r="1267">
          <cell r="F1267" t="str">
            <v>086.39101.0000.1080</v>
          </cell>
          <cell r="BZ1267">
            <v>0</v>
          </cell>
        </row>
        <row r="1268">
          <cell r="F1268" t="str">
            <v>086.39103.0000.1080</v>
          </cell>
          <cell r="BZ1268">
            <v>-12667.1</v>
          </cell>
        </row>
        <row r="1269">
          <cell r="F1269" t="str">
            <v>086.39200.0000.1080</v>
          </cell>
          <cell r="BZ1269">
            <v>28454.83</v>
          </cell>
        </row>
        <row r="1270">
          <cell r="F1270" t="str">
            <v>086.39300.0000.1080</v>
          </cell>
          <cell r="BZ1270">
            <v>-2.2737367544323206E-13</v>
          </cell>
        </row>
        <row r="1271">
          <cell r="F1271" t="str">
            <v>086.39400.0000.1080</v>
          </cell>
          <cell r="BZ1271">
            <v>39870.629999999997</v>
          </cell>
        </row>
        <row r="1272">
          <cell r="F1272" t="str">
            <v>086.39500.0000.1080</v>
          </cell>
          <cell r="BZ1272">
            <v>4000.78</v>
          </cell>
        </row>
        <row r="1273">
          <cell r="F1273" t="str">
            <v>086.39600.0000.1080</v>
          </cell>
          <cell r="BZ1273">
            <v>-7726.41</v>
          </cell>
        </row>
        <row r="1274">
          <cell r="F1274" t="str">
            <v>086.39603.0000.1080</v>
          </cell>
          <cell r="BZ1274">
            <v>2217.8200000000002</v>
          </cell>
        </row>
        <row r="1275">
          <cell r="F1275" t="str">
            <v>086.39604.0000.1080</v>
          </cell>
          <cell r="BZ1275">
            <v>-8906.02</v>
          </cell>
        </row>
        <row r="1276">
          <cell r="F1276" t="str">
            <v>086.39605.0000.1080</v>
          </cell>
          <cell r="BZ1276">
            <v>0</v>
          </cell>
        </row>
        <row r="1277">
          <cell r="F1277" t="str">
            <v>086.39700.0000.1080</v>
          </cell>
          <cell r="BZ1277">
            <v>3586.65</v>
          </cell>
        </row>
        <row r="1278">
          <cell r="F1278" t="str">
            <v>086.39701.0000.1080</v>
          </cell>
          <cell r="BZ1278">
            <v>-2687.73</v>
          </cell>
        </row>
        <row r="1279">
          <cell r="F1279" t="str">
            <v>086.39702.0000.1080</v>
          </cell>
          <cell r="BZ1279">
            <v>1060.6199999999999</v>
          </cell>
        </row>
        <row r="1280">
          <cell r="F1280" t="str">
            <v>086.39800.0000.1080</v>
          </cell>
          <cell r="BZ1280">
            <v>-362.5</v>
          </cell>
        </row>
        <row r="1281">
          <cell r="F1281" t="str">
            <v>086.39901.0000.1080</v>
          </cell>
          <cell r="BZ1281">
            <v>2086.38</v>
          </cell>
        </row>
        <row r="1282">
          <cell r="F1282" t="str">
            <v>086.39902.0000.1110</v>
          </cell>
          <cell r="BZ1282">
            <v>3442.92</v>
          </cell>
        </row>
        <row r="1283">
          <cell r="F1283" t="str">
            <v>086.39902.0000.1080</v>
          </cell>
          <cell r="BZ1283">
            <v>64.36</v>
          </cell>
        </row>
        <row r="1284">
          <cell r="F1284" t="str">
            <v>086.39905.0000.1080</v>
          </cell>
          <cell r="BZ1284">
            <v>0</v>
          </cell>
        </row>
        <row r="1285">
          <cell r="F1285" t="str">
            <v>086.39906.0000.1080</v>
          </cell>
          <cell r="BZ1285">
            <v>87411.55</v>
          </cell>
        </row>
        <row r="1286">
          <cell r="F1286" t="str">
            <v>086.39907.0000.1080</v>
          </cell>
          <cell r="BZ1286">
            <v>6458.48</v>
          </cell>
        </row>
        <row r="1287">
          <cell r="F1287" t="str">
            <v>086.39908.0000.1080</v>
          </cell>
          <cell r="BZ1287">
            <v>10436.99</v>
          </cell>
        </row>
        <row r="1288">
          <cell r="F1288" t="str">
            <v>088.39003.0000.1080</v>
          </cell>
          <cell r="BZ1288">
            <v>0</v>
          </cell>
        </row>
        <row r="1289">
          <cell r="F1289" t="str">
            <v>088.39100.0000.1080</v>
          </cell>
          <cell r="BZ1289">
            <v>101990.19</v>
          </cell>
        </row>
        <row r="1290">
          <cell r="F1290" t="str">
            <v>088.39101.0000.1080</v>
          </cell>
          <cell r="BZ1290">
            <v>0</v>
          </cell>
        </row>
        <row r="1291">
          <cell r="F1291" t="str">
            <v>088.39103.0000.1080</v>
          </cell>
          <cell r="BZ1291">
            <v>0</v>
          </cell>
        </row>
        <row r="1292">
          <cell r="F1292" t="str">
            <v>088.39200.0000.1080</v>
          </cell>
          <cell r="BZ1292">
            <v>104458.06</v>
          </cell>
        </row>
        <row r="1293">
          <cell r="F1293" t="str">
            <v>088.39300.0000.1080</v>
          </cell>
          <cell r="BZ1293">
            <v>0</v>
          </cell>
        </row>
        <row r="1294">
          <cell r="F1294" t="str">
            <v>088.39400.0000.1080</v>
          </cell>
          <cell r="BZ1294">
            <v>37968.07</v>
          </cell>
        </row>
        <row r="1295">
          <cell r="F1295" t="str">
            <v>088.39500.0000.1080</v>
          </cell>
          <cell r="BZ1295">
            <v>0</v>
          </cell>
        </row>
        <row r="1296">
          <cell r="F1296" t="str">
            <v>088.39600.0000.1080</v>
          </cell>
          <cell r="BZ1296">
            <v>928.33</v>
          </cell>
        </row>
        <row r="1297">
          <cell r="F1297" t="str">
            <v>088.39700.0000.1080</v>
          </cell>
          <cell r="BZ1297">
            <v>14403.21</v>
          </cell>
        </row>
        <row r="1298">
          <cell r="F1298" t="str">
            <v>088.39701.0000.1080</v>
          </cell>
          <cell r="BZ1298">
            <v>1687.84</v>
          </cell>
        </row>
        <row r="1299">
          <cell r="F1299" t="str">
            <v>088.39702.0000.1080</v>
          </cell>
          <cell r="BZ1299">
            <v>0</v>
          </cell>
        </row>
        <row r="1300">
          <cell r="F1300" t="str">
            <v>088.39800.0000.1080</v>
          </cell>
          <cell r="BZ1300">
            <v>0</v>
          </cell>
        </row>
        <row r="1301">
          <cell r="F1301" t="str">
            <v>088.39906.0000.1080</v>
          </cell>
          <cell r="BZ1301">
            <v>0</v>
          </cell>
        </row>
        <row r="1302">
          <cell r="F1302" t="str">
            <v>088.39906.0000.1110</v>
          </cell>
          <cell r="BZ1302">
            <v>12462.84</v>
          </cell>
        </row>
        <row r="1303">
          <cell r="F1303" t="str">
            <v>088.39907.0000.1080</v>
          </cell>
          <cell r="BZ1303">
            <v>0</v>
          </cell>
        </row>
        <row r="1304">
          <cell r="F1304" t="str">
            <v>088.39907.0000.1110</v>
          </cell>
          <cell r="BZ1304">
            <v>3364.48</v>
          </cell>
        </row>
        <row r="1305">
          <cell r="F1305" t="str">
            <v>090.38900.0000.1080</v>
          </cell>
          <cell r="BZ1305">
            <v>0</v>
          </cell>
        </row>
        <row r="1306">
          <cell r="F1306" t="str">
            <v>090.39000.0000.1080</v>
          </cell>
          <cell r="BZ1306">
            <v>0</v>
          </cell>
        </row>
        <row r="1307">
          <cell r="F1307" t="str">
            <v>090.39001.0000.1080</v>
          </cell>
          <cell r="BZ1307">
            <v>0</v>
          </cell>
        </row>
        <row r="1308">
          <cell r="F1308" t="str">
            <v>090.39100.0000.1080</v>
          </cell>
          <cell r="BZ1308">
            <v>19258.22</v>
          </cell>
        </row>
        <row r="1309">
          <cell r="F1309" t="str">
            <v>090.39101.0000.1080</v>
          </cell>
          <cell r="BZ1309">
            <v>398.82</v>
          </cell>
        </row>
        <row r="1310">
          <cell r="F1310" t="str">
            <v>090.39103.0000.1080</v>
          </cell>
          <cell r="BZ1310">
            <v>-13105.64</v>
          </cell>
        </row>
        <row r="1311">
          <cell r="F1311" t="str">
            <v>090.39200.0000.1080</v>
          </cell>
          <cell r="BZ1311">
            <v>0</v>
          </cell>
        </row>
        <row r="1312">
          <cell r="F1312" t="str">
            <v>090.39300.0000.1080</v>
          </cell>
          <cell r="BZ1312">
            <v>0</v>
          </cell>
        </row>
        <row r="1313">
          <cell r="F1313" t="str">
            <v>090.39400.0000.1080</v>
          </cell>
          <cell r="BZ1313">
            <v>0</v>
          </cell>
        </row>
        <row r="1314">
          <cell r="F1314" t="str">
            <v>090.39500.0000.1080</v>
          </cell>
          <cell r="BZ1314">
            <v>0</v>
          </cell>
        </row>
        <row r="1315">
          <cell r="F1315" t="str">
            <v>090.39600.0000.1080</v>
          </cell>
          <cell r="BZ1315">
            <v>0</v>
          </cell>
        </row>
        <row r="1316">
          <cell r="F1316" t="str">
            <v>090.39700.0000.1080</v>
          </cell>
          <cell r="BZ1316">
            <v>14954.74</v>
          </cell>
        </row>
        <row r="1317">
          <cell r="F1317" t="str">
            <v>090.39701.0000.1080</v>
          </cell>
          <cell r="BZ1317">
            <v>0</v>
          </cell>
        </row>
        <row r="1318">
          <cell r="F1318" t="str">
            <v>090.39702.0000.1080</v>
          </cell>
          <cell r="BZ1318">
            <v>0</v>
          </cell>
        </row>
        <row r="1319">
          <cell r="F1319" t="str">
            <v>090.39800.0000.1080</v>
          </cell>
          <cell r="BZ1319">
            <v>231.66</v>
          </cell>
        </row>
        <row r="1320">
          <cell r="F1320" t="str">
            <v>090.39900.0000.1080</v>
          </cell>
          <cell r="BZ1320">
            <v>0</v>
          </cell>
        </row>
        <row r="1321">
          <cell r="F1321" t="str">
            <v>090.39906.0000.1080</v>
          </cell>
          <cell r="BZ1321">
            <v>0</v>
          </cell>
        </row>
        <row r="1322">
          <cell r="F1322" t="str">
            <v>090.39906.0000.1110</v>
          </cell>
          <cell r="BZ1322">
            <v>7873.25</v>
          </cell>
        </row>
        <row r="1323">
          <cell r="F1323" t="str">
            <v>091.30100.0000.1080</v>
          </cell>
          <cell r="BZ1323">
            <v>0</v>
          </cell>
        </row>
        <row r="1324">
          <cell r="F1324" t="str">
            <v>091.30300.0000.1080</v>
          </cell>
          <cell r="BZ1324">
            <v>277.39</v>
          </cell>
        </row>
        <row r="1325">
          <cell r="F1325" t="str">
            <v>091.37600.0000.1080</v>
          </cell>
          <cell r="BZ1325">
            <v>0</v>
          </cell>
        </row>
        <row r="1326">
          <cell r="F1326" t="str">
            <v>091.37601.0000.1080</v>
          </cell>
          <cell r="BZ1326">
            <v>0</v>
          </cell>
        </row>
        <row r="1327">
          <cell r="F1327" t="str">
            <v>091.37602.0000.1080</v>
          </cell>
          <cell r="BZ1327">
            <v>0</v>
          </cell>
        </row>
        <row r="1328">
          <cell r="F1328" t="str">
            <v>091.39001.0000.1080</v>
          </cell>
          <cell r="BZ1328">
            <v>9721.09</v>
          </cell>
        </row>
        <row r="1329">
          <cell r="F1329" t="str">
            <v>091.39002.0000.1080</v>
          </cell>
          <cell r="BZ1329">
            <v>0</v>
          </cell>
        </row>
        <row r="1330">
          <cell r="F1330" t="str">
            <v>091.39003.0000.1080</v>
          </cell>
          <cell r="BZ1330">
            <v>0</v>
          </cell>
        </row>
        <row r="1331">
          <cell r="F1331" t="str">
            <v>091.39004.0000.1080</v>
          </cell>
          <cell r="BZ1331">
            <v>5771</v>
          </cell>
        </row>
        <row r="1332">
          <cell r="F1332" t="str">
            <v>091.39009.0000.1110</v>
          </cell>
          <cell r="BZ1332">
            <v>47943.32</v>
          </cell>
        </row>
        <row r="1333">
          <cell r="F1333" t="str">
            <v>091.39100.0000.1080</v>
          </cell>
          <cell r="BZ1333">
            <v>1236184.3999999999</v>
          </cell>
        </row>
        <row r="1334">
          <cell r="F1334" t="str">
            <v>091.39101.0000.1080</v>
          </cell>
          <cell r="BZ1334">
            <v>0</v>
          </cell>
        </row>
        <row r="1335">
          <cell r="F1335" t="str">
            <v>091.39103.0000.1080</v>
          </cell>
          <cell r="BZ1335">
            <v>46787.9</v>
          </cell>
        </row>
        <row r="1336">
          <cell r="F1336" t="str">
            <v>091.39200.0000.1080</v>
          </cell>
          <cell r="BZ1336">
            <v>77891.67</v>
          </cell>
        </row>
        <row r="1337">
          <cell r="F1337" t="str">
            <v>091.39300.0000.1080</v>
          </cell>
          <cell r="BZ1337">
            <v>6277.09</v>
          </cell>
        </row>
        <row r="1338">
          <cell r="F1338" t="str">
            <v>091.39400.0000.1080</v>
          </cell>
          <cell r="BZ1338">
            <v>29290.84</v>
          </cell>
        </row>
        <row r="1339">
          <cell r="F1339" t="str">
            <v>091.39500.0000.1080</v>
          </cell>
          <cell r="BZ1339">
            <v>0</v>
          </cell>
        </row>
        <row r="1340">
          <cell r="F1340" t="str">
            <v>091.39600.0000.1080</v>
          </cell>
          <cell r="BZ1340">
            <v>7824.24</v>
          </cell>
        </row>
        <row r="1341">
          <cell r="F1341" t="str">
            <v>091.39700.0000.1080</v>
          </cell>
          <cell r="BZ1341">
            <v>80746.539999999994</v>
          </cell>
        </row>
        <row r="1342">
          <cell r="F1342" t="str">
            <v>091.39701.0000.1080</v>
          </cell>
          <cell r="BZ1342">
            <v>0</v>
          </cell>
        </row>
        <row r="1343">
          <cell r="F1343" t="str">
            <v>091.39702.0000.1080</v>
          </cell>
          <cell r="BZ1343">
            <v>0</v>
          </cell>
        </row>
        <row r="1344">
          <cell r="F1344" t="str">
            <v>091.39800.0000.1080</v>
          </cell>
          <cell r="BZ1344">
            <v>94335.21</v>
          </cell>
        </row>
        <row r="1345">
          <cell r="F1345" t="str">
            <v>091.39900.0000.1080</v>
          </cell>
          <cell r="BZ1345">
            <v>2913.36</v>
          </cell>
        </row>
        <row r="1346">
          <cell r="F1346" t="str">
            <v>091.39900.0000.1110</v>
          </cell>
          <cell r="BZ1346">
            <v>25606.02</v>
          </cell>
        </row>
        <row r="1347">
          <cell r="F1347" t="str">
            <v>091.39901.0000.1080</v>
          </cell>
          <cell r="BZ1347">
            <v>42712.45</v>
          </cell>
        </row>
        <row r="1348">
          <cell r="F1348" t="str">
            <v>091.39902.0000.1110</v>
          </cell>
          <cell r="BZ1348">
            <v>11517.21</v>
          </cell>
        </row>
        <row r="1349">
          <cell r="F1349" t="str">
            <v>091.39903.0000.1080</v>
          </cell>
          <cell r="BZ1349">
            <v>142257.95000000001</v>
          </cell>
        </row>
        <row r="1350">
          <cell r="F1350" t="str">
            <v>091.39904.0000.1080</v>
          </cell>
          <cell r="BZ1350">
            <v>0</v>
          </cell>
        </row>
        <row r="1351">
          <cell r="F1351" t="str">
            <v>091.39906.0000.1080</v>
          </cell>
          <cell r="BZ1351">
            <v>17053.439999999999</v>
          </cell>
        </row>
        <row r="1352">
          <cell r="F1352" t="str">
            <v>091.39906.0000.1110</v>
          </cell>
          <cell r="BZ1352">
            <v>111604.92</v>
          </cell>
        </row>
        <row r="1353">
          <cell r="F1353" t="str">
            <v>091.39907.0000.1080</v>
          </cell>
          <cell r="BZ1353">
            <v>-31743.599999999999</v>
          </cell>
        </row>
        <row r="1354">
          <cell r="F1354" t="str">
            <v>091.39907.0000.1110</v>
          </cell>
          <cell r="BZ1354">
            <v>119940.19</v>
          </cell>
        </row>
        <row r="1355">
          <cell r="F1355" t="str">
            <v>091.39908.0000.1080</v>
          </cell>
          <cell r="BZ1355">
            <v>0</v>
          </cell>
        </row>
        <row r="1356">
          <cell r="F1356" t="str">
            <v>091.39908.0000.1110</v>
          </cell>
          <cell r="BZ1356">
            <v>1782414.25</v>
          </cell>
        </row>
        <row r="1357">
          <cell r="F1357" t="str">
            <v>091.39924.0000.1080</v>
          </cell>
          <cell r="BZ1357">
            <v>0</v>
          </cell>
        </row>
        <row r="1358">
          <cell r="F1358" t="str">
            <v>091.39924.0000.1080</v>
          </cell>
          <cell r="BZ1358">
            <v>0</v>
          </cell>
        </row>
        <row r="1359">
          <cell r="F1359" t="str">
            <v>092.00000.0000.1080</v>
          </cell>
          <cell r="BZ1359">
            <v>20368.28</v>
          </cell>
        </row>
        <row r="1360">
          <cell r="F1360" t="str">
            <v>092.30100.0000.1080</v>
          </cell>
          <cell r="BZ1360">
            <v>0</v>
          </cell>
        </row>
        <row r="1361">
          <cell r="F1361" t="str">
            <v>092.30200.0000.1080</v>
          </cell>
          <cell r="BZ1361">
            <v>87004.3</v>
          </cell>
        </row>
        <row r="1362">
          <cell r="F1362" t="str">
            <v>092.30300.0000.1080</v>
          </cell>
          <cell r="BZ1362">
            <v>4.42</v>
          </cell>
        </row>
        <row r="1363">
          <cell r="F1363" t="str">
            <v>092.30400.0000.1080</v>
          </cell>
          <cell r="BZ1363">
            <v>-26500.1</v>
          </cell>
        </row>
        <row r="1364">
          <cell r="F1364" t="str">
            <v>092.30500.0000.1080</v>
          </cell>
          <cell r="BZ1364">
            <v>-724.38000000000102</v>
          </cell>
        </row>
        <row r="1365">
          <cell r="F1365" t="str">
            <v>092.31100.0000.1080</v>
          </cell>
          <cell r="BZ1365">
            <v>0</v>
          </cell>
        </row>
        <row r="1366">
          <cell r="F1366" t="str">
            <v>092.31900.0000.1080</v>
          </cell>
          <cell r="BZ1366">
            <v>-103398.11</v>
          </cell>
        </row>
        <row r="1367">
          <cell r="F1367" t="str">
            <v>092.36500.0000.1080</v>
          </cell>
          <cell r="BZ1367">
            <v>16694.919999999998</v>
          </cell>
        </row>
        <row r="1368">
          <cell r="F1368" t="str">
            <v>092.36520.0000.1080</v>
          </cell>
          <cell r="BZ1368">
            <v>32806.85</v>
          </cell>
        </row>
        <row r="1369">
          <cell r="F1369" t="str">
            <v>092.36600.0000.1080</v>
          </cell>
          <cell r="BZ1369">
            <v>534.04999999999995</v>
          </cell>
        </row>
        <row r="1370">
          <cell r="F1370" t="str">
            <v>092.36601.0000.1080</v>
          </cell>
          <cell r="BZ1370">
            <v>0</v>
          </cell>
        </row>
        <row r="1371">
          <cell r="F1371" t="str">
            <v>092.36602.0000.1080</v>
          </cell>
          <cell r="BZ1371">
            <v>0</v>
          </cell>
        </row>
        <row r="1372">
          <cell r="F1372" t="str">
            <v>092.36700.0000.1080</v>
          </cell>
          <cell r="BZ1372">
            <v>0</v>
          </cell>
        </row>
        <row r="1373">
          <cell r="F1373" t="str">
            <v>092.36701.0000.1080</v>
          </cell>
          <cell r="BZ1373">
            <v>664013.39</v>
          </cell>
        </row>
        <row r="1374">
          <cell r="F1374" t="str">
            <v>092.36900.0000.1080</v>
          </cell>
          <cell r="BZ1374">
            <v>105351.09</v>
          </cell>
        </row>
        <row r="1375">
          <cell r="F1375" t="str">
            <v>092.37400.0000.1080</v>
          </cell>
          <cell r="BZ1375">
            <v>50706.91</v>
          </cell>
        </row>
        <row r="1376">
          <cell r="F1376" t="str">
            <v>092.37402.0000.1080</v>
          </cell>
          <cell r="BZ1376">
            <v>0</v>
          </cell>
        </row>
        <row r="1377">
          <cell r="F1377" t="str">
            <v>092.37500.0000.1080</v>
          </cell>
          <cell r="BZ1377">
            <v>2148.8000000000002</v>
          </cell>
        </row>
        <row r="1378">
          <cell r="F1378" t="str">
            <v>092.37501.0000.1080</v>
          </cell>
          <cell r="BZ1378">
            <v>0</v>
          </cell>
        </row>
        <row r="1379">
          <cell r="F1379" t="str">
            <v>092.37600.0000.1080</v>
          </cell>
          <cell r="BZ1379">
            <v>-67673.17</v>
          </cell>
        </row>
        <row r="1380">
          <cell r="F1380" t="str">
            <v>092.37601.0000.1080</v>
          </cell>
          <cell r="BZ1380">
            <v>4342126.24</v>
          </cell>
        </row>
        <row r="1381">
          <cell r="F1381" t="str">
            <v>092.37602.0000.1080</v>
          </cell>
          <cell r="BZ1381">
            <v>2283889.83</v>
          </cell>
        </row>
        <row r="1382">
          <cell r="F1382" t="str">
            <v>092.37800.0000.1080</v>
          </cell>
          <cell r="BZ1382">
            <v>393602.24</v>
          </cell>
        </row>
        <row r="1383">
          <cell r="F1383" t="str">
            <v>092.37900.0000.1080</v>
          </cell>
          <cell r="BZ1383">
            <v>36231.379999999997</v>
          </cell>
        </row>
        <row r="1384">
          <cell r="F1384" t="str">
            <v>092.37903.0000.1080</v>
          </cell>
          <cell r="BZ1384">
            <v>0</v>
          </cell>
        </row>
        <row r="1385">
          <cell r="F1385" t="str">
            <v>092.38000.0000.1080</v>
          </cell>
          <cell r="BZ1385">
            <v>5481625.5</v>
          </cell>
        </row>
        <row r="1386">
          <cell r="F1386" t="str">
            <v>092.38100.0000.1080</v>
          </cell>
          <cell r="BZ1386">
            <v>951861.71</v>
          </cell>
        </row>
        <row r="1387">
          <cell r="F1387" t="str">
            <v>092.38200.0000.1080</v>
          </cell>
          <cell r="BZ1387">
            <v>1290482.8400000001</v>
          </cell>
        </row>
        <row r="1388">
          <cell r="F1388" t="str">
            <v>092.38300.0000.1080</v>
          </cell>
          <cell r="BZ1388">
            <v>413433.93</v>
          </cell>
        </row>
        <row r="1389">
          <cell r="F1389" t="str">
            <v>092.38500.0000.1080</v>
          </cell>
          <cell r="BZ1389">
            <v>32719.29</v>
          </cell>
        </row>
        <row r="1390">
          <cell r="F1390" t="str">
            <v>092.38600.0000.1080</v>
          </cell>
          <cell r="BZ1390">
            <v>0</v>
          </cell>
        </row>
        <row r="1391">
          <cell r="F1391" t="str">
            <v>092.38700.0000.1080</v>
          </cell>
          <cell r="BZ1391">
            <v>5976.71</v>
          </cell>
        </row>
        <row r="1392">
          <cell r="F1392" t="str">
            <v>092.38900.0000.1080</v>
          </cell>
          <cell r="BZ1392">
            <v>86478.63</v>
          </cell>
        </row>
        <row r="1393">
          <cell r="F1393" t="str">
            <v>092.39000.0000.1080</v>
          </cell>
          <cell r="BZ1393">
            <v>541106.38</v>
          </cell>
        </row>
        <row r="1394">
          <cell r="F1394" t="str">
            <v>092.39001.0000.1080</v>
          </cell>
          <cell r="BZ1394">
            <v>46703.59</v>
          </cell>
        </row>
        <row r="1395">
          <cell r="F1395" t="str">
            <v>092.39003.0000.1110</v>
          </cell>
          <cell r="BZ1395">
            <v>189025.55</v>
          </cell>
        </row>
        <row r="1396">
          <cell r="F1396" t="str">
            <v>092.39100.0000.1080</v>
          </cell>
          <cell r="BZ1396">
            <v>61735.46</v>
          </cell>
        </row>
        <row r="1397">
          <cell r="F1397" t="str">
            <v>092.39200.0000.1080</v>
          </cell>
          <cell r="BZ1397">
            <v>222006.97</v>
          </cell>
        </row>
        <row r="1398">
          <cell r="F1398" t="str">
            <v>092.39300.0000.1080</v>
          </cell>
          <cell r="BZ1398">
            <v>9863.27</v>
          </cell>
        </row>
        <row r="1399">
          <cell r="F1399" t="str">
            <v>092.39400.0000.1080</v>
          </cell>
          <cell r="BZ1399">
            <v>204563.64</v>
          </cell>
        </row>
        <row r="1400">
          <cell r="F1400" t="str">
            <v>092.39500.0000.1080</v>
          </cell>
          <cell r="BZ1400">
            <v>-269.35000000000002</v>
          </cell>
        </row>
        <row r="1401">
          <cell r="F1401" t="str">
            <v>092.39600.0000.1080</v>
          </cell>
          <cell r="BZ1401">
            <v>50431.98</v>
          </cell>
        </row>
        <row r="1402">
          <cell r="F1402" t="str">
            <v>092.39603.0000.1080</v>
          </cell>
          <cell r="BZ1402">
            <v>13423.79</v>
          </cell>
        </row>
        <row r="1403">
          <cell r="F1403" t="str">
            <v>092.39604.0000.1080</v>
          </cell>
          <cell r="BZ1403">
            <v>64001.46</v>
          </cell>
        </row>
        <row r="1404">
          <cell r="F1404" t="str">
            <v>092.39605.0000.1080</v>
          </cell>
          <cell r="BZ1404">
            <v>1132.72</v>
          </cell>
        </row>
        <row r="1405">
          <cell r="F1405" t="str">
            <v>092.39700.0000.1080</v>
          </cell>
          <cell r="BZ1405">
            <v>10155.42</v>
          </cell>
        </row>
        <row r="1406">
          <cell r="F1406" t="str">
            <v>092.39701.0000.1080</v>
          </cell>
          <cell r="BZ1406">
            <v>33333.25</v>
          </cell>
        </row>
        <row r="1407">
          <cell r="F1407" t="str">
            <v>092.39800.0000.1080</v>
          </cell>
          <cell r="BZ1407">
            <v>3938.86</v>
          </cell>
        </row>
        <row r="1408">
          <cell r="F1408" t="str">
            <v>092.39906.0000.1080</v>
          </cell>
          <cell r="BZ1408">
            <v>2744.74</v>
          </cell>
        </row>
        <row r="1409">
          <cell r="F1409" t="str">
            <v>092.39906.0000.1110</v>
          </cell>
          <cell r="BZ1409">
            <v>153962.97</v>
          </cell>
        </row>
        <row r="1410">
          <cell r="F1410" t="str">
            <v>092.39907.0000.1080</v>
          </cell>
          <cell r="BZ1410">
            <v>888.48</v>
          </cell>
        </row>
        <row r="1411">
          <cell r="F1411" t="str">
            <v>092.39907.0000.1110</v>
          </cell>
          <cell r="BZ1411">
            <v>51531.58</v>
          </cell>
        </row>
        <row r="1412">
          <cell r="F1412" t="str">
            <v>093.00000.0000.1080</v>
          </cell>
          <cell r="BZ1412">
            <v>136807.44</v>
          </cell>
        </row>
        <row r="1413">
          <cell r="F1413" t="str">
            <v>093.30100.0000.1080</v>
          </cell>
          <cell r="BZ1413">
            <v>0</v>
          </cell>
        </row>
        <row r="1414">
          <cell r="F1414" t="str">
            <v>093.30200.0000.1080</v>
          </cell>
          <cell r="BZ1414">
            <v>217031.62</v>
          </cell>
        </row>
        <row r="1415">
          <cell r="F1415" t="str">
            <v>093.30300.0000.1080</v>
          </cell>
          <cell r="BZ1415">
            <v>0</v>
          </cell>
        </row>
        <row r="1416">
          <cell r="F1416" t="str">
            <v>093.30400.0000.1080</v>
          </cell>
          <cell r="BZ1416">
            <v>7044.09</v>
          </cell>
        </row>
        <row r="1417">
          <cell r="F1417" t="str">
            <v>093.30500.0000.1080</v>
          </cell>
          <cell r="BZ1417">
            <v>1128.21</v>
          </cell>
        </row>
        <row r="1418">
          <cell r="F1418" t="str">
            <v>093.31900.0000.1080</v>
          </cell>
          <cell r="BZ1418">
            <v>-227483.74</v>
          </cell>
        </row>
        <row r="1419">
          <cell r="F1419" t="str">
            <v>093.36510.0000.1080</v>
          </cell>
          <cell r="BZ1419">
            <v>729628.74</v>
          </cell>
        </row>
        <row r="1420">
          <cell r="F1420" t="str">
            <v>093.36520.0000.1080</v>
          </cell>
          <cell r="BZ1420">
            <v>34978.17</v>
          </cell>
        </row>
        <row r="1421">
          <cell r="F1421" t="str">
            <v>093.36600.0000.1080</v>
          </cell>
          <cell r="BZ1421">
            <v>1100.31</v>
          </cell>
        </row>
        <row r="1422">
          <cell r="F1422" t="str">
            <v>093.36601.0000.1080</v>
          </cell>
          <cell r="BZ1422">
            <v>0</v>
          </cell>
        </row>
        <row r="1423">
          <cell r="F1423" t="str">
            <v>093.36602.0000.1080</v>
          </cell>
          <cell r="BZ1423">
            <v>-5.999999999994543E-2</v>
          </cell>
        </row>
        <row r="1424">
          <cell r="F1424" t="str">
            <v>093.36700.0000.1080</v>
          </cell>
          <cell r="BZ1424">
            <v>0</v>
          </cell>
        </row>
        <row r="1425">
          <cell r="F1425" t="str">
            <v>093.36701.0000.1080</v>
          </cell>
          <cell r="BZ1425">
            <v>1953272.5</v>
          </cell>
        </row>
        <row r="1426">
          <cell r="F1426" t="str">
            <v>093.36900.0000.1080</v>
          </cell>
          <cell r="BZ1426">
            <v>333664.40999999997</v>
          </cell>
        </row>
        <row r="1427">
          <cell r="F1427" t="str">
            <v>093.37400.0000.1080</v>
          </cell>
          <cell r="BZ1427">
            <v>535518.34</v>
          </cell>
        </row>
        <row r="1428">
          <cell r="F1428" t="str">
            <v>093.37402.0000.1080</v>
          </cell>
          <cell r="BZ1428">
            <v>0</v>
          </cell>
        </row>
        <row r="1429">
          <cell r="F1429" t="str">
            <v>093.37500.0000.1080</v>
          </cell>
          <cell r="BZ1429">
            <v>228930.09</v>
          </cell>
        </row>
        <row r="1430">
          <cell r="F1430" t="str">
            <v>093.37501.0000.1080</v>
          </cell>
          <cell r="BZ1430">
            <v>0</v>
          </cell>
        </row>
        <row r="1431">
          <cell r="F1431" t="str">
            <v>093.37600.0000.1080</v>
          </cell>
          <cell r="BZ1431">
            <v>115532.09</v>
          </cell>
        </row>
        <row r="1432">
          <cell r="F1432" t="str">
            <v>093.37601.0000.1080</v>
          </cell>
          <cell r="BZ1432">
            <v>13766612.510000002</v>
          </cell>
        </row>
        <row r="1433">
          <cell r="F1433" t="str">
            <v>093.37602.0000.1080</v>
          </cell>
          <cell r="BZ1433">
            <v>48608088.539999999</v>
          </cell>
        </row>
        <row r="1434">
          <cell r="F1434" t="str">
            <v>093.37800.0000.1080</v>
          </cell>
          <cell r="BZ1434">
            <v>3245579.35</v>
          </cell>
        </row>
        <row r="1435">
          <cell r="F1435" t="str">
            <v>093.37900.0000.1080</v>
          </cell>
          <cell r="BZ1435">
            <v>666698.31000000006</v>
          </cell>
        </row>
        <row r="1436">
          <cell r="F1436" t="str">
            <v>093.37903.0000.1080</v>
          </cell>
          <cell r="BZ1436">
            <v>0</v>
          </cell>
        </row>
        <row r="1437">
          <cell r="F1437" t="str">
            <v>093.37905.0000.1080</v>
          </cell>
          <cell r="BZ1437">
            <v>0</v>
          </cell>
        </row>
        <row r="1438">
          <cell r="F1438" t="str">
            <v>093.38000.0000.1080</v>
          </cell>
          <cell r="BZ1438">
            <v>24953335.389999997</v>
          </cell>
        </row>
        <row r="1439">
          <cell r="F1439" t="str">
            <v>093.38100.0000.1080</v>
          </cell>
          <cell r="BZ1439">
            <v>5640843.3899999997</v>
          </cell>
        </row>
        <row r="1440">
          <cell r="F1440" t="str">
            <v>093.38200.0000.1080</v>
          </cell>
          <cell r="BZ1440">
            <v>6712598.9099999992</v>
          </cell>
        </row>
        <row r="1441">
          <cell r="F1441" t="str">
            <v>093.38300.0000.1080</v>
          </cell>
          <cell r="BZ1441">
            <v>1643158.08</v>
          </cell>
        </row>
        <row r="1442">
          <cell r="F1442" t="str">
            <v>093.38500.0000.1080</v>
          </cell>
          <cell r="BZ1442">
            <v>26160.11</v>
          </cell>
        </row>
        <row r="1443">
          <cell r="F1443" t="str">
            <v>093.38600.0000.1080</v>
          </cell>
          <cell r="BZ1443">
            <v>0</v>
          </cell>
        </row>
        <row r="1444">
          <cell r="F1444" t="str">
            <v>093.38700.0000.1080</v>
          </cell>
          <cell r="BZ1444">
            <v>126.63</v>
          </cell>
        </row>
        <row r="1445">
          <cell r="F1445" t="str">
            <v>093.38900.0000.1080</v>
          </cell>
          <cell r="BZ1445">
            <v>10050.89</v>
          </cell>
        </row>
        <row r="1446">
          <cell r="F1446" t="str">
            <v>093.39000.0000.1080</v>
          </cell>
          <cell r="BZ1446">
            <v>324169.8</v>
          </cell>
        </row>
        <row r="1447">
          <cell r="F1447" t="str">
            <v>093.39003.0000.1110</v>
          </cell>
          <cell r="BZ1447">
            <v>17678.95</v>
          </cell>
        </row>
        <row r="1448">
          <cell r="F1448" t="str">
            <v>093.39003.0000.1080</v>
          </cell>
          <cell r="BZ1448">
            <v>410.65</v>
          </cell>
        </row>
        <row r="1449">
          <cell r="F1449" t="str">
            <v>093.39009.0000.1110</v>
          </cell>
          <cell r="BZ1449">
            <v>385816.69</v>
          </cell>
        </row>
        <row r="1450">
          <cell r="F1450" t="str">
            <v>093.39100.0000.1080</v>
          </cell>
          <cell r="BZ1450">
            <v>241133.69</v>
          </cell>
        </row>
        <row r="1451">
          <cell r="F1451" t="str">
            <v>093.39200.0000.1080</v>
          </cell>
          <cell r="BZ1451">
            <v>1106020.6399999999</v>
          </cell>
        </row>
        <row r="1452">
          <cell r="F1452" t="str">
            <v>093.39300.0000.1080</v>
          </cell>
          <cell r="BZ1452">
            <v>23487.02</v>
          </cell>
        </row>
        <row r="1453">
          <cell r="F1453" t="str">
            <v>093.39400.0000.1080</v>
          </cell>
          <cell r="BZ1453">
            <v>-3628.0000000000509</v>
          </cell>
        </row>
        <row r="1454">
          <cell r="F1454" t="str">
            <v>093.39600.0000.1080</v>
          </cell>
          <cell r="BZ1454">
            <v>630692.47</v>
          </cell>
        </row>
        <row r="1455">
          <cell r="F1455" t="str">
            <v>093.39603.0000.1080</v>
          </cell>
          <cell r="BZ1455">
            <v>141595.93</v>
          </cell>
        </row>
        <row r="1456">
          <cell r="F1456" t="str">
            <v>093.39604.0000.1080</v>
          </cell>
          <cell r="BZ1456">
            <v>9539.1</v>
          </cell>
        </row>
        <row r="1457">
          <cell r="F1457" t="str">
            <v>093.39605.0000.1080</v>
          </cell>
          <cell r="BZ1457">
            <v>1018.79</v>
          </cell>
        </row>
        <row r="1458">
          <cell r="F1458" t="str">
            <v>093.39700.0000.1080</v>
          </cell>
          <cell r="BZ1458">
            <v>106384.89</v>
          </cell>
        </row>
        <row r="1459">
          <cell r="F1459" t="str">
            <v>093.39701.0000.1080</v>
          </cell>
          <cell r="BZ1459">
            <v>98166.87</v>
          </cell>
        </row>
        <row r="1460">
          <cell r="F1460" t="str">
            <v>093.39702.0000.1080</v>
          </cell>
          <cell r="BZ1460">
            <v>74388.62</v>
          </cell>
        </row>
        <row r="1461">
          <cell r="F1461" t="str">
            <v>093.39705.0000.1080</v>
          </cell>
          <cell r="BZ1461">
            <v>14488.98</v>
          </cell>
        </row>
        <row r="1462">
          <cell r="F1462" t="str">
            <v>093.39800.0000.1080</v>
          </cell>
          <cell r="BZ1462">
            <v>31628.41</v>
          </cell>
        </row>
        <row r="1463">
          <cell r="F1463" t="str">
            <v>093.39900.0000.1110</v>
          </cell>
          <cell r="BZ1463">
            <v>6733.18</v>
          </cell>
        </row>
        <row r="1464">
          <cell r="F1464" t="str">
            <v>093.39900.0000.1080</v>
          </cell>
          <cell r="BZ1464">
            <v>285.5</v>
          </cell>
        </row>
        <row r="1465">
          <cell r="F1465" t="str">
            <v>093.39901.0000.1080</v>
          </cell>
          <cell r="BZ1465">
            <v>871.53</v>
          </cell>
        </row>
        <row r="1466">
          <cell r="F1466" t="str">
            <v>093.39906.0000.1080</v>
          </cell>
          <cell r="BZ1466">
            <v>0</v>
          </cell>
        </row>
        <row r="1467">
          <cell r="F1467" t="str">
            <v>093.39906.0000.1110</v>
          </cell>
          <cell r="BZ1467">
            <v>1212542.52</v>
          </cell>
        </row>
        <row r="1468">
          <cell r="F1468" t="str">
            <v>093.39907.0000.1080</v>
          </cell>
          <cell r="BZ1468">
            <v>0</v>
          </cell>
        </row>
        <row r="1469">
          <cell r="F1469" t="str">
            <v>093.39907.0000.1110</v>
          </cell>
          <cell r="BZ1469">
            <v>487699.65</v>
          </cell>
        </row>
        <row r="1470">
          <cell r="F1470" t="str">
            <v>094.36510.0000.1080</v>
          </cell>
          <cell r="BZ1470">
            <v>0</v>
          </cell>
        </row>
        <row r="1471">
          <cell r="F1471" t="str">
            <v>094.36520.0000.1080</v>
          </cell>
          <cell r="BZ1471">
            <v>0</v>
          </cell>
        </row>
        <row r="1472">
          <cell r="F1472" t="str">
            <v>094.36601.0000.1080</v>
          </cell>
          <cell r="BZ1472">
            <v>0</v>
          </cell>
        </row>
        <row r="1473">
          <cell r="F1473" t="str">
            <v>094.36602.0000.1080</v>
          </cell>
          <cell r="BZ1473">
            <v>0</v>
          </cell>
        </row>
        <row r="1474">
          <cell r="F1474" t="str">
            <v>094.36700.0000.1080</v>
          </cell>
          <cell r="BZ1474">
            <v>0</v>
          </cell>
        </row>
        <row r="1475">
          <cell r="F1475" t="str">
            <v>094.36701.0000.1080</v>
          </cell>
          <cell r="BZ1475">
            <v>0</v>
          </cell>
        </row>
        <row r="1476">
          <cell r="F1476" t="str">
            <v>094.36900.0000.1080</v>
          </cell>
          <cell r="BZ1476">
            <v>0</v>
          </cell>
        </row>
        <row r="1477">
          <cell r="F1477" t="str">
            <v>094.37402.0000.1080</v>
          </cell>
          <cell r="BZ1477">
            <v>0</v>
          </cell>
        </row>
        <row r="1478">
          <cell r="F1478" t="str">
            <v>094.37500.0000.1080</v>
          </cell>
          <cell r="BZ1478">
            <v>3.5527136788005009E-14</v>
          </cell>
        </row>
        <row r="1479">
          <cell r="F1479" t="str">
            <v>094.37501.0000.1080</v>
          </cell>
          <cell r="BZ1479">
            <v>0</v>
          </cell>
        </row>
        <row r="1480">
          <cell r="F1480" t="str">
            <v>094.37600.0000.1080</v>
          </cell>
          <cell r="BZ1480">
            <v>0</v>
          </cell>
        </row>
        <row r="1481">
          <cell r="F1481" t="str">
            <v>094.37601.0000.1080</v>
          </cell>
          <cell r="BZ1481">
            <v>0</v>
          </cell>
        </row>
        <row r="1482">
          <cell r="F1482" t="str">
            <v>094.37602.0000.1080</v>
          </cell>
          <cell r="BZ1482">
            <v>0</v>
          </cell>
        </row>
        <row r="1483">
          <cell r="F1483" t="str">
            <v>094.37800.0000.1080</v>
          </cell>
          <cell r="BZ1483">
            <v>0</v>
          </cell>
        </row>
        <row r="1484">
          <cell r="F1484" t="str">
            <v>094.37900.0000.1080</v>
          </cell>
          <cell r="BZ1484">
            <v>0</v>
          </cell>
        </row>
        <row r="1485">
          <cell r="F1485" t="str">
            <v>094.37905.0000.1080</v>
          </cell>
          <cell r="BZ1485">
            <v>0</v>
          </cell>
        </row>
        <row r="1486">
          <cell r="F1486" t="str">
            <v>094.38000.0000.1080</v>
          </cell>
          <cell r="BZ1486">
            <v>0</v>
          </cell>
        </row>
        <row r="1487">
          <cell r="F1487" t="str">
            <v>094.38100.0000.1080</v>
          </cell>
          <cell r="BZ1487">
            <v>0</v>
          </cell>
        </row>
        <row r="1488">
          <cell r="F1488" t="str">
            <v>094.38200.0000.1080</v>
          </cell>
          <cell r="BZ1488">
            <v>0</v>
          </cell>
        </row>
        <row r="1489">
          <cell r="F1489" t="str">
            <v>094.38300.0000.1080</v>
          </cell>
          <cell r="BZ1489">
            <v>0</v>
          </cell>
        </row>
        <row r="1490">
          <cell r="F1490" t="str">
            <v>094.38500.0000.1080</v>
          </cell>
          <cell r="BZ1490">
            <v>0</v>
          </cell>
        </row>
        <row r="1491">
          <cell r="F1491" t="str">
            <v>094.39003.0000.1080</v>
          </cell>
          <cell r="BZ1491">
            <v>0</v>
          </cell>
        </row>
        <row r="1492">
          <cell r="F1492" t="str">
            <v>094.39003.0000.1110</v>
          </cell>
          <cell r="BZ1492">
            <v>0</v>
          </cell>
        </row>
        <row r="1493">
          <cell r="F1493" t="str">
            <v>094.39004.0000.1080</v>
          </cell>
          <cell r="BZ1493">
            <v>0</v>
          </cell>
        </row>
        <row r="1494">
          <cell r="F1494" t="str">
            <v>094.39100.0000.1080</v>
          </cell>
          <cell r="BZ1494">
            <v>0</v>
          </cell>
        </row>
        <row r="1495">
          <cell r="F1495" t="str">
            <v>094.39300.0000.1080</v>
          </cell>
          <cell r="BZ1495">
            <v>0</v>
          </cell>
        </row>
        <row r="1496">
          <cell r="F1496" t="str">
            <v>094.39400.0000.1080</v>
          </cell>
          <cell r="BZ1496">
            <v>0</v>
          </cell>
        </row>
        <row r="1497">
          <cell r="F1497" t="str">
            <v>094.39600.0000.1080</v>
          </cell>
          <cell r="BZ1497">
            <v>0</v>
          </cell>
        </row>
        <row r="1498">
          <cell r="F1498" t="str">
            <v>094.39604.0000.1080</v>
          </cell>
          <cell r="BZ1498">
            <v>0</v>
          </cell>
        </row>
        <row r="1499">
          <cell r="F1499" t="str">
            <v>094.39700.0000.1080</v>
          </cell>
          <cell r="BZ1499">
            <v>0</v>
          </cell>
        </row>
        <row r="1500">
          <cell r="F1500" t="str">
            <v>094.39701.0000.1080</v>
          </cell>
          <cell r="BZ1500">
            <v>0</v>
          </cell>
        </row>
        <row r="1501">
          <cell r="F1501" t="str">
            <v>094.39906.0000.1080</v>
          </cell>
          <cell r="BZ1501">
            <v>0</v>
          </cell>
        </row>
        <row r="1502">
          <cell r="F1502" t="str">
            <v>094.39906.0000.1110</v>
          </cell>
          <cell r="BZ1502">
            <v>0</v>
          </cell>
        </row>
        <row r="1503">
          <cell r="F1503" t="str">
            <v>094.39907.0000.1080</v>
          </cell>
          <cell r="BZ1503">
            <v>0</v>
          </cell>
        </row>
        <row r="1504">
          <cell r="F1504" t="str">
            <v>094.39907.0000.1110</v>
          </cell>
          <cell r="BZ1504">
            <v>0</v>
          </cell>
        </row>
        <row r="1505">
          <cell r="F1505" t="str">
            <v>095.00000.0000.1080</v>
          </cell>
          <cell r="BZ1505">
            <v>54020.23</v>
          </cell>
        </row>
        <row r="1506">
          <cell r="F1506" t="str">
            <v>095.30200.0000.1080</v>
          </cell>
          <cell r="BZ1506">
            <v>18249.11</v>
          </cell>
        </row>
        <row r="1507">
          <cell r="F1507" t="str">
            <v>095.30400.0000.1080</v>
          </cell>
          <cell r="BZ1507">
            <v>68816.460000000006</v>
          </cell>
        </row>
        <row r="1508">
          <cell r="F1508" t="str">
            <v>095.30500.0000.1080</v>
          </cell>
          <cell r="BZ1508">
            <v>5188.25</v>
          </cell>
        </row>
        <row r="1509">
          <cell r="F1509" t="str">
            <v>095.31100.0000.1080</v>
          </cell>
          <cell r="BZ1509">
            <v>327438.23</v>
          </cell>
        </row>
        <row r="1510">
          <cell r="F1510" t="str">
            <v>095.31105.0000.1080</v>
          </cell>
          <cell r="BZ1510">
            <v>0</v>
          </cell>
        </row>
        <row r="1511">
          <cell r="F1511" t="str">
            <v>095.31900.0000.1080</v>
          </cell>
          <cell r="BZ1511">
            <v>0</v>
          </cell>
        </row>
        <row r="1512">
          <cell r="F1512" t="str">
            <v>095.36100.0000.1080</v>
          </cell>
          <cell r="BZ1512">
            <v>260344.7</v>
          </cell>
        </row>
        <row r="1513">
          <cell r="F1513" t="str">
            <v>095.36200.0000.1080</v>
          </cell>
          <cell r="BZ1513">
            <v>1466052.28</v>
          </cell>
        </row>
        <row r="1514">
          <cell r="F1514" t="str">
            <v>095.36310.0000.1080</v>
          </cell>
          <cell r="BZ1514">
            <v>1358122.8</v>
          </cell>
        </row>
        <row r="1515">
          <cell r="F1515" t="str">
            <v>095.36320.0000.1080</v>
          </cell>
          <cell r="BZ1515">
            <v>1409785.43</v>
          </cell>
        </row>
        <row r="1516">
          <cell r="F1516" t="str">
            <v>095.36350.0000.1080</v>
          </cell>
          <cell r="BZ1516">
            <v>152051.85999999999</v>
          </cell>
        </row>
        <row r="1517">
          <cell r="F1517" t="str">
            <v>095.36510.0000.1080</v>
          </cell>
          <cell r="BZ1517">
            <v>4502.3</v>
          </cell>
        </row>
        <row r="1518">
          <cell r="F1518" t="str">
            <v>095.36520.0000.1080</v>
          </cell>
          <cell r="BZ1518">
            <v>46982.18</v>
          </cell>
        </row>
        <row r="1519">
          <cell r="F1519" t="str">
            <v>095.36600.0000.1080</v>
          </cell>
          <cell r="BZ1519">
            <v>11492.89</v>
          </cell>
        </row>
        <row r="1520">
          <cell r="F1520" t="str">
            <v>095.36601.0000.1080</v>
          </cell>
          <cell r="BZ1520">
            <v>0</v>
          </cell>
        </row>
        <row r="1521">
          <cell r="F1521" t="str">
            <v>095.36602.0000.1080</v>
          </cell>
          <cell r="BZ1521">
            <v>0</v>
          </cell>
        </row>
        <row r="1522">
          <cell r="F1522" t="str">
            <v>095.36700.0000.1080</v>
          </cell>
          <cell r="BZ1522">
            <v>165.77</v>
          </cell>
        </row>
        <row r="1523">
          <cell r="F1523" t="str">
            <v>095.36701.0000.1080</v>
          </cell>
          <cell r="BZ1523">
            <v>2711952.86</v>
          </cell>
        </row>
        <row r="1524">
          <cell r="F1524" t="str">
            <v>095.36900.0000.1080</v>
          </cell>
          <cell r="BZ1524">
            <v>93662.71</v>
          </cell>
        </row>
        <row r="1525">
          <cell r="F1525" t="str">
            <v>095.37000.0000.1080</v>
          </cell>
          <cell r="BZ1525">
            <v>28203.02</v>
          </cell>
        </row>
        <row r="1526">
          <cell r="F1526" t="str">
            <v>095.37400.0000.1080</v>
          </cell>
          <cell r="BZ1526">
            <v>126078.58</v>
          </cell>
        </row>
        <row r="1527">
          <cell r="F1527" t="str">
            <v>095.37402.0000.1080</v>
          </cell>
          <cell r="BZ1527">
            <v>0</v>
          </cell>
        </row>
        <row r="1528">
          <cell r="F1528" t="str">
            <v>095.37500.0000.1080</v>
          </cell>
          <cell r="BZ1528">
            <v>20394.97</v>
          </cell>
        </row>
        <row r="1529">
          <cell r="F1529" t="str">
            <v>095.37501.0000.1080</v>
          </cell>
          <cell r="BZ1529">
            <v>0</v>
          </cell>
        </row>
        <row r="1530">
          <cell r="F1530" t="str">
            <v>095.37600.0000.1080</v>
          </cell>
          <cell r="BZ1530">
            <v>72710.86</v>
          </cell>
        </row>
        <row r="1531">
          <cell r="F1531" t="str">
            <v>095.37601.0000.1080</v>
          </cell>
          <cell r="BZ1531">
            <v>8446705.620000001</v>
          </cell>
        </row>
        <row r="1532">
          <cell r="F1532" t="str">
            <v>095.37602.0000.1080</v>
          </cell>
          <cell r="BZ1532">
            <v>5092348.9000000004</v>
          </cell>
        </row>
        <row r="1533">
          <cell r="F1533" t="str">
            <v>095.37800.0000.1080</v>
          </cell>
          <cell r="BZ1533">
            <v>294117.34999999998</v>
          </cell>
        </row>
        <row r="1534">
          <cell r="F1534" t="str">
            <v>095.37900.0000.1080</v>
          </cell>
          <cell r="BZ1534">
            <v>65846.73</v>
          </cell>
        </row>
        <row r="1535">
          <cell r="F1535" t="str">
            <v>095.37903.0000.1080</v>
          </cell>
          <cell r="BZ1535">
            <v>0</v>
          </cell>
        </row>
        <row r="1536">
          <cell r="F1536" t="str">
            <v>095.37905.0000.1080</v>
          </cell>
          <cell r="BZ1536">
            <v>0</v>
          </cell>
        </row>
        <row r="1537">
          <cell r="F1537" t="str">
            <v>095.38000.0000.1080</v>
          </cell>
          <cell r="BZ1537">
            <v>13496562.779999999</v>
          </cell>
        </row>
        <row r="1538">
          <cell r="F1538" t="str">
            <v>095.38100.0000.1080</v>
          </cell>
          <cell r="BZ1538">
            <v>3332816.16</v>
          </cell>
        </row>
        <row r="1539">
          <cell r="F1539" t="str">
            <v>095.38200.0000.1080</v>
          </cell>
          <cell r="BZ1539">
            <v>707645.9</v>
          </cell>
        </row>
        <row r="1540">
          <cell r="F1540" t="str">
            <v>095.38300.0000.1080</v>
          </cell>
          <cell r="BZ1540">
            <v>919653.2</v>
          </cell>
        </row>
        <row r="1541">
          <cell r="F1541" t="str">
            <v>095.38500.0000.1080</v>
          </cell>
          <cell r="BZ1541">
            <v>1909.18</v>
          </cell>
        </row>
        <row r="1542">
          <cell r="F1542" t="str">
            <v>095.38900.0000.1080</v>
          </cell>
          <cell r="BZ1542">
            <v>157771.71</v>
          </cell>
        </row>
        <row r="1543">
          <cell r="F1543" t="str">
            <v>095.39000.0000.1080</v>
          </cell>
          <cell r="BZ1543">
            <v>392034.21</v>
          </cell>
        </row>
        <row r="1544">
          <cell r="F1544" t="str">
            <v>095.39003.0000.1110</v>
          </cell>
          <cell r="BZ1544">
            <v>15222.75</v>
          </cell>
        </row>
        <row r="1545">
          <cell r="F1545" t="str">
            <v>095.39003.0000.1080</v>
          </cell>
          <cell r="BZ1545">
            <v>535.94000000000005</v>
          </cell>
        </row>
        <row r="1546">
          <cell r="F1546" t="str">
            <v>095.39004.0000.1080</v>
          </cell>
          <cell r="BZ1546">
            <v>2070.16</v>
          </cell>
        </row>
        <row r="1547">
          <cell r="F1547" t="str">
            <v>095.39009.0000.1110</v>
          </cell>
          <cell r="BZ1547">
            <v>217845.31</v>
          </cell>
        </row>
        <row r="1548">
          <cell r="F1548" t="str">
            <v>095.39100.0000.1080</v>
          </cell>
          <cell r="BZ1548">
            <v>332980.27</v>
          </cell>
        </row>
        <row r="1549">
          <cell r="F1549" t="str">
            <v>095.39103.0000.1080</v>
          </cell>
          <cell r="BZ1549">
            <v>0</v>
          </cell>
        </row>
        <row r="1550">
          <cell r="F1550" t="str">
            <v>095.39200.0000.1080</v>
          </cell>
          <cell r="BZ1550">
            <v>28117.3</v>
          </cell>
        </row>
        <row r="1551">
          <cell r="F1551" t="str">
            <v>095.39300.0000.1080</v>
          </cell>
          <cell r="BZ1551">
            <v>3883.75</v>
          </cell>
        </row>
        <row r="1552">
          <cell r="F1552" t="str">
            <v>095.39400.0000.1080</v>
          </cell>
          <cell r="BZ1552">
            <v>-189654.21</v>
          </cell>
        </row>
        <row r="1553">
          <cell r="F1553" t="str">
            <v>095.39600.0000.1080</v>
          </cell>
          <cell r="BZ1553">
            <v>238025.08</v>
          </cell>
        </row>
        <row r="1554">
          <cell r="F1554" t="str">
            <v>095.39603.0000.1080</v>
          </cell>
          <cell r="BZ1554">
            <v>63420.05</v>
          </cell>
        </row>
        <row r="1555">
          <cell r="F1555" t="str">
            <v>095.39604.0000.1080</v>
          </cell>
          <cell r="BZ1555">
            <v>54933.51</v>
          </cell>
        </row>
        <row r="1556">
          <cell r="F1556" t="str">
            <v>095.39605.0000.1080</v>
          </cell>
          <cell r="BZ1556">
            <v>1521.63</v>
          </cell>
        </row>
        <row r="1557">
          <cell r="F1557" t="str">
            <v>095.39700.0000.1080</v>
          </cell>
          <cell r="BZ1557">
            <v>8211.51</v>
          </cell>
        </row>
        <row r="1558">
          <cell r="F1558" t="str">
            <v>095.39701.0000.1080</v>
          </cell>
          <cell r="BZ1558">
            <v>-78592.06</v>
          </cell>
        </row>
        <row r="1559">
          <cell r="F1559" t="str">
            <v>095.39800.0000.1080</v>
          </cell>
          <cell r="BZ1559">
            <v>62001.37</v>
          </cell>
        </row>
        <row r="1560">
          <cell r="F1560" t="str">
            <v>095.39902.0000.1080</v>
          </cell>
          <cell r="BZ1560">
            <v>0</v>
          </cell>
        </row>
        <row r="1561">
          <cell r="F1561" t="str">
            <v>095.39902.0000.1110</v>
          </cell>
          <cell r="BZ1561">
            <v>0</v>
          </cell>
        </row>
        <row r="1562">
          <cell r="F1562" t="str">
            <v>095.39903.0000.1080</v>
          </cell>
          <cell r="BZ1562">
            <v>307325.83</v>
          </cell>
        </row>
        <row r="1563">
          <cell r="F1563" t="str">
            <v>095.39906.0000.1080</v>
          </cell>
          <cell r="BZ1563">
            <v>0</v>
          </cell>
        </row>
        <row r="1564">
          <cell r="F1564" t="str">
            <v>095.39906.0000.1110</v>
          </cell>
          <cell r="BZ1564">
            <v>166987.85</v>
          </cell>
        </row>
        <row r="1565">
          <cell r="F1565" t="str">
            <v>095.39907.0000.1080</v>
          </cell>
          <cell r="BZ1565">
            <v>0</v>
          </cell>
        </row>
        <row r="1566">
          <cell r="F1566" t="str">
            <v>095.39907.0000.1110</v>
          </cell>
          <cell r="BZ1566">
            <v>38857.120000000003</v>
          </cell>
        </row>
        <row r="1567">
          <cell r="F1567" t="str">
            <v>095.39909.0000.1110</v>
          </cell>
          <cell r="BZ1567">
            <v>157661.74</v>
          </cell>
        </row>
        <row r="1568">
          <cell r="F1568" t="str">
            <v>095.39924.0000.1110</v>
          </cell>
          <cell r="BZ1568">
            <v>2293.3000000000002</v>
          </cell>
        </row>
        <row r="1569">
          <cell r="F1569" t="str">
            <v>096.00000.0000.1080</v>
          </cell>
          <cell r="BZ1569">
            <v>43068.3</v>
          </cell>
        </row>
        <row r="1570">
          <cell r="F1570" t="str">
            <v>096.30100.0000.1080</v>
          </cell>
          <cell r="BZ1570">
            <v>0</v>
          </cell>
        </row>
        <row r="1571">
          <cell r="F1571" t="str">
            <v>096.30200.0000.1080</v>
          </cell>
          <cell r="BZ1571">
            <v>459.8</v>
          </cell>
        </row>
        <row r="1572">
          <cell r="F1572" t="str">
            <v>096.30400.0000.1080</v>
          </cell>
          <cell r="BZ1572">
            <v>288380.58</v>
          </cell>
        </row>
        <row r="1573">
          <cell r="F1573" t="str">
            <v>096.30500.0000.1080</v>
          </cell>
          <cell r="BZ1573">
            <v>-658382.04</v>
          </cell>
        </row>
        <row r="1574">
          <cell r="F1574" t="str">
            <v>096.31100.0000.1080</v>
          </cell>
          <cell r="BZ1574">
            <v>49122.33</v>
          </cell>
        </row>
        <row r="1575">
          <cell r="F1575" t="str">
            <v>096.31105.0000.1080</v>
          </cell>
          <cell r="BZ1575">
            <v>0</v>
          </cell>
        </row>
        <row r="1576">
          <cell r="F1576" t="str">
            <v>096.31900.0000.1080</v>
          </cell>
          <cell r="BZ1576">
            <v>545333.13</v>
          </cell>
        </row>
        <row r="1577">
          <cell r="F1577" t="str">
            <v>096.36100.0000.1080</v>
          </cell>
          <cell r="BZ1577">
            <v>1934.68</v>
          </cell>
        </row>
        <row r="1578">
          <cell r="F1578" t="str">
            <v>096.36200.0000.1080</v>
          </cell>
          <cell r="BZ1578">
            <v>411466.04</v>
          </cell>
        </row>
        <row r="1579">
          <cell r="F1579" t="str">
            <v>096.36510.0000.1080</v>
          </cell>
          <cell r="BZ1579">
            <v>0</v>
          </cell>
        </row>
        <row r="1580">
          <cell r="F1580" t="str">
            <v>096.36520.0000.1080</v>
          </cell>
          <cell r="BZ1580">
            <v>0</v>
          </cell>
        </row>
        <row r="1581">
          <cell r="F1581" t="str">
            <v>096.36700.0000.1080</v>
          </cell>
          <cell r="BZ1581">
            <v>-5386.01</v>
          </cell>
        </row>
        <row r="1582">
          <cell r="F1582" t="str">
            <v>096.36701.0000.1080</v>
          </cell>
          <cell r="BZ1582">
            <v>341261.88</v>
          </cell>
        </row>
        <row r="1583">
          <cell r="F1583" t="str">
            <v>096.36900.0000.1080</v>
          </cell>
          <cell r="BZ1583">
            <v>64794.78</v>
          </cell>
        </row>
        <row r="1584">
          <cell r="F1584" t="str">
            <v>096.37400.0000.1080</v>
          </cell>
          <cell r="BZ1584">
            <v>53188.45</v>
          </cell>
        </row>
        <row r="1585">
          <cell r="F1585" t="str">
            <v>096.37402.0000.1080</v>
          </cell>
          <cell r="BZ1585">
            <v>0</v>
          </cell>
        </row>
        <row r="1586">
          <cell r="F1586" t="str">
            <v>096.37500.0000.1080</v>
          </cell>
          <cell r="BZ1586">
            <v>702.19</v>
          </cell>
        </row>
        <row r="1587">
          <cell r="F1587" t="str">
            <v>096.37501.0000.1080</v>
          </cell>
          <cell r="BZ1587">
            <v>0</v>
          </cell>
        </row>
        <row r="1588">
          <cell r="F1588" t="str">
            <v>096.37600.0000.1080</v>
          </cell>
          <cell r="BZ1588">
            <v>-81008.87</v>
          </cell>
        </row>
        <row r="1589">
          <cell r="F1589" t="str">
            <v>096.37601.0000.1080</v>
          </cell>
          <cell r="BZ1589">
            <v>3430541.53</v>
          </cell>
        </row>
        <row r="1590">
          <cell r="F1590" t="str">
            <v>096.37602.0000.1080</v>
          </cell>
          <cell r="BZ1590">
            <v>4828484.13</v>
          </cell>
        </row>
        <row r="1591">
          <cell r="F1591" t="str">
            <v>096.37800.0000.1080</v>
          </cell>
          <cell r="BZ1591">
            <v>231929.47</v>
          </cell>
        </row>
        <row r="1592">
          <cell r="F1592" t="str">
            <v>096.37900.0000.1080</v>
          </cell>
          <cell r="BZ1592">
            <v>117897.16</v>
          </cell>
        </row>
        <row r="1593">
          <cell r="F1593" t="str">
            <v>096.37903.0000.1080</v>
          </cell>
          <cell r="BZ1593">
            <v>0</v>
          </cell>
        </row>
        <row r="1594">
          <cell r="F1594" t="str">
            <v>096.37905.0000.1080</v>
          </cell>
          <cell r="BZ1594">
            <v>0</v>
          </cell>
        </row>
        <row r="1595">
          <cell r="F1595" t="str">
            <v>096.38000.0000.1080</v>
          </cell>
          <cell r="BZ1595">
            <v>3990999.82</v>
          </cell>
        </row>
        <row r="1596">
          <cell r="F1596" t="str">
            <v>096.38100.0000.1080</v>
          </cell>
          <cell r="BZ1596">
            <v>633607.11</v>
          </cell>
        </row>
        <row r="1597">
          <cell r="F1597" t="str">
            <v>096.38200.0000.1080</v>
          </cell>
          <cell r="BZ1597">
            <v>1919167.87</v>
          </cell>
        </row>
        <row r="1598">
          <cell r="F1598" t="str">
            <v>096.38300.0000.1080</v>
          </cell>
          <cell r="BZ1598">
            <v>411176.98</v>
          </cell>
        </row>
        <row r="1599">
          <cell r="F1599" t="str">
            <v>096.38500.0000.1080</v>
          </cell>
          <cell r="BZ1599">
            <v>12511.75</v>
          </cell>
        </row>
        <row r="1600">
          <cell r="F1600" t="str">
            <v>096.38600.0000.1080</v>
          </cell>
          <cell r="BZ1600">
            <v>0</v>
          </cell>
        </row>
        <row r="1601">
          <cell r="F1601" t="str">
            <v>096.38700.0000.1080</v>
          </cell>
          <cell r="BZ1601">
            <v>1929.54</v>
          </cell>
        </row>
        <row r="1602">
          <cell r="F1602" t="str">
            <v>096.39000.0000.1080</v>
          </cell>
          <cell r="BZ1602">
            <v>33145.15</v>
          </cell>
        </row>
        <row r="1603">
          <cell r="F1603" t="str">
            <v>096.39001.0000.1080</v>
          </cell>
          <cell r="BZ1603">
            <v>59501.919999999998</v>
          </cell>
        </row>
        <row r="1604">
          <cell r="F1604" t="str">
            <v>096.39003.0000.1110</v>
          </cell>
          <cell r="BZ1604">
            <v>10911.03</v>
          </cell>
        </row>
        <row r="1605">
          <cell r="F1605" t="str">
            <v>096.39003.0000.1080</v>
          </cell>
          <cell r="BZ1605">
            <v>556.89</v>
          </cell>
        </row>
        <row r="1606">
          <cell r="F1606" t="str">
            <v>096.39100.0000.1080</v>
          </cell>
          <cell r="BZ1606">
            <v>62161.919999999998</v>
          </cell>
        </row>
        <row r="1607">
          <cell r="F1607" t="str">
            <v>096.39200.0000.1080</v>
          </cell>
          <cell r="BZ1607">
            <v>190337.29</v>
          </cell>
        </row>
        <row r="1608">
          <cell r="F1608" t="str">
            <v>096.39300.0000.1080</v>
          </cell>
          <cell r="BZ1608">
            <v>1427.09</v>
          </cell>
        </row>
        <row r="1609">
          <cell r="F1609" t="str">
            <v>096.39400.0000.1080</v>
          </cell>
          <cell r="BZ1609">
            <v>37970.75</v>
          </cell>
        </row>
        <row r="1610">
          <cell r="F1610" t="str">
            <v>096.39600.0000.1080</v>
          </cell>
          <cell r="BZ1610">
            <v>86170.49</v>
          </cell>
        </row>
        <row r="1611">
          <cell r="F1611" t="str">
            <v>096.39603.0000.1080</v>
          </cell>
          <cell r="BZ1611">
            <v>185466.03</v>
          </cell>
        </row>
        <row r="1612">
          <cell r="F1612" t="str">
            <v>096.39604.0000.1080</v>
          </cell>
          <cell r="BZ1612">
            <v>-7452.54</v>
          </cell>
        </row>
        <row r="1613">
          <cell r="F1613" t="str">
            <v>096.39605.0000.1080</v>
          </cell>
          <cell r="BZ1613">
            <v>10126.719999999999</v>
          </cell>
        </row>
        <row r="1614">
          <cell r="F1614" t="str">
            <v>096.39700.0000.1080</v>
          </cell>
          <cell r="BZ1614">
            <v>17457.04</v>
          </cell>
        </row>
        <row r="1615">
          <cell r="F1615" t="str">
            <v>096.39701.0000.1080</v>
          </cell>
          <cell r="BZ1615">
            <v>-23952.58</v>
          </cell>
        </row>
        <row r="1616">
          <cell r="F1616" t="str">
            <v>096.39800.0000.1080</v>
          </cell>
          <cell r="BZ1616">
            <v>-30873.37</v>
          </cell>
        </row>
        <row r="1617">
          <cell r="F1617" t="str">
            <v>096.39906.0000.1080</v>
          </cell>
          <cell r="BZ1617">
            <v>17440.23</v>
          </cell>
        </row>
        <row r="1618">
          <cell r="F1618" t="str">
            <v>096.39906.0000.1110</v>
          </cell>
          <cell r="BZ1618">
            <v>107921.82</v>
          </cell>
        </row>
        <row r="1619">
          <cell r="F1619" t="str">
            <v>096.39907.0000.1080</v>
          </cell>
          <cell r="BZ1619">
            <v>-2496.52</v>
          </cell>
        </row>
        <row r="1620">
          <cell r="F1620" t="str">
            <v>096.39907.0000.1110</v>
          </cell>
          <cell r="BZ1620">
            <v>18762.259999999998</v>
          </cell>
        </row>
        <row r="1621">
          <cell r="F1621" t="str">
            <v>096.39908.0000.1110</v>
          </cell>
          <cell r="BZ1621">
            <v>27338.77</v>
          </cell>
        </row>
        <row r="1622">
          <cell r="F1622" t="str">
            <v>096.39908.0000.1080</v>
          </cell>
          <cell r="BZ1622">
            <v>68.849999999999994</v>
          </cell>
        </row>
        <row r="1623">
          <cell r="F1623" t="str">
            <v>097.00000.0000.1080</v>
          </cell>
          <cell r="BZ1623">
            <v>16797.41</v>
          </cell>
        </row>
        <row r="1624">
          <cell r="F1624" t="str">
            <v>097.30100.0000.1080</v>
          </cell>
          <cell r="BZ1624">
            <v>0</v>
          </cell>
        </row>
        <row r="1625">
          <cell r="F1625" t="str">
            <v>097.30200.0000.1080</v>
          </cell>
          <cell r="BZ1625">
            <v>39680.5</v>
          </cell>
        </row>
        <row r="1626">
          <cell r="F1626" t="str">
            <v>097.31100.0000.1080</v>
          </cell>
          <cell r="BZ1626">
            <v>574535.94999999995</v>
          </cell>
        </row>
        <row r="1627">
          <cell r="F1627" t="str">
            <v>097.31105.0000.1080</v>
          </cell>
          <cell r="BZ1627">
            <v>0</v>
          </cell>
        </row>
        <row r="1628">
          <cell r="F1628" t="str">
            <v>097.36510.0000.1080</v>
          </cell>
          <cell r="BZ1628">
            <v>200</v>
          </cell>
        </row>
        <row r="1629">
          <cell r="F1629" t="str">
            <v>097.36520.0000.1080</v>
          </cell>
          <cell r="BZ1629">
            <v>0.56999999999999995</v>
          </cell>
        </row>
        <row r="1630">
          <cell r="F1630" t="str">
            <v>097.36700.0000.1080</v>
          </cell>
          <cell r="BZ1630">
            <v>0</v>
          </cell>
        </row>
        <row r="1631">
          <cell r="F1631" t="str">
            <v>097.36701.0000.1080</v>
          </cell>
          <cell r="BZ1631">
            <v>57681.71</v>
          </cell>
        </row>
        <row r="1632">
          <cell r="F1632" t="str">
            <v>097.36900.0000.1080</v>
          </cell>
          <cell r="BZ1632">
            <v>3080.93</v>
          </cell>
        </row>
        <row r="1633">
          <cell r="F1633" t="str">
            <v>097.37400.0000.1080</v>
          </cell>
          <cell r="BZ1633">
            <v>167431.19</v>
          </cell>
        </row>
        <row r="1634">
          <cell r="F1634" t="str">
            <v>097.37402.0000.1080</v>
          </cell>
          <cell r="BZ1634">
            <v>0</v>
          </cell>
        </row>
        <row r="1635">
          <cell r="F1635" t="str">
            <v>097.37500.0000.1080</v>
          </cell>
          <cell r="BZ1635">
            <v>47663.14</v>
          </cell>
        </row>
        <row r="1636">
          <cell r="F1636" t="str">
            <v>097.37501.0000.1080</v>
          </cell>
          <cell r="BZ1636">
            <v>0</v>
          </cell>
        </row>
        <row r="1637">
          <cell r="F1637" t="str">
            <v>097.37600.0000.1080</v>
          </cell>
          <cell r="BZ1637">
            <v>15588.99</v>
          </cell>
        </row>
        <row r="1638">
          <cell r="F1638" t="str">
            <v>097.37601.0000.1080</v>
          </cell>
          <cell r="BZ1638">
            <v>3586000.78</v>
          </cell>
        </row>
        <row r="1639">
          <cell r="F1639" t="str">
            <v>097.37602.0000.1080</v>
          </cell>
          <cell r="BZ1639">
            <v>2363755.35</v>
          </cell>
        </row>
        <row r="1640">
          <cell r="F1640" t="str">
            <v>097.37800.0000.1080</v>
          </cell>
          <cell r="BZ1640">
            <v>212150.99</v>
          </cell>
        </row>
        <row r="1641">
          <cell r="F1641" t="str">
            <v>097.37900.0000.1080</v>
          </cell>
          <cell r="BZ1641">
            <v>184404.62</v>
          </cell>
        </row>
        <row r="1642">
          <cell r="F1642" t="str">
            <v>097.37903.0000.1080</v>
          </cell>
          <cell r="BZ1642">
            <v>0</v>
          </cell>
        </row>
        <row r="1643">
          <cell r="F1643" t="str">
            <v>097.37905.0000.1080</v>
          </cell>
          <cell r="BZ1643">
            <v>0</v>
          </cell>
        </row>
        <row r="1644">
          <cell r="F1644" t="str">
            <v>097.38000.0000.1080</v>
          </cell>
          <cell r="BZ1644">
            <v>4304615.28</v>
          </cell>
        </row>
        <row r="1645">
          <cell r="F1645" t="str">
            <v>097.38100.0000.1080</v>
          </cell>
          <cell r="BZ1645">
            <v>62368.78</v>
          </cell>
        </row>
        <row r="1646">
          <cell r="F1646" t="str">
            <v>097.38200.0000.1080</v>
          </cell>
          <cell r="BZ1646">
            <v>726750.78</v>
          </cell>
        </row>
        <row r="1647">
          <cell r="F1647" t="str">
            <v>097.38300.0000.1080</v>
          </cell>
          <cell r="BZ1647">
            <v>97021.52</v>
          </cell>
        </row>
        <row r="1648">
          <cell r="F1648" t="str">
            <v>097.38500.0000.1080</v>
          </cell>
          <cell r="BZ1648">
            <v>-1903.47</v>
          </cell>
        </row>
        <row r="1649">
          <cell r="F1649" t="str">
            <v>097.38600.0000.1080</v>
          </cell>
          <cell r="BZ1649">
            <v>0</v>
          </cell>
        </row>
        <row r="1650">
          <cell r="F1650" t="str">
            <v>097.38700.0000.1080</v>
          </cell>
          <cell r="BZ1650">
            <v>15802.92</v>
          </cell>
        </row>
        <row r="1651">
          <cell r="F1651" t="str">
            <v>097.38900.0000.1080</v>
          </cell>
          <cell r="BZ1651">
            <v>9015.5</v>
          </cell>
        </row>
        <row r="1652">
          <cell r="F1652" t="str">
            <v>097.39000.0000.1080</v>
          </cell>
          <cell r="BZ1652">
            <v>33419.74</v>
          </cell>
        </row>
        <row r="1653">
          <cell r="F1653" t="str">
            <v>097.39001.0000.1080</v>
          </cell>
          <cell r="BZ1653">
            <v>9669.0300000000007</v>
          </cell>
        </row>
        <row r="1654">
          <cell r="F1654" t="str">
            <v>097.39003.0000.1080</v>
          </cell>
          <cell r="BZ1654">
            <v>0</v>
          </cell>
        </row>
        <row r="1655">
          <cell r="F1655" t="str">
            <v>097.39003.0000.1110</v>
          </cell>
          <cell r="BZ1655">
            <v>10320</v>
          </cell>
        </row>
        <row r="1656">
          <cell r="F1656" t="str">
            <v>097.39100.0000.1080</v>
          </cell>
          <cell r="BZ1656">
            <v>23190.6</v>
          </cell>
        </row>
        <row r="1657">
          <cell r="F1657" t="str">
            <v>097.39200.0000.1080</v>
          </cell>
          <cell r="BZ1657">
            <v>275565.25</v>
          </cell>
        </row>
        <row r="1658">
          <cell r="F1658" t="str">
            <v>097.39300.0000.1080</v>
          </cell>
          <cell r="BZ1658">
            <v>10512.73</v>
          </cell>
        </row>
        <row r="1659">
          <cell r="F1659" t="str">
            <v>097.39400.0000.1080</v>
          </cell>
          <cell r="BZ1659">
            <v>16446.439999999999</v>
          </cell>
        </row>
        <row r="1660">
          <cell r="F1660" t="str">
            <v>097.39500.0000.1080</v>
          </cell>
          <cell r="BZ1660">
            <v>120.66</v>
          </cell>
        </row>
        <row r="1661">
          <cell r="F1661" t="str">
            <v>097.39600.0000.1080</v>
          </cell>
          <cell r="BZ1661">
            <v>86353.8</v>
          </cell>
        </row>
        <row r="1662">
          <cell r="F1662" t="str">
            <v>097.39603.0000.1080</v>
          </cell>
          <cell r="BZ1662">
            <v>81931.45</v>
          </cell>
        </row>
        <row r="1663">
          <cell r="F1663" t="str">
            <v>097.39604.0000.1080</v>
          </cell>
          <cell r="BZ1663">
            <v>67182.81</v>
          </cell>
        </row>
        <row r="1664">
          <cell r="F1664" t="str">
            <v>097.39700.0000.1080</v>
          </cell>
          <cell r="BZ1664">
            <v>21548.720000000001</v>
          </cell>
        </row>
        <row r="1665">
          <cell r="F1665" t="str">
            <v>097.39701.0000.1080</v>
          </cell>
          <cell r="BZ1665">
            <v>34211.99</v>
          </cell>
        </row>
        <row r="1666">
          <cell r="F1666" t="str">
            <v>097.39702.0000.1080</v>
          </cell>
          <cell r="BZ1666">
            <v>28531.94</v>
          </cell>
        </row>
        <row r="1667">
          <cell r="F1667" t="str">
            <v>097.39705.0000.1080</v>
          </cell>
          <cell r="BZ1667">
            <v>8330.0499999999993</v>
          </cell>
        </row>
        <row r="1668">
          <cell r="F1668" t="str">
            <v>097.39800.0000.1080</v>
          </cell>
          <cell r="BZ1668">
            <v>13108.42</v>
          </cell>
        </row>
        <row r="1669">
          <cell r="F1669" t="str">
            <v>097.39903.0000.1080</v>
          </cell>
          <cell r="BZ1669">
            <v>76159.22</v>
          </cell>
        </row>
        <row r="1670">
          <cell r="F1670" t="str">
            <v>097.39906.0000.1080</v>
          </cell>
          <cell r="BZ1670">
            <v>0</v>
          </cell>
        </row>
        <row r="1671">
          <cell r="F1671" t="str">
            <v>097.39906.0000.1110</v>
          </cell>
          <cell r="BZ1671">
            <v>36646.959999999999</v>
          </cell>
        </row>
        <row r="1672">
          <cell r="F1672" t="str">
            <v>097.39907.0000.1080</v>
          </cell>
          <cell r="BZ1672">
            <v>0</v>
          </cell>
        </row>
        <row r="1673">
          <cell r="F1673" t="str">
            <v>097.39907.0000.1110</v>
          </cell>
          <cell r="BZ1673">
            <v>7914.32</v>
          </cell>
        </row>
        <row r="1674">
          <cell r="F1674" t="str">
            <v>097.39909.0000.1110</v>
          </cell>
          <cell r="BZ1674">
            <v>44434.46</v>
          </cell>
        </row>
        <row r="1675">
          <cell r="F1675" t="str">
            <v>098.00000.0000.1080</v>
          </cell>
          <cell r="BZ1675">
            <v>6199.05</v>
          </cell>
        </row>
        <row r="1676">
          <cell r="F1676" t="str">
            <v>098.30100.0000.1080</v>
          </cell>
          <cell r="BZ1676">
            <v>0</v>
          </cell>
        </row>
        <row r="1677">
          <cell r="F1677" t="str">
            <v>098.30300.0000.1080</v>
          </cell>
          <cell r="BZ1677">
            <v>18126.71</v>
          </cell>
        </row>
        <row r="1678">
          <cell r="F1678" t="str">
            <v>098.30500.0000.1080</v>
          </cell>
          <cell r="BZ1678">
            <v>0</v>
          </cell>
        </row>
        <row r="1679">
          <cell r="F1679" t="str">
            <v>098.36510.0000.1080</v>
          </cell>
          <cell r="BZ1679">
            <v>14760.98</v>
          </cell>
        </row>
        <row r="1680">
          <cell r="F1680" t="str">
            <v>098.36520.0000.1080</v>
          </cell>
          <cell r="BZ1680">
            <v>0</v>
          </cell>
        </row>
        <row r="1681">
          <cell r="F1681" t="str">
            <v>098.36601.0000.1080</v>
          </cell>
          <cell r="BZ1681">
            <v>0</v>
          </cell>
        </row>
        <row r="1682">
          <cell r="F1682" t="str">
            <v>098.36602.0000.1080</v>
          </cell>
          <cell r="BZ1682">
            <v>0</v>
          </cell>
        </row>
        <row r="1683">
          <cell r="F1683" t="str">
            <v>098.36603.0000.1080</v>
          </cell>
          <cell r="BZ1683">
            <v>18395.07</v>
          </cell>
        </row>
        <row r="1684">
          <cell r="F1684" t="str">
            <v>098.36700.0000.1080</v>
          </cell>
          <cell r="BZ1684">
            <v>246.34</v>
          </cell>
        </row>
        <row r="1685">
          <cell r="F1685" t="str">
            <v>098.36701.0000.1080</v>
          </cell>
          <cell r="BZ1685">
            <v>373560.86</v>
          </cell>
        </row>
        <row r="1686">
          <cell r="F1686" t="str">
            <v>098.36900.0000.1080</v>
          </cell>
          <cell r="BZ1686">
            <v>40968.1</v>
          </cell>
        </row>
        <row r="1687">
          <cell r="F1687" t="str">
            <v>098.37400.0000.1080</v>
          </cell>
          <cell r="BZ1687">
            <v>10696.95</v>
          </cell>
        </row>
        <row r="1688">
          <cell r="F1688" t="str">
            <v>098.37402.0000.1080</v>
          </cell>
          <cell r="BZ1688">
            <v>0</v>
          </cell>
        </row>
        <row r="1689">
          <cell r="F1689" t="str">
            <v>098.37500.0000.1080</v>
          </cell>
          <cell r="BZ1689">
            <v>3488.11</v>
          </cell>
        </row>
        <row r="1690">
          <cell r="F1690" t="str">
            <v>098.37501.0000.1080</v>
          </cell>
          <cell r="BZ1690">
            <v>0</v>
          </cell>
        </row>
        <row r="1691">
          <cell r="F1691" t="str">
            <v>098.37600.0000.1080</v>
          </cell>
          <cell r="BZ1691">
            <v>1104.97</v>
          </cell>
        </row>
        <row r="1692">
          <cell r="F1692" t="str">
            <v>098.37601.0000.1080</v>
          </cell>
          <cell r="BZ1692">
            <v>1961881.69</v>
          </cell>
        </row>
        <row r="1693">
          <cell r="F1693" t="str">
            <v>098.37602.0000.1080</v>
          </cell>
          <cell r="BZ1693">
            <v>985727.72</v>
          </cell>
        </row>
        <row r="1694">
          <cell r="F1694" t="str">
            <v>098.37800.0000.1080</v>
          </cell>
          <cell r="BZ1694">
            <v>124972.85</v>
          </cell>
        </row>
        <row r="1695">
          <cell r="F1695" t="str">
            <v>098.37900.0000.1080</v>
          </cell>
          <cell r="BZ1695">
            <v>121188.41</v>
          </cell>
        </row>
        <row r="1696">
          <cell r="F1696" t="str">
            <v>098.37903.0000.1080</v>
          </cell>
          <cell r="BZ1696">
            <v>0</v>
          </cell>
        </row>
        <row r="1697">
          <cell r="F1697" t="str">
            <v>098.37905.0000.1080</v>
          </cell>
          <cell r="BZ1697">
            <v>0</v>
          </cell>
        </row>
        <row r="1698">
          <cell r="F1698" t="str">
            <v>098.38000.0000.1080</v>
          </cell>
          <cell r="BZ1698">
            <v>2494649.19</v>
          </cell>
        </row>
        <row r="1699">
          <cell r="F1699" t="str">
            <v>098.38100.0000.1080</v>
          </cell>
          <cell r="BZ1699">
            <v>317754.71000000002</v>
          </cell>
        </row>
        <row r="1700">
          <cell r="F1700" t="str">
            <v>098.38200.0000.1080</v>
          </cell>
          <cell r="BZ1700">
            <v>609602.16</v>
          </cell>
        </row>
        <row r="1701">
          <cell r="F1701" t="str">
            <v>098.38300.0000.1080</v>
          </cell>
          <cell r="BZ1701">
            <v>29200.080000000002</v>
          </cell>
        </row>
        <row r="1702">
          <cell r="F1702" t="str">
            <v>098.38500.0000.1080</v>
          </cell>
          <cell r="BZ1702">
            <v>-1542.54</v>
          </cell>
        </row>
        <row r="1703">
          <cell r="F1703" t="str">
            <v>098.38700.0000.1080</v>
          </cell>
          <cell r="BZ1703">
            <v>41821.089999999997</v>
          </cell>
        </row>
        <row r="1704">
          <cell r="F1704" t="str">
            <v>098.38900.0000.1080</v>
          </cell>
          <cell r="BZ1704">
            <v>0</v>
          </cell>
        </row>
        <row r="1705">
          <cell r="F1705" t="str">
            <v>098.39000.0000.1080</v>
          </cell>
          <cell r="BZ1705">
            <v>84398.19</v>
          </cell>
        </row>
        <row r="1706">
          <cell r="F1706" t="str">
            <v>098.39003.0000.1080</v>
          </cell>
          <cell r="BZ1706">
            <v>600.63</v>
          </cell>
        </row>
        <row r="1707">
          <cell r="F1707" t="str">
            <v>098.39100.0000.1080</v>
          </cell>
          <cell r="BZ1707">
            <v>30352.33</v>
          </cell>
        </row>
        <row r="1708">
          <cell r="F1708" t="str">
            <v>098.39200.0000.1080</v>
          </cell>
          <cell r="BZ1708">
            <v>68076.13</v>
          </cell>
        </row>
        <row r="1709">
          <cell r="F1709" t="str">
            <v>098.39300.0000.1080</v>
          </cell>
          <cell r="BZ1709">
            <v>6259.93</v>
          </cell>
        </row>
        <row r="1710">
          <cell r="F1710" t="str">
            <v>098.39400.0000.1080</v>
          </cell>
          <cell r="BZ1710">
            <v>4681.9799999999996</v>
          </cell>
        </row>
        <row r="1711">
          <cell r="F1711" t="str">
            <v>098.39500.0000.1080</v>
          </cell>
          <cell r="BZ1711">
            <v>24218.04</v>
          </cell>
        </row>
        <row r="1712">
          <cell r="F1712" t="str">
            <v>098.39600.0000.1080</v>
          </cell>
          <cell r="BZ1712">
            <v>14377.21</v>
          </cell>
        </row>
        <row r="1713">
          <cell r="F1713" t="str">
            <v>098.39603.0000.1080</v>
          </cell>
          <cell r="BZ1713">
            <v>45520.78</v>
          </cell>
        </row>
        <row r="1714">
          <cell r="F1714" t="str">
            <v>098.39604.0000.1080</v>
          </cell>
          <cell r="BZ1714">
            <v>8388.56</v>
          </cell>
        </row>
        <row r="1715">
          <cell r="F1715" t="str">
            <v>098.39605.0000.1080</v>
          </cell>
          <cell r="BZ1715">
            <v>1264.79</v>
          </cell>
        </row>
        <row r="1716">
          <cell r="F1716" t="str">
            <v>098.39700.0000.1080</v>
          </cell>
          <cell r="BZ1716">
            <v>35336.239999999998</v>
          </cell>
        </row>
        <row r="1717">
          <cell r="F1717" t="str">
            <v>098.39702.0000.1080</v>
          </cell>
          <cell r="BZ1717">
            <v>13162.1</v>
          </cell>
        </row>
        <row r="1718">
          <cell r="F1718" t="str">
            <v>098.39800.0000.1080</v>
          </cell>
          <cell r="BZ1718">
            <v>22494.95</v>
          </cell>
        </row>
        <row r="1719">
          <cell r="F1719" t="str">
            <v>098.39901.0000.1080</v>
          </cell>
          <cell r="BZ1719">
            <v>1117.48</v>
          </cell>
        </row>
        <row r="1720">
          <cell r="F1720" t="str">
            <v>098.39902.0000.1110</v>
          </cell>
          <cell r="BZ1720">
            <v>1820.54</v>
          </cell>
        </row>
        <row r="1721">
          <cell r="F1721" t="str">
            <v>098.39902.0000.1080</v>
          </cell>
          <cell r="BZ1721">
            <v>27.32</v>
          </cell>
        </row>
        <row r="1722">
          <cell r="F1722" t="str">
            <v>098.39906.0000.1080</v>
          </cell>
          <cell r="BZ1722">
            <v>0</v>
          </cell>
        </row>
        <row r="1723">
          <cell r="F1723" t="str">
            <v>098.39906.0000.1110</v>
          </cell>
          <cell r="BZ1723">
            <v>31700.400000000001</v>
          </cell>
        </row>
        <row r="1724">
          <cell r="F1724" t="str">
            <v>098.39907.0000.1080</v>
          </cell>
          <cell r="BZ1724">
            <v>636.69000000000005</v>
          </cell>
        </row>
        <row r="1725">
          <cell r="F1725" t="str">
            <v>098.39907.0000.1110</v>
          </cell>
          <cell r="BZ1725">
            <v>35720.71</v>
          </cell>
        </row>
        <row r="1726">
          <cell r="F1726" t="str">
            <v>107.39000.0000.1080</v>
          </cell>
          <cell r="BZ1726">
            <v>19433.830000000002</v>
          </cell>
        </row>
        <row r="1727">
          <cell r="F1727" t="str">
            <v>107.39009.0000.1080</v>
          </cell>
          <cell r="BZ1727">
            <v>2846.86</v>
          </cell>
        </row>
        <row r="1728">
          <cell r="F1728" t="str">
            <v>107.39009.0000.1110</v>
          </cell>
          <cell r="BZ1728">
            <v>145128.6</v>
          </cell>
        </row>
        <row r="1729">
          <cell r="F1729" t="str">
            <v>107.39100.0000.1080</v>
          </cell>
          <cell r="BZ1729">
            <v>58053.71</v>
          </cell>
        </row>
        <row r="1730">
          <cell r="F1730" t="str">
            <v>107.39103.0000.1080</v>
          </cell>
          <cell r="BZ1730">
            <v>0</v>
          </cell>
        </row>
        <row r="1731">
          <cell r="F1731" t="str">
            <v>107.39200.0000.1080</v>
          </cell>
          <cell r="BZ1731">
            <v>75385.179999999993</v>
          </cell>
        </row>
        <row r="1732">
          <cell r="F1732" t="str">
            <v>107.39300.0000.1080</v>
          </cell>
          <cell r="BZ1732">
            <v>0</v>
          </cell>
        </row>
        <row r="1733">
          <cell r="F1733" t="str">
            <v>107.39400.0000.1080</v>
          </cell>
          <cell r="BZ1733">
            <v>213.24</v>
          </cell>
        </row>
        <row r="1734">
          <cell r="F1734" t="str">
            <v>107.39500.0000.1080</v>
          </cell>
          <cell r="BZ1734">
            <v>0</v>
          </cell>
        </row>
        <row r="1735">
          <cell r="F1735" t="str">
            <v>107.39700.0000.1080</v>
          </cell>
          <cell r="BZ1735">
            <v>0</v>
          </cell>
        </row>
        <row r="1736">
          <cell r="F1736" t="str">
            <v>107.39701.0000.1080</v>
          </cell>
          <cell r="BZ1736">
            <v>0</v>
          </cell>
        </row>
        <row r="1737">
          <cell r="F1737" t="str">
            <v>107.39702.0000.1080</v>
          </cell>
          <cell r="BZ1737">
            <v>0</v>
          </cell>
        </row>
        <row r="1738">
          <cell r="F1738" t="str">
            <v>107.39705.0000.1080</v>
          </cell>
          <cell r="BZ1738">
            <v>0</v>
          </cell>
        </row>
        <row r="1739">
          <cell r="F1739" t="str">
            <v>107.39800.0000.1080</v>
          </cell>
          <cell r="BZ1739">
            <v>752.58</v>
          </cell>
        </row>
        <row r="1740">
          <cell r="F1740" t="str">
            <v>107.39901.0000.1080</v>
          </cell>
          <cell r="BZ1740">
            <v>0</v>
          </cell>
        </row>
        <row r="1741">
          <cell r="F1741" t="str">
            <v>107.39906.0000.1080</v>
          </cell>
          <cell r="BZ1741">
            <v>44734.02</v>
          </cell>
        </row>
        <row r="1742">
          <cell r="F1742" t="str">
            <v>107.39907.0000.1080</v>
          </cell>
          <cell r="BZ1742">
            <v>3769.46</v>
          </cell>
        </row>
        <row r="1743">
          <cell r="F1743" t="str">
            <v>170.00000.0000.1080</v>
          </cell>
          <cell r="BZ1743">
            <v>-282267.75</v>
          </cell>
        </row>
        <row r="1744">
          <cell r="F1744" t="str">
            <v>170.00000.0000.1080</v>
          </cell>
          <cell r="BZ1744">
            <v>0</v>
          </cell>
        </row>
        <row r="1745">
          <cell r="F1745" t="str">
            <v>170.30100.0000.1080</v>
          </cell>
          <cell r="BZ1745">
            <v>0</v>
          </cell>
        </row>
        <row r="1746">
          <cell r="F1746" t="str">
            <v>170.30200.0000.1080</v>
          </cell>
          <cell r="BZ1746">
            <v>7334.3799999999919</v>
          </cell>
        </row>
        <row r="1747">
          <cell r="F1747" t="str">
            <v>170.32520.0000.1080</v>
          </cell>
          <cell r="BZ1747">
            <v>0</v>
          </cell>
        </row>
        <row r="1748">
          <cell r="F1748" t="str">
            <v>170.32540.0000.1080</v>
          </cell>
          <cell r="BZ1748">
            <v>0</v>
          </cell>
        </row>
        <row r="1749">
          <cell r="F1749" t="str">
            <v>170.33100.0000.1080</v>
          </cell>
          <cell r="BZ1749">
            <v>0</v>
          </cell>
        </row>
        <row r="1750">
          <cell r="F1750" t="str">
            <v>170.33201.0000.1080</v>
          </cell>
          <cell r="BZ1750">
            <v>0</v>
          </cell>
        </row>
        <row r="1751">
          <cell r="F1751" t="str">
            <v>170.33202.0000.1080</v>
          </cell>
          <cell r="BZ1751">
            <v>0</v>
          </cell>
        </row>
        <row r="1752">
          <cell r="F1752" t="str">
            <v>170.33400.0000.1080</v>
          </cell>
          <cell r="BZ1752">
            <v>0</v>
          </cell>
        </row>
        <row r="1753">
          <cell r="F1753" t="str">
            <v>170.33600.0000.1080</v>
          </cell>
          <cell r="BZ1753">
            <v>0</v>
          </cell>
        </row>
        <row r="1754">
          <cell r="F1754" t="str">
            <v>170.35010.0000.1080</v>
          </cell>
          <cell r="BZ1754">
            <v>0</v>
          </cell>
        </row>
        <row r="1755">
          <cell r="F1755" t="str">
            <v>170.35020.0000.1110</v>
          </cell>
          <cell r="BZ1755">
            <v>0</v>
          </cell>
        </row>
        <row r="1756">
          <cell r="F1756" t="str">
            <v>170.35100.0000.1080</v>
          </cell>
          <cell r="BZ1756">
            <v>-6941.11</v>
          </cell>
        </row>
        <row r="1757">
          <cell r="F1757" t="str">
            <v>170.35102.0000.1080</v>
          </cell>
          <cell r="BZ1757">
            <v>0</v>
          </cell>
        </row>
        <row r="1758">
          <cell r="F1758" t="str">
            <v>170.35103.0000.1080</v>
          </cell>
          <cell r="BZ1758">
            <v>0</v>
          </cell>
        </row>
        <row r="1759">
          <cell r="F1759" t="str">
            <v>170.35104.0000.1080</v>
          </cell>
          <cell r="BZ1759">
            <v>0</v>
          </cell>
        </row>
        <row r="1760">
          <cell r="F1760" t="str">
            <v>170.35200.0000.1080</v>
          </cell>
          <cell r="BZ1760">
            <v>0</v>
          </cell>
        </row>
        <row r="1761">
          <cell r="F1761" t="str">
            <v>170.35201.0000.1080</v>
          </cell>
          <cell r="BZ1761">
            <v>0</v>
          </cell>
        </row>
        <row r="1762">
          <cell r="F1762" t="str">
            <v>170.35202.0000.1080</v>
          </cell>
          <cell r="BZ1762">
            <v>0</v>
          </cell>
        </row>
        <row r="1763">
          <cell r="F1763" t="str">
            <v>170.35203.0000.1080</v>
          </cell>
          <cell r="BZ1763">
            <v>0</v>
          </cell>
        </row>
        <row r="1764">
          <cell r="F1764" t="str">
            <v>170.35210.0000.1080</v>
          </cell>
          <cell r="BZ1764">
            <v>0</v>
          </cell>
        </row>
        <row r="1765">
          <cell r="F1765" t="str">
            <v>170.35211.0000.1080</v>
          </cell>
          <cell r="BZ1765">
            <v>0</v>
          </cell>
        </row>
        <row r="1766">
          <cell r="F1766" t="str">
            <v>170.35301.0000.1080</v>
          </cell>
          <cell r="BZ1766">
            <v>0</v>
          </cell>
        </row>
        <row r="1767">
          <cell r="F1767" t="str">
            <v>170.35302.0000.1080</v>
          </cell>
          <cell r="BZ1767">
            <v>0</v>
          </cell>
        </row>
        <row r="1768">
          <cell r="F1768" t="str">
            <v>170.35400.0000.1080</v>
          </cell>
          <cell r="BZ1768">
            <v>0</v>
          </cell>
        </row>
        <row r="1769">
          <cell r="F1769" t="str">
            <v>170.36100.0000.1080</v>
          </cell>
          <cell r="BZ1769">
            <v>24474.06</v>
          </cell>
        </row>
        <row r="1770">
          <cell r="F1770" t="str">
            <v>170.36200.0000.1080</v>
          </cell>
          <cell r="BZ1770">
            <v>6630.41</v>
          </cell>
        </row>
        <row r="1771">
          <cell r="F1771" t="str">
            <v>170.36350.0000.1080</v>
          </cell>
          <cell r="BZ1771">
            <v>1133123.17</v>
          </cell>
        </row>
        <row r="1772">
          <cell r="F1772" t="str">
            <v>170.36520.0000.1080</v>
          </cell>
          <cell r="BZ1772">
            <v>6899.7</v>
          </cell>
        </row>
        <row r="1773">
          <cell r="F1773" t="str">
            <v>170.36602.0000.1080</v>
          </cell>
          <cell r="BZ1773">
            <v>0</v>
          </cell>
        </row>
        <row r="1774">
          <cell r="F1774" t="str">
            <v>170.36603.0000.1080</v>
          </cell>
          <cell r="BZ1774">
            <v>138852.71</v>
          </cell>
        </row>
        <row r="1775">
          <cell r="F1775" t="str">
            <v>170.36700.0000.1080</v>
          </cell>
          <cell r="BZ1775">
            <v>2556.61</v>
          </cell>
        </row>
        <row r="1776">
          <cell r="F1776" t="str">
            <v>170.36701.0000.1080</v>
          </cell>
          <cell r="BZ1776">
            <v>11980122.810000001</v>
          </cell>
        </row>
        <row r="1777">
          <cell r="F1777" t="str">
            <v>170.36800.0000.1080</v>
          </cell>
          <cell r="BZ1777">
            <v>32852.370000000003</v>
          </cell>
        </row>
        <row r="1778">
          <cell r="F1778" t="str">
            <v>170.36900.0000.1080</v>
          </cell>
          <cell r="BZ1778">
            <v>913766.31</v>
          </cell>
        </row>
        <row r="1779">
          <cell r="F1779" t="str">
            <v>170.37000.0000.1080</v>
          </cell>
          <cell r="BZ1779">
            <v>144669.04999999999</v>
          </cell>
        </row>
        <row r="1780">
          <cell r="F1780" t="str">
            <v>170.37100.0000.1080</v>
          </cell>
          <cell r="BZ1780">
            <v>791.24</v>
          </cell>
        </row>
        <row r="1781">
          <cell r="F1781" t="str">
            <v>170.37400.0000.1080</v>
          </cell>
          <cell r="BZ1781">
            <v>0</v>
          </cell>
        </row>
        <row r="1782">
          <cell r="F1782" t="str">
            <v>170.37401.0000.1080</v>
          </cell>
          <cell r="BZ1782">
            <v>1629.58</v>
          </cell>
        </row>
        <row r="1783">
          <cell r="F1783" t="str">
            <v>170.37402.0000.1080</v>
          </cell>
          <cell r="BZ1783">
            <v>0.44</v>
          </cell>
        </row>
        <row r="1784">
          <cell r="F1784" t="str">
            <v>170.37403.0000.1080</v>
          </cell>
          <cell r="BZ1784">
            <v>0</v>
          </cell>
        </row>
        <row r="1785">
          <cell r="F1785" t="str">
            <v>170.37500.0000.1080</v>
          </cell>
          <cell r="BZ1785">
            <v>165103.69</v>
          </cell>
        </row>
        <row r="1786">
          <cell r="F1786" t="str">
            <v>170.37501.0000.1080</v>
          </cell>
          <cell r="BZ1786">
            <v>0</v>
          </cell>
        </row>
        <row r="1787">
          <cell r="F1787" t="str">
            <v>170.37502.0000.1080</v>
          </cell>
          <cell r="BZ1787">
            <v>0</v>
          </cell>
        </row>
        <row r="1788">
          <cell r="F1788" t="str">
            <v>170.37503.0000.1080</v>
          </cell>
          <cell r="BZ1788">
            <v>0</v>
          </cell>
        </row>
        <row r="1789">
          <cell r="F1789" t="str">
            <v>170.37600.0000.1080</v>
          </cell>
          <cell r="BZ1789">
            <v>1289474.3799999999</v>
          </cell>
        </row>
        <row r="1790">
          <cell r="F1790" t="str">
            <v>170.37601.0000.1080</v>
          </cell>
          <cell r="BZ1790">
            <v>28084840.310000002</v>
          </cell>
        </row>
        <row r="1791">
          <cell r="F1791" t="str">
            <v>170.37602.0000.1080</v>
          </cell>
          <cell r="BZ1791">
            <v>26285602.750000004</v>
          </cell>
        </row>
        <row r="1792">
          <cell r="F1792" t="str">
            <v>170.37800.0000.1080</v>
          </cell>
          <cell r="BZ1792">
            <v>1340514.07</v>
          </cell>
        </row>
        <row r="1793">
          <cell r="F1793" t="str">
            <v>170.37900.0000.1080</v>
          </cell>
          <cell r="BZ1793">
            <v>1092832.75</v>
          </cell>
        </row>
        <row r="1794">
          <cell r="F1794" t="str">
            <v>170.37903.0000.1080</v>
          </cell>
          <cell r="BZ1794">
            <v>0</v>
          </cell>
        </row>
        <row r="1795">
          <cell r="F1795" t="str">
            <v>170.37905.0000.1080</v>
          </cell>
          <cell r="BZ1795">
            <v>0</v>
          </cell>
        </row>
        <row r="1796">
          <cell r="F1796" t="str">
            <v>170.38000.0000.1080</v>
          </cell>
          <cell r="BZ1796">
            <v>31546382.180000007</v>
          </cell>
        </row>
        <row r="1797">
          <cell r="F1797" t="str">
            <v>170.38100.0000.1080</v>
          </cell>
          <cell r="BZ1797">
            <v>7497911.4700000007</v>
          </cell>
        </row>
        <row r="1798">
          <cell r="F1798" t="str">
            <v>170.38200.0000.1080</v>
          </cell>
          <cell r="BZ1798">
            <v>4026356.08</v>
          </cell>
        </row>
        <row r="1799">
          <cell r="F1799" t="str">
            <v>170.38300.0000.1080</v>
          </cell>
          <cell r="BZ1799">
            <v>5166370.2699999996</v>
          </cell>
        </row>
        <row r="1800">
          <cell r="F1800" t="str">
            <v>170.38400.0000.1080</v>
          </cell>
          <cell r="BZ1800">
            <v>0</v>
          </cell>
        </row>
        <row r="1801">
          <cell r="F1801" t="str">
            <v>170.38500.0000.1080</v>
          </cell>
          <cell r="BZ1801">
            <v>743237.13</v>
          </cell>
        </row>
        <row r="1802">
          <cell r="F1802" t="str">
            <v>170.38600.0000.1080</v>
          </cell>
          <cell r="BZ1802">
            <v>188713.12</v>
          </cell>
        </row>
        <row r="1803">
          <cell r="F1803" t="str">
            <v>170.38700.0000.1080</v>
          </cell>
          <cell r="BZ1803">
            <v>101980.2</v>
          </cell>
        </row>
        <row r="1804">
          <cell r="F1804" t="str">
            <v>170.38900.0000.1080</v>
          </cell>
          <cell r="BZ1804">
            <v>199670.94</v>
          </cell>
        </row>
        <row r="1805">
          <cell r="F1805" t="str">
            <v>170.39000.0000.1080</v>
          </cell>
          <cell r="BZ1805">
            <v>2439361.9700000002</v>
          </cell>
        </row>
        <row r="1806">
          <cell r="F1806" t="str">
            <v>170.39003.0000.1080</v>
          </cell>
          <cell r="BZ1806">
            <v>0</v>
          </cell>
        </row>
        <row r="1807">
          <cell r="F1807" t="str">
            <v>170.39004.0000.1080</v>
          </cell>
          <cell r="BZ1807">
            <v>0</v>
          </cell>
        </row>
        <row r="1808">
          <cell r="F1808" t="str">
            <v>170.39009.0000.1110</v>
          </cell>
          <cell r="BZ1808">
            <v>0</v>
          </cell>
        </row>
        <row r="1809">
          <cell r="F1809" t="str">
            <v>170.39100.0000.1080</v>
          </cell>
          <cell r="BZ1809">
            <v>407891.01</v>
          </cell>
        </row>
        <row r="1810">
          <cell r="F1810" t="str">
            <v>170.39103.0000.1080</v>
          </cell>
          <cell r="BZ1810">
            <v>0</v>
          </cell>
        </row>
        <row r="1811">
          <cell r="F1811" t="str">
            <v>170.39200.0000.1080</v>
          </cell>
          <cell r="BZ1811">
            <v>4056356.26</v>
          </cell>
        </row>
        <row r="1812">
          <cell r="F1812" t="str">
            <v>170.39201.0000.1080</v>
          </cell>
          <cell r="BZ1812">
            <v>0</v>
          </cell>
        </row>
        <row r="1813">
          <cell r="F1813" t="str">
            <v>170.39300.0000.1080</v>
          </cell>
          <cell r="BZ1813">
            <v>89724.3</v>
          </cell>
        </row>
        <row r="1814">
          <cell r="F1814" t="str">
            <v>170.39400.0000.1080</v>
          </cell>
          <cell r="BZ1814">
            <v>836501.67</v>
          </cell>
        </row>
        <row r="1815">
          <cell r="F1815" t="str">
            <v>170.39500.0000.1080</v>
          </cell>
          <cell r="BZ1815">
            <v>5976.27</v>
          </cell>
        </row>
        <row r="1816">
          <cell r="F1816" t="str">
            <v>170.39600.0000.1080</v>
          </cell>
          <cell r="BZ1816">
            <v>234704.77</v>
          </cell>
        </row>
        <row r="1817">
          <cell r="F1817" t="str">
            <v>170.39604.0000.1080</v>
          </cell>
          <cell r="BZ1817">
            <v>4272.55</v>
          </cell>
        </row>
        <row r="1818">
          <cell r="F1818" t="str">
            <v>170.39605.0000.1080</v>
          </cell>
          <cell r="BZ1818">
            <v>0</v>
          </cell>
        </row>
        <row r="1819">
          <cell r="F1819" t="str">
            <v>170.39700.0000.1080</v>
          </cell>
          <cell r="BZ1819">
            <v>206047.08</v>
          </cell>
        </row>
        <row r="1820">
          <cell r="F1820" t="str">
            <v>170.39701.0000.1080</v>
          </cell>
          <cell r="BZ1820">
            <v>0</v>
          </cell>
        </row>
        <row r="1821">
          <cell r="F1821" t="str">
            <v>170.39702.0000.1080</v>
          </cell>
          <cell r="BZ1821">
            <v>64.63</v>
          </cell>
        </row>
        <row r="1822">
          <cell r="F1822" t="str">
            <v>170.39705.0000.1080</v>
          </cell>
          <cell r="BZ1822">
            <v>263647.34000000003</v>
          </cell>
        </row>
        <row r="1823">
          <cell r="F1823" t="str">
            <v>170.39800.0000.1080</v>
          </cell>
          <cell r="BZ1823">
            <v>61061.61</v>
          </cell>
        </row>
        <row r="1824">
          <cell r="F1824" t="str">
            <v>170.39900.0000.1080</v>
          </cell>
          <cell r="BZ1824">
            <v>377.55</v>
          </cell>
        </row>
        <row r="1825">
          <cell r="F1825" t="str">
            <v>170.39901.0000.1080</v>
          </cell>
          <cell r="BZ1825">
            <v>0</v>
          </cell>
        </row>
        <row r="1826">
          <cell r="F1826" t="str">
            <v>170.39902.0000.1080</v>
          </cell>
          <cell r="BZ1826">
            <v>0</v>
          </cell>
        </row>
        <row r="1827">
          <cell r="F1827" t="str">
            <v>170.39902.0000.1110</v>
          </cell>
          <cell r="BZ1827">
            <v>0</v>
          </cell>
        </row>
        <row r="1828">
          <cell r="F1828" t="str">
            <v>170.39903.0000.1080</v>
          </cell>
          <cell r="BZ1828">
            <v>0</v>
          </cell>
        </row>
        <row r="1829">
          <cell r="F1829" t="str">
            <v>170.39906.0000.1080</v>
          </cell>
          <cell r="BZ1829">
            <v>-153815.73000000001</v>
          </cell>
        </row>
        <row r="1830">
          <cell r="F1830" t="str">
            <v>170.39907.0000.1080</v>
          </cell>
          <cell r="BZ1830">
            <v>-704431.32</v>
          </cell>
        </row>
        <row r="1831">
          <cell r="F1831" t="str">
            <v>170.39908.0000.1080</v>
          </cell>
          <cell r="BZ1831">
            <v>796.55</v>
          </cell>
        </row>
        <row r="1832">
          <cell r="F1832" t="str">
            <v>170.39924.0000.1110</v>
          </cell>
          <cell r="BZ1832">
            <v>518514.57</v>
          </cell>
        </row>
        <row r="1833">
          <cell r="F1833" t="str">
            <v>890.38400.0000.1220</v>
          </cell>
          <cell r="BZ1833">
            <v>0</v>
          </cell>
        </row>
        <row r="1834">
          <cell r="F1834" t="str">
            <v>890.39801.0000.1220</v>
          </cell>
          <cell r="BZ1834">
            <v>0</v>
          </cell>
        </row>
        <row r="1835">
          <cell r="F1835" t="str">
            <v>890.39802.0000.1220</v>
          </cell>
          <cell r="BZ1835">
            <v>0</v>
          </cell>
        </row>
        <row r="1836">
          <cell r="F1836" t="str">
            <v>890.39803.0000.1220</v>
          </cell>
          <cell r="BZ1836">
            <v>0</v>
          </cell>
        </row>
        <row r="1837">
          <cell r="F1837" t="str">
            <v>890.39804.0000.1220</v>
          </cell>
          <cell r="BZ1837">
            <v>0</v>
          </cell>
        </row>
        <row r="1838">
          <cell r="F1838" t="str">
            <v>890.39805.0000.1220</v>
          </cell>
          <cell r="BZ1838">
            <v>0</v>
          </cell>
        </row>
        <row r="1839">
          <cell r="F1839" t="str">
            <v>890.39806.0000.1220</v>
          </cell>
          <cell r="BZ1839">
            <v>0</v>
          </cell>
        </row>
        <row r="1840">
          <cell r="F1840" t="str">
            <v>890.39807.0000.1220</v>
          </cell>
          <cell r="BZ1840">
            <v>0</v>
          </cell>
        </row>
        <row r="1841">
          <cell r="F1841" t="str">
            <v>890.39906.0000.1220</v>
          </cell>
          <cell r="BZ1841">
            <v>334.75</v>
          </cell>
        </row>
        <row r="1842">
          <cell r="F1842" t="str">
            <v>840.00000.0000.1080</v>
          </cell>
          <cell r="BZ1842">
            <v>-0.21</v>
          </cell>
        </row>
        <row r="1843">
          <cell r="F1843" t="str">
            <v>840.38800.0000.1080</v>
          </cell>
          <cell r="BZ1843">
            <v>0</v>
          </cell>
        </row>
        <row r="1844">
          <cell r="F1844" t="str">
            <v>840.39000.0000.1080</v>
          </cell>
          <cell r="BZ1844">
            <v>0</v>
          </cell>
        </row>
        <row r="1845">
          <cell r="F1845" t="str">
            <v>190.00000.0000.1080</v>
          </cell>
          <cell r="BZ1845">
            <v>759443465.73999989</v>
          </cell>
        </row>
        <row r="1846">
          <cell r="F1846" t="str">
            <v>190.30200.0000.1080</v>
          </cell>
          <cell r="BZ1846">
            <v>0</v>
          </cell>
        </row>
        <row r="1847">
          <cell r="F1847" t="str">
            <v>190.30300.0000.1080</v>
          </cell>
          <cell r="BZ1847">
            <v>0</v>
          </cell>
        </row>
        <row r="1848">
          <cell r="F1848" t="str">
            <v>190.37400.0000.1080</v>
          </cell>
          <cell r="BZ1848">
            <v>0</v>
          </cell>
        </row>
        <row r="1849">
          <cell r="F1849" t="str">
            <v>190.37500.0000.1080</v>
          </cell>
          <cell r="BZ1849">
            <v>0</v>
          </cell>
        </row>
        <row r="1850">
          <cell r="F1850" t="str">
            <v>190.37600.0000.1080</v>
          </cell>
          <cell r="BZ1850">
            <v>0</v>
          </cell>
        </row>
        <row r="1851">
          <cell r="F1851" t="str">
            <v>190.37800.0000.1080</v>
          </cell>
          <cell r="BZ1851">
            <v>0</v>
          </cell>
        </row>
        <row r="1852">
          <cell r="F1852" t="str">
            <v>190.37900.0000.1080</v>
          </cell>
          <cell r="BZ1852">
            <v>0</v>
          </cell>
        </row>
        <row r="1853">
          <cell r="F1853" t="str">
            <v>190.38000.0000.1080</v>
          </cell>
          <cell r="BZ1853">
            <v>0</v>
          </cell>
        </row>
        <row r="1854">
          <cell r="F1854" t="str">
            <v>190.38100.0000.1080</v>
          </cell>
          <cell r="BZ1854">
            <v>0</v>
          </cell>
        </row>
        <row r="1855">
          <cell r="F1855" t="str">
            <v>190.38300.0000.1080</v>
          </cell>
          <cell r="BZ1855">
            <v>0</v>
          </cell>
        </row>
        <row r="1856">
          <cell r="F1856" t="str">
            <v>190.38900.0000.1080</v>
          </cell>
          <cell r="BZ1856">
            <v>0</v>
          </cell>
        </row>
        <row r="1857">
          <cell r="F1857" t="str">
            <v>190.39000.0000.1080</v>
          </cell>
          <cell r="BZ1857">
            <v>0</v>
          </cell>
        </row>
        <row r="1858">
          <cell r="F1858" t="str">
            <v>190.39100.0000.1080</v>
          </cell>
          <cell r="BZ1858">
            <v>0</v>
          </cell>
        </row>
        <row r="1859">
          <cell r="F1859" t="str">
            <v>190.39200.0000.1080</v>
          </cell>
          <cell r="BZ1859">
            <v>0</v>
          </cell>
        </row>
        <row r="1860">
          <cell r="F1860" t="str">
            <v>190.39300.0000.1080</v>
          </cell>
          <cell r="BZ1860">
            <v>0</v>
          </cell>
        </row>
        <row r="1861">
          <cell r="F1861" t="str">
            <v>190.39400.0000.1080</v>
          </cell>
          <cell r="BZ1861">
            <v>0</v>
          </cell>
        </row>
        <row r="1862">
          <cell r="F1862" t="str">
            <v>190.39500.0000.1080</v>
          </cell>
          <cell r="BZ1862">
            <v>0</v>
          </cell>
        </row>
        <row r="1863">
          <cell r="F1863" t="str">
            <v>190.39600.0000.1080</v>
          </cell>
          <cell r="BZ1863">
            <v>0</v>
          </cell>
        </row>
        <row r="1864">
          <cell r="F1864" t="str">
            <v>190.39700.0000.1080</v>
          </cell>
          <cell r="BZ1864">
            <v>0</v>
          </cell>
        </row>
        <row r="1865">
          <cell r="F1865" t="str">
            <v>190.39800.0000.1080</v>
          </cell>
          <cell r="BZ1865">
            <v>0</v>
          </cell>
        </row>
        <row r="1866">
          <cell r="F1866" t="str">
            <v>190.39900.0000.1080</v>
          </cell>
          <cell r="BZ1866">
            <v>0</v>
          </cell>
        </row>
        <row r="1867">
          <cell r="F1867" t="str">
            <v>700.00000.0000.1080</v>
          </cell>
          <cell r="BZ1867">
            <v>358177053.89999998</v>
          </cell>
        </row>
        <row r="1868">
          <cell r="F1868" t="str">
            <v>700.30300.0000.1080</v>
          </cell>
          <cell r="BZ1868">
            <v>0</v>
          </cell>
        </row>
        <row r="1869">
          <cell r="F1869" t="str">
            <v>700.32500.0000.1080</v>
          </cell>
          <cell r="BZ1869">
            <v>0</v>
          </cell>
        </row>
        <row r="1870">
          <cell r="F1870" t="str">
            <v>700.32700.0000.1080</v>
          </cell>
          <cell r="BZ1870">
            <v>0</v>
          </cell>
        </row>
        <row r="1871">
          <cell r="F1871" t="str">
            <v>700.32800.0000.1080</v>
          </cell>
          <cell r="BZ1871">
            <v>0</v>
          </cell>
        </row>
        <row r="1872">
          <cell r="F1872" t="str">
            <v>700.32900.0000.1080</v>
          </cell>
          <cell r="BZ1872">
            <v>0</v>
          </cell>
        </row>
        <row r="1873">
          <cell r="F1873" t="str">
            <v>700.33200.0000.1080</v>
          </cell>
          <cell r="BZ1873">
            <v>0</v>
          </cell>
        </row>
        <row r="1874">
          <cell r="F1874" t="str">
            <v>700.33300.0000.1080</v>
          </cell>
          <cell r="BZ1874">
            <v>0</v>
          </cell>
        </row>
        <row r="1875">
          <cell r="F1875" t="str">
            <v>700.33400.0000.1080</v>
          </cell>
          <cell r="BZ1875">
            <v>0</v>
          </cell>
        </row>
        <row r="1876">
          <cell r="F1876" t="str">
            <v>700.33600.0000.1080</v>
          </cell>
          <cell r="BZ1876">
            <v>0</v>
          </cell>
        </row>
        <row r="1877">
          <cell r="F1877" t="str">
            <v>700.33700.0000.1080</v>
          </cell>
          <cell r="BZ1877">
            <v>0</v>
          </cell>
        </row>
        <row r="1878">
          <cell r="F1878" t="str">
            <v>700.35000.0000.1080</v>
          </cell>
          <cell r="BZ1878">
            <v>0</v>
          </cell>
        </row>
        <row r="1879">
          <cell r="F1879" t="str">
            <v>700.35100.0000.1080</v>
          </cell>
          <cell r="BZ1879">
            <v>0</v>
          </cell>
        </row>
        <row r="1880">
          <cell r="F1880" t="str">
            <v>700.35200.0000.1080</v>
          </cell>
          <cell r="BZ1880">
            <v>0</v>
          </cell>
        </row>
        <row r="1881">
          <cell r="F1881" t="str">
            <v>700.35300.0000.1080</v>
          </cell>
          <cell r="BZ1881">
            <v>0</v>
          </cell>
        </row>
        <row r="1882">
          <cell r="F1882" t="str">
            <v>700.35400.0000.1080</v>
          </cell>
          <cell r="BZ1882">
            <v>0</v>
          </cell>
        </row>
        <row r="1883">
          <cell r="F1883" t="str">
            <v>700.35500.0000.1080</v>
          </cell>
          <cell r="BZ1883">
            <v>0</v>
          </cell>
        </row>
        <row r="1884">
          <cell r="F1884" t="str">
            <v>700.35600.0000.1080</v>
          </cell>
          <cell r="BZ1884">
            <v>0</v>
          </cell>
        </row>
        <row r="1885">
          <cell r="F1885" t="str">
            <v>700.35700.0000.1080</v>
          </cell>
          <cell r="BZ1885">
            <v>0</v>
          </cell>
        </row>
        <row r="1886">
          <cell r="F1886" t="str">
            <v>700.36500.0000.1080</v>
          </cell>
          <cell r="BZ1886">
            <v>0</v>
          </cell>
        </row>
        <row r="1887">
          <cell r="F1887" t="str">
            <v>700.36600.0000.1080</v>
          </cell>
          <cell r="BZ1887">
            <v>0</v>
          </cell>
        </row>
        <row r="1888">
          <cell r="F1888" t="str">
            <v>700.36700.0000.1080</v>
          </cell>
          <cell r="BZ1888">
            <v>0</v>
          </cell>
        </row>
        <row r="1889">
          <cell r="F1889" t="str">
            <v>700.36800.0000.1080</v>
          </cell>
          <cell r="BZ1889">
            <v>0</v>
          </cell>
        </row>
        <row r="1890">
          <cell r="F1890" t="str">
            <v>700.36900.0000.1080</v>
          </cell>
          <cell r="BZ1890">
            <v>0</v>
          </cell>
        </row>
        <row r="1891">
          <cell r="F1891" t="str">
            <v>700.37100.0000.1080</v>
          </cell>
          <cell r="BZ1891">
            <v>0</v>
          </cell>
        </row>
        <row r="1892">
          <cell r="F1892" t="str">
            <v>700.38800.0000.1080</v>
          </cell>
          <cell r="BZ1892">
            <v>0</v>
          </cell>
        </row>
        <row r="1893">
          <cell r="F1893" t="str">
            <v>700.38900.0000.1080</v>
          </cell>
          <cell r="BZ1893">
            <v>0</v>
          </cell>
        </row>
        <row r="1894">
          <cell r="F1894" t="str">
            <v>700.39000.0000.1080</v>
          </cell>
          <cell r="BZ1894">
            <v>0</v>
          </cell>
        </row>
        <row r="1895">
          <cell r="F1895" t="str">
            <v>700.39100.0000.1080</v>
          </cell>
          <cell r="BZ1895">
            <v>0</v>
          </cell>
        </row>
        <row r="1896">
          <cell r="F1896" t="str">
            <v>700.39200.0000.1080</v>
          </cell>
          <cell r="BZ1896">
            <v>0</v>
          </cell>
        </row>
        <row r="1897">
          <cell r="F1897" t="str">
            <v>700.39300.0000.1080</v>
          </cell>
          <cell r="BZ1897">
            <v>0</v>
          </cell>
        </row>
        <row r="1898">
          <cell r="F1898" t="str">
            <v>700.39500.0000.1080</v>
          </cell>
          <cell r="BZ1898">
            <v>0</v>
          </cell>
        </row>
        <row r="1899">
          <cell r="F1899" t="str">
            <v>700.39600.0000.1080</v>
          </cell>
          <cell r="BZ1899">
            <v>0</v>
          </cell>
        </row>
        <row r="1900">
          <cell r="F1900" t="str">
            <v>700.39700.0000.1080</v>
          </cell>
          <cell r="BZ1900">
            <v>0</v>
          </cell>
        </row>
        <row r="1901">
          <cell r="F1901" t="str">
            <v>700.39800.0000.1080</v>
          </cell>
          <cell r="BZ1901">
            <v>0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1">
          <cell r="E21">
            <v>8.9624992767974546E-2</v>
          </cell>
        </row>
        <row r="23">
          <cell r="E23">
            <v>7.1145408623771181E-2</v>
          </cell>
        </row>
        <row r="25">
          <cell r="E25">
            <v>5.0230825403008411E-2</v>
          </cell>
        </row>
        <row r="27">
          <cell r="E27">
            <v>1.8544390041852796E-2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46">
          <cell r="K46">
            <v>0.58425724672469725</v>
          </cell>
        </row>
        <row r="55">
          <cell r="L55">
            <v>0.91066005514042259</v>
          </cell>
        </row>
        <row r="82">
          <cell r="L82">
            <v>0.53199999999999992</v>
          </cell>
        </row>
        <row r="83">
          <cell r="K83">
            <v>5.2200000000000003E-2</v>
          </cell>
        </row>
        <row r="91">
          <cell r="L91">
            <v>0.52379999999999993</v>
          </cell>
        </row>
        <row r="92">
          <cell r="I92">
            <v>2.41E-2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>
        <row r="32">
          <cell r="D32">
            <v>0.4133</v>
          </cell>
        </row>
        <row r="33">
          <cell r="D33">
            <v>0.22269999999999998</v>
          </cell>
        </row>
        <row r="34">
          <cell r="D34">
            <v>0.2145</v>
          </cell>
        </row>
        <row r="35">
          <cell r="D35">
            <v>0.14949999999999999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>
        <row r="13">
          <cell r="E13">
            <v>5.6000000000000001E-2</v>
          </cell>
        </row>
        <row r="14">
          <cell r="E14">
            <v>0.36776389999999998</v>
          </cell>
        </row>
        <row r="22">
          <cell r="E22">
            <v>0.11749999999999999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>
        <row r="8">
          <cell r="A8" t="str">
            <v>NORTHEAST COLORADO 033 (60)Primary Rate CodesCustomer ClassGL AccountsType</v>
          </cell>
          <cell r="B8" t="str">
            <v>WEST MISSOURI 029 (60)</v>
          </cell>
          <cell r="C8" t="str">
            <v>Rate Code</v>
          </cell>
          <cell r="D8" t="str">
            <v>RESIDENTIAL (CC10)</v>
          </cell>
          <cell r="E8" t="str">
            <v>Total Gas Revenue</v>
          </cell>
          <cell r="F8" t="str">
            <v>Type</v>
          </cell>
          <cell r="G8">
            <v>10895.49</v>
          </cell>
          <cell r="H8">
            <v>22022.33</v>
          </cell>
          <cell r="I8">
            <v>43577.24</v>
          </cell>
          <cell r="J8">
            <v>60483.7</v>
          </cell>
          <cell r="K8">
            <v>0</v>
          </cell>
          <cell r="L8">
            <v>53706.58</v>
          </cell>
          <cell r="M8">
            <v>38516.089999999997</v>
          </cell>
          <cell r="N8">
            <v>18912.23</v>
          </cell>
          <cell r="O8">
            <v>12091.34</v>
          </cell>
          <cell r="P8">
            <v>12677.9</v>
          </cell>
          <cell r="Q8">
            <v>11126.22</v>
          </cell>
          <cell r="R8">
            <v>11060.42</v>
          </cell>
          <cell r="S8">
            <v>13055.68</v>
          </cell>
          <cell r="T8">
            <v>19546.34</v>
          </cell>
          <cell r="U8" t="str">
            <v>$$$</v>
          </cell>
          <cell r="V8" t="str">
            <v>$$$</v>
          </cell>
          <cell r="W8" t="str">
            <v>$$$</v>
          </cell>
          <cell r="X8" t="str">
            <v>$$$</v>
          </cell>
          <cell r="Y8" t="str">
            <v>$$$</v>
          </cell>
          <cell r="Z8" t="str">
            <v>$$$</v>
          </cell>
          <cell r="AA8" t="str">
            <v>$$$</v>
          </cell>
          <cell r="AB8" t="str">
            <v>$$$</v>
          </cell>
          <cell r="AC8" t="str">
            <v>$$$</v>
          </cell>
          <cell r="AD8" t="str">
            <v>$$$</v>
          </cell>
          <cell r="AE8">
            <v>73432.62</v>
          </cell>
          <cell r="AF8">
            <v>186453.53</v>
          </cell>
          <cell r="AG8">
            <v>341332.71</v>
          </cell>
          <cell r="AH8">
            <v>473889.91</v>
          </cell>
          <cell r="AI8">
            <v>432365.89</v>
          </cell>
          <cell r="AJ8">
            <v>394347.52000000002</v>
          </cell>
          <cell r="AK8">
            <v>254133.34</v>
          </cell>
          <cell r="AL8">
            <v>150119.29</v>
          </cell>
          <cell r="AM8">
            <v>199590.79</v>
          </cell>
          <cell r="AN8">
            <v>92026.01</v>
          </cell>
          <cell r="AO8">
            <v>91220.92</v>
          </cell>
          <cell r="AP8">
            <v>91760.52</v>
          </cell>
          <cell r="AQ8">
            <v>118417.32670000001</v>
          </cell>
          <cell r="AR8">
            <v>232522.45419999998</v>
          </cell>
          <cell r="AS8">
            <v>458237.6335</v>
          </cell>
          <cell r="AT8">
            <v>732653.49980000011</v>
          </cell>
          <cell r="AU8">
            <v>617639.47349999996</v>
          </cell>
          <cell r="AV8">
            <v>502948.52630000003</v>
          </cell>
          <cell r="AW8">
            <v>341584.55679999996</v>
          </cell>
          <cell r="AX8">
            <v>214541.34419999999</v>
          </cell>
          <cell r="AY8">
            <v>139389.7365</v>
          </cell>
          <cell r="AZ8">
            <v>106340.3165</v>
          </cell>
          <cell r="BA8">
            <v>105361.0675</v>
          </cell>
          <cell r="BB8">
            <v>118676.69130000001</v>
          </cell>
        </row>
        <row r="9">
          <cell r="B9" t="str">
            <v>WEST MISSOURI 029 (60)</v>
          </cell>
          <cell r="C9" t="str">
            <v>Rate Code</v>
          </cell>
          <cell r="D9" t="str">
            <v>RESIDENTIAL (CC10)</v>
          </cell>
          <cell r="E9" t="str">
            <v>Distribution Gas Cost</v>
          </cell>
          <cell r="F9" t="str">
            <v>Type</v>
          </cell>
          <cell r="G9">
            <v>4354.8</v>
          </cell>
          <cell r="H9">
            <v>14875.99</v>
          </cell>
          <cell r="I9">
            <v>36566.25</v>
          </cell>
          <cell r="J9">
            <v>53314.68</v>
          </cell>
          <cell r="K9">
            <v>52545.599999999999</v>
          </cell>
          <cell r="L9">
            <v>46483.16</v>
          </cell>
          <cell r="M9">
            <v>31281.65</v>
          </cell>
          <cell r="N9">
            <v>11774.94</v>
          </cell>
          <cell r="O9">
            <v>5016.2</v>
          </cell>
          <cell r="P9">
            <v>5716.79</v>
          </cell>
          <cell r="Q9">
            <v>4455.25</v>
          </cell>
          <cell r="R9">
            <v>4406.3100000000004</v>
          </cell>
          <cell r="S9">
            <v>6444.31</v>
          </cell>
          <cell r="T9" t="str">
            <v>$$$</v>
          </cell>
          <cell r="U9" t="str">
            <v>$$$</v>
          </cell>
          <cell r="V9" t="str">
            <v>$$$</v>
          </cell>
          <cell r="W9" t="str">
            <v>$$$</v>
          </cell>
          <cell r="X9" t="str">
            <v>$$$</v>
          </cell>
          <cell r="Y9" t="str">
            <v>$$$</v>
          </cell>
          <cell r="Z9" t="str">
            <v>$$$</v>
          </cell>
          <cell r="AA9" t="str">
            <v>$$$</v>
          </cell>
          <cell r="AB9" t="str">
            <v>$$$</v>
          </cell>
          <cell r="AC9" t="str">
            <v>$$$</v>
          </cell>
          <cell r="AD9" t="str">
            <v>$$$</v>
          </cell>
          <cell r="AE9">
            <v>6955</v>
          </cell>
          <cell r="AF9">
            <v>118311.58</v>
          </cell>
          <cell r="AG9">
            <v>271889.90000000002</v>
          </cell>
          <cell r="AH9">
            <v>404408.84</v>
          </cell>
          <cell r="AI9">
            <v>361966.57</v>
          </cell>
          <cell r="AJ9">
            <v>324388.2</v>
          </cell>
          <cell r="AK9">
            <v>184556.62</v>
          </cell>
          <cell r="AL9">
            <v>81728.95</v>
          </cell>
          <cell r="AM9">
            <v>132763.76999999999</v>
          </cell>
          <cell r="AN9">
            <v>26272.59</v>
          </cell>
          <cell r="AO9">
            <v>26220.91</v>
          </cell>
          <cell r="AP9">
            <v>26477.98</v>
          </cell>
          <cell r="AQ9">
            <v>54245.720300000001</v>
          </cell>
          <cell r="AR9">
            <v>167083.76199999999</v>
          </cell>
          <cell r="AS9">
            <v>392271.00390000001</v>
          </cell>
          <cell r="AT9">
            <v>665720.34270000004</v>
          </cell>
          <cell r="AU9">
            <v>550791.598</v>
          </cell>
          <cell r="AV9">
            <v>435173.21850000002</v>
          </cell>
          <cell r="AW9">
            <v>274258.65629999997</v>
          </cell>
          <cell r="AX9">
            <v>148423.1979</v>
          </cell>
          <cell r="AY9">
            <v>75235.163400000005</v>
          </cell>
          <cell r="AZ9">
            <v>42325.343500000003</v>
          </cell>
          <cell r="BA9">
            <v>41935.584900000002</v>
          </cell>
          <cell r="BB9">
            <v>55457.080699999999</v>
          </cell>
        </row>
        <row r="10">
          <cell r="B10" t="str">
            <v>WEST MISSOURI 029 (60)</v>
          </cell>
          <cell r="C10" t="str">
            <v>Rate Code</v>
          </cell>
          <cell r="D10" t="str">
            <v>RESIDENTIAL GAS CUSTOMERS</v>
          </cell>
          <cell r="E10" t="str">
            <v>Total Gas Revenue</v>
          </cell>
          <cell r="F10" t="str">
            <v>Type</v>
          </cell>
          <cell r="G10">
            <v>10895.49</v>
          </cell>
          <cell r="H10">
            <v>22022.33</v>
          </cell>
          <cell r="I10">
            <v>43577.24</v>
          </cell>
          <cell r="J10">
            <v>60483.7</v>
          </cell>
          <cell r="K10">
            <v>0</v>
          </cell>
          <cell r="L10">
            <v>53706.58</v>
          </cell>
          <cell r="M10">
            <v>38516.089999999997</v>
          </cell>
          <cell r="N10">
            <v>18912.23</v>
          </cell>
          <cell r="O10">
            <v>12091.34</v>
          </cell>
          <cell r="P10">
            <v>12677.9</v>
          </cell>
          <cell r="Q10">
            <v>11126.22</v>
          </cell>
          <cell r="R10">
            <v>11060.42</v>
          </cell>
          <cell r="S10">
            <v>13055.68</v>
          </cell>
          <cell r="T10">
            <v>19546.34</v>
          </cell>
          <cell r="U10" t="str">
            <v>$$$</v>
          </cell>
          <cell r="V10" t="str">
            <v>$$$</v>
          </cell>
          <cell r="W10" t="str">
            <v>$$$</v>
          </cell>
          <cell r="X10" t="str">
            <v>$$$</v>
          </cell>
          <cell r="Y10" t="str">
            <v>$$$</v>
          </cell>
          <cell r="Z10" t="str">
            <v>$$$</v>
          </cell>
          <cell r="AA10" t="str">
            <v>$$$</v>
          </cell>
          <cell r="AB10" t="str">
            <v>$$$</v>
          </cell>
          <cell r="AC10" t="str">
            <v>$$$</v>
          </cell>
          <cell r="AD10" t="str">
            <v>$$$</v>
          </cell>
          <cell r="AE10">
            <v>73432.62</v>
          </cell>
          <cell r="AF10">
            <v>186453.53</v>
          </cell>
          <cell r="AG10">
            <v>341332.71</v>
          </cell>
          <cell r="AH10">
            <v>473889.91</v>
          </cell>
          <cell r="AI10">
            <v>432365.89</v>
          </cell>
          <cell r="AJ10">
            <v>394347.52000000002</v>
          </cell>
          <cell r="AK10">
            <v>254133.34</v>
          </cell>
          <cell r="AL10">
            <v>150119.29</v>
          </cell>
          <cell r="AM10">
            <v>199590.79</v>
          </cell>
          <cell r="AN10">
            <v>92026.01</v>
          </cell>
          <cell r="AO10">
            <v>91220.92</v>
          </cell>
          <cell r="AP10">
            <v>91760.52</v>
          </cell>
          <cell r="AQ10">
            <v>118417.32670000001</v>
          </cell>
          <cell r="AR10">
            <v>232522.45419999998</v>
          </cell>
          <cell r="AS10">
            <v>458237.6335</v>
          </cell>
          <cell r="AT10">
            <v>732653.49980000011</v>
          </cell>
          <cell r="AU10">
            <v>617639.47349999996</v>
          </cell>
          <cell r="AV10">
            <v>502948.52630000003</v>
          </cell>
          <cell r="AW10">
            <v>341584.55679999996</v>
          </cell>
          <cell r="AX10">
            <v>214541.34419999999</v>
          </cell>
          <cell r="AY10">
            <v>139389.7365</v>
          </cell>
          <cell r="AZ10">
            <v>106340.3165</v>
          </cell>
          <cell r="BA10">
            <v>105361.0675</v>
          </cell>
          <cell r="BB10">
            <v>118676.69130000001</v>
          </cell>
        </row>
        <row r="11">
          <cell r="B11" t="str">
            <v>WEST MISSOURI 029 (60)</v>
          </cell>
          <cell r="C11" t="str">
            <v>Rate Code</v>
          </cell>
          <cell r="D11" t="str">
            <v>RESIDENTIAL GAS CUSTOMERS</v>
          </cell>
          <cell r="E11" t="str">
            <v>Distribution Gas Cost</v>
          </cell>
          <cell r="F11" t="str">
            <v>Type</v>
          </cell>
          <cell r="G11">
            <v>4354.8</v>
          </cell>
          <cell r="H11">
            <v>14875.99</v>
          </cell>
          <cell r="I11">
            <v>36566.25</v>
          </cell>
          <cell r="J11">
            <v>53314.68</v>
          </cell>
          <cell r="K11">
            <v>52545.599999999999</v>
          </cell>
          <cell r="L11">
            <v>46483.16</v>
          </cell>
          <cell r="M11">
            <v>31281.65</v>
          </cell>
          <cell r="N11">
            <v>11774.94</v>
          </cell>
          <cell r="O11">
            <v>5016.2</v>
          </cell>
          <cell r="P11">
            <v>5716.79</v>
          </cell>
          <cell r="Q11">
            <v>4455.25</v>
          </cell>
          <cell r="R11">
            <v>4406.3100000000004</v>
          </cell>
          <cell r="S11">
            <v>6444.31</v>
          </cell>
          <cell r="T11" t="str">
            <v>$$$</v>
          </cell>
          <cell r="U11" t="str">
            <v>$$$</v>
          </cell>
          <cell r="V11" t="str">
            <v>$$$</v>
          </cell>
          <cell r="W11" t="str">
            <v>$$$</v>
          </cell>
          <cell r="X11" t="str">
            <v>$$$</v>
          </cell>
          <cell r="Y11" t="str">
            <v>$$$</v>
          </cell>
          <cell r="Z11" t="str">
            <v>$$$</v>
          </cell>
          <cell r="AA11" t="str">
            <v>$$$</v>
          </cell>
          <cell r="AB11" t="str">
            <v>$$$</v>
          </cell>
          <cell r="AC11" t="str">
            <v>$$$</v>
          </cell>
          <cell r="AD11" t="str">
            <v>$$$</v>
          </cell>
          <cell r="AE11">
            <v>6955</v>
          </cell>
          <cell r="AF11">
            <v>118311.58</v>
          </cell>
          <cell r="AG11">
            <v>271889.90000000002</v>
          </cell>
          <cell r="AH11">
            <v>404408.84</v>
          </cell>
          <cell r="AI11">
            <v>361966.57</v>
          </cell>
          <cell r="AJ11">
            <v>324388.2</v>
          </cell>
          <cell r="AK11">
            <v>184556.62</v>
          </cell>
          <cell r="AL11">
            <v>81728.95</v>
          </cell>
          <cell r="AM11">
            <v>132763.76999999999</v>
          </cell>
          <cell r="AN11">
            <v>26272.59</v>
          </cell>
          <cell r="AO11">
            <v>26220.91</v>
          </cell>
          <cell r="AP11">
            <v>26477.98</v>
          </cell>
          <cell r="AQ11">
            <v>54245.720300000001</v>
          </cell>
          <cell r="AR11">
            <v>167083.76199999999</v>
          </cell>
          <cell r="AS11">
            <v>392271.00390000001</v>
          </cell>
          <cell r="AT11">
            <v>665720.34270000004</v>
          </cell>
          <cell r="AU11">
            <v>550791.598</v>
          </cell>
          <cell r="AV11">
            <v>435173.21850000002</v>
          </cell>
          <cell r="AW11">
            <v>274258.65629999997</v>
          </cell>
          <cell r="AX11">
            <v>148423.1979</v>
          </cell>
          <cell r="AY11">
            <v>75235.163400000005</v>
          </cell>
          <cell r="AZ11">
            <v>42325.343500000003</v>
          </cell>
          <cell r="BA11">
            <v>41935.584900000002</v>
          </cell>
          <cell r="BB11">
            <v>55457.080699999999</v>
          </cell>
        </row>
        <row r="12">
          <cell r="B12" t="str">
            <v>WEST MISSOURI 029 (60)</v>
          </cell>
          <cell r="C12" t="str">
            <v>Rate Code</v>
          </cell>
          <cell r="D12" t="str">
            <v>COMMERCIAL-SMALL (CC2A)</v>
          </cell>
          <cell r="E12" t="str">
            <v>Total Gas Revenue</v>
          </cell>
          <cell r="F12" t="str">
            <v>Type</v>
          </cell>
          <cell r="G12" t="str">
            <v>$$$</v>
          </cell>
          <cell r="H12" t="str">
            <v>$$$</v>
          </cell>
          <cell r="I12">
            <v>5276.53</v>
          </cell>
          <cell r="J12">
            <v>8270.81</v>
          </cell>
          <cell r="K12" t="str">
            <v>$$$</v>
          </cell>
          <cell r="L12">
            <v>7372.54</v>
          </cell>
          <cell r="M12">
            <v>4505.7700000000004</v>
          </cell>
          <cell r="N12">
            <v>1931.6</v>
          </cell>
          <cell r="O12">
            <v>1399.23</v>
          </cell>
          <cell r="P12">
            <v>1228.5</v>
          </cell>
          <cell r="Q12">
            <v>1255.1199999999999</v>
          </cell>
          <cell r="R12">
            <v>1070.01</v>
          </cell>
          <cell r="S12">
            <v>1441.29</v>
          </cell>
          <cell r="T12">
            <v>1683.51</v>
          </cell>
          <cell r="U12" t="str">
            <v>$$$</v>
          </cell>
          <cell r="V12" t="str">
            <v>$$$</v>
          </cell>
          <cell r="W12" t="str">
            <v>$$$</v>
          </cell>
          <cell r="X12" t="str">
            <v>$$$</v>
          </cell>
          <cell r="Y12" t="str">
            <v>$$$</v>
          </cell>
          <cell r="Z12" t="str">
            <v>$$$</v>
          </cell>
          <cell r="AA12" t="str">
            <v>$$$</v>
          </cell>
          <cell r="AB12" t="str">
            <v>$$$</v>
          </cell>
          <cell r="AC12" t="str">
            <v>$$$</v>
          </cell>
          <cell r="AD12" t="str">
            <v>$$$</v>
          </cell>
          <cell r="AE12" t="str">
            <v>$$$</v>
          </cell>
          <cell r="AF12" t="str">
            <v>$$$</v>
          </cell>
          <cell r="AG12" t="str">
            <v>$$$</v>
          </cell>
          <cell r="AH12" t="str">
            <v>$$$</v>
          </cell>
          <cell r="AI12" t="str">
            <v>$$$</v>
          </cell>
          <cell r="AJ12" t="str">
            <v>$$$</v>
          </cell>
          <cell r="AK12" t="str">
            <v>$$$</v>
          </cell>
          <cell r="AL12" t="str">
            <v>$$$</v>
          </cell>
          <cell r="AM12" t="str">
            <v>$$$</v>
          </cell>
          <cell r="AN12" t="str">
            <v>$$$</v>
          </cell>
          <cell r="AO12" t="str">
            <v>$$$</v>
          </cell>
          <cell r="AP12" t="str">
            <v>$$$</v>
          </cell>
          <cell r="AQ12" t="str">
            <v>$$$</v>
          </cell>
          <cell r="AR12" t="str">
            <v>$$$</v>
          </cell>
          <cell r="AS12" t="str">
            <v>$$$</v>
          </cell>
          <cell r="AT12" t="str">
            <v>$$$</v>
          </cell>
          <cell r="AU12" t="str">
            <v>$$$</v>
          </cell>
          <cell r="AV12" t="str">
            <v>$$$</v>
          </cell>
          <cell r="AW12" t="str">
            <v>$$$</v>
          </cell>
          <cell r="AX12" t="str">
            <v>$$$</v>
          </cell>
          <cell r="AY12" t="str">
            <v>$$$</v>
          </cell>
          <cell r="AZ12" t="str">
            <v>$$$</v>
          </cell>
          <cell r="BA12" t="str">
            <v>$$$</v>
          </cell>
          <cell r="BB12" t="str">
            <v>$$$</v>
          </cell>
        </row>
        <row r="13">
          <cell r="B13" t="str">
            <v>WEST MISSOURI 029 (60)</v>
          </cell>
          <cell r="C13" t="str">
            <v>Rate Code</v>
          </cell>
          <cell r="D13" t="str">
            <v>COMMERCIAL-SMALL (CC2A)</v>
          </cell>
          <cell r="E13" t="str">
            <v>Distribution Gas Cost</v>
          </cell>
          <cell r="F13" t="str">
            <v>Type</v>
          </cell>
          <cell r="G13" t="str">
            <v>$$$</v>
          </cell>
          <cell r="H13" t="str">
            <v>$$$</v>
          </cell>
          <cell r="I13">
            <v>4441.04</v>
          </cell>
          <cell r="J13">
            <v>7412</v>
          </cell>
          <cell r="K13">
            <v>7537.84</v>
          </cell>
          <cell r="L13">
            <v>6504.67</v>
          </cell>
          <cell r="M13">
            <v>3670.28</v>
          </cell>
          <cell r="N13">
            <v>1086.4000000000001</v>
          </cell>
          <cell r="O13">
            <v>583.16999999999996</v>
          </cell>
          <cell r="P13">
            <v>431.87</v>
          </cell>
          <cell r="Q13">
            <v>449.42</v>
          </cell>
          <cell r="R13">
            <v>275.98</v>
          </cell>
          <cell r="S13">
            <v>649.19000000000005</v>
          </cell>
          <cell r="T13" t="str">
            <v>$$$</v>
          </cell>
          <cell r="U13" t="str">
            <v>$$$</v>
          </cell>
          <cell r="V13" t="str">
            <v>$$$</v>
          </cell>
          <cell r="W13" t="str">
            <v>$$$</v>
          </cell>
          <cell r="X13" t="str">
            <v>$$$</v>
          </cell>
          <cell r="Y13" t="str">
            <v>$$$</v>
          </cell>
          <cell r="Z13" t="str">
            <v>$$$</v>
          </cell>
          <cell r="AA13" t="str">
            <v>$$$</v>
          </cell>
          <cell r="AB13" t="str">
            <v>$$$</v>
          </cell>
          <cell r="AC13" t="str">
            <v>$$$</v>
          </cell>
          <cell r="AD13" t="str">
            <v>$$$</v>
          </cell>
          <cell r="AE13" t="str">
            <v>$$$</v>
          </cell>
          <cell r="AF13" t="str">
            <v>$$$</v>
          </cell>
          <cell r="AG13" t="str">
            <v>$$$</v>
          </cell>
          <cell r="AH13" t="str">
            <v>$$$</v>
          </cell>
          <cell r="AI13" t="str">
            <v>$$$</v>
          </cell>
          <cell r="AJ13" t="str">
            <v>$$$</v>
          </cell>
          <cell r="AK13" t="str">
            <v>$$$</v>
          </cell>
          <cell r="AL13" t="str">
            <v>$$$</v>
          </cell>
          <cell r="AM13" t="str">
            <v>$$$</v>
          </cell>
          <cell r="AN13" t="str">
            <v>$$$</v>
          </cell>
          <cell r="AO13" t="str">
            <v>$$$</v>
          </cell>
          <cell r="AP13" t="str">
            <v>$$$</v>
          </cell>
          <cell r="AQ13" t="str">
            <v>$$$</v>
          </cell>
          <cell r="AR13" t="str">
            <v>$$$</v>
          </cell>
          <cell r="AS13" t="str">
            <v>$$$</v>
          </cell>
          <cell r="AT13" t="str">
            <v>$$$</v>
          </cell>
          <cell r="AU13" t="str">
            <v>$$$</v>
          </cell>
          <cell r="AV13" t="str">
            <v>$$$</v>
          </cell>
          <cell r="AW13" t="str">
            <v>$$$</v>
          </cell>
          <cell r="AX13" t="str">
            <v>$$$</v>
          </cell>
          <cell r="AY13" t="str">
            <v>$$$</v>
          </cell>
          <cell r="AZ13" t="str">
            <v>$$$</v>
          </cell>
          <cell r="BA13" t="str">
            <v>$$$</v>
          </cell>
          <cell r="BB13" t="str">
            <v>$$$</v>
          </cell>
        </row>
        <row r="14">
          <cell r="B14" t="str">
            <v>WEST MISSOURI 029 (60)</v>
          </cell>
          <cell r="C14" t="str">
            <v>Rate Code</v>
          </cell>
          <cell r="D14" t="str">
            <v>OLD-VALUE-COMMERCIAL-SMALL (CC15)</v>
          </cell>
          <cell r="E14" t="str">
            <v>Total Gas Revenue</v>
          </cell>
          <cell r="F14" t="str">
            <v>Type</v>
          </cell>
          <cell r="G14">
            <v>1255.8599999999999</v>
          </cell>
          <cell r="H14">
            <v>2082.17</v>
          </cell>
          <cell r="I14" t="str">
            <v>$$$</v>
          </cell>
          <cell r="J14" t="str">
            <v>$$$</v>
          </cell>
          <cell r="K14" t="str">
            <v>$$$</v>
          </cell>
          <cell r="L14" t="str">
            <v>$$$</v>
          </cell>
          <cell r="M14" t="str">
            <v>$$$</v>
          </cell>
          <cell r="N14" t="str">
            <v>$$$</v>
          </cell>
          <cell r="O14" t="str">
            <v>$$$</v>
          </cell>
          <cell r="P14" t="str">
            <v>$$$</v>
          </cell>
          <cell r="Q14" t="str">
            <v>$$$</v>
          </cell>
          <cell r="R14" t="str">
            <v>$$$</v>
          </cell>
          <cell r="S14" t="str">
            <v>$$$</v>
          </cell>
          <cell r="T14" t="str">
            <v>$$$</v>
          </cell>
          <cell r="U14" t="str">
            <v>$$$</v>
          </cell>
          <cell r="V14" t="str">
            <v>$$$</v>
          </cell>
          <cell r="W14" t="str">
            <v>$$$</v>
          </cell>
          <cell r="X14" t="str">
            <v>$$$</v>
          </cell>
          <cell r="Y14" t="str">
            <v>$$$</v>
          </cell>
          <cell r="Z14" t="str">
            <v>$$$</v>
          </cell>
          <cell r="AA14" t="str">
            <v>$$$</v>
          </cell>
          <cell r="AB14" t="str">
            <v>$$$</v>
          </cell>
          <cell r="AC14" t="str">
            <v>$$$</v>
          </cell>
          <cell r="AD14" t="str">
            <v>$$$</v>
          </cell>
          <cell r="AE14" t="str">
            <v>$$$</v>
          </cell>
          <cell r="AF14" t="str">
            <v>$$$</v>
          </cell>
          <cell r="AG14" t="str">
            <v>$$$</v>
          </cell>
          <cell r="AH14" t="str">
            <v>$$$</v>
          </cell>
          <cell r="AI14" t="str">
            <v>$$$</v>
          </cell>
          <cell r="AJ14" t="str">
            <v>$$$</v>
          </cell>
          <cell r="AK14" t="str">
            <v>$$$</v>
          </cell>
          <cell r="AL14" t="str">
            <v>$$$</v>
          </cell>
          <cell r="AM14" t="str">
            <v>$$$</v>
          </cell>
          <cell r="AN14" t="str">
            <v>$$$</v>
          </cell>
          <cell r="AO14" t="str">
            <v>$$$</v>
          </cell>
          <cell r="AP14" t="str">
            <v>$$$</v>
          </cell>
          <cell r="AQ14" t="str">
            <v>$$$</v>
          </cell>
          <cell r="AR14" t="str">
            <v>$$$</v>
          </cell>
          <cell r="AS14" t="str">
            <v>$$$</v>
          </cell>
          <cell r="AT14" t="str">
            <v>$$$</v>
          </cell>
          <cell r="AU14" t="str">
            <v>$$$</v>
          </cell>
          <cell r="AV14" t="str">
            <v>$$$</v>
          </cell>
          <cell r="AW14" t="str">
            <v>$$$</v>
          </cell>
          <cell r="AX14" t="str">
            <v>$$$</v>
          </cell>
          <cell r="AY14" t="str">
            <v>$$$</v>
          </cell>
          <cell r="AZ14" t="str">
            <v>$$$</v>
          </cell>
          <cell r="BA14" t="str">
            <v>$$$</v>
          </cell>
          <cell r="BB14" t="str">
            <v>$$$</v>
          </cell>
        </row>
        <row r="15">
          <cell r="B15" t="str">
            <v>WEST MISSOURI 029 (60)</v>
          </cell>
          <cell r="C15" t="str">
            <v>Rate Code</v>
          </cell>
          <cell r="D15" t="str">
            <v>OLD-VALUE-COMMERCIAL-SMALL (CC15)</v>
          </cell>
          <cell r="E15" t="str">
            <v>Distribution Gas Cost</v>
          </cell>
          <cell r="F15" t="str">
            <v>Type</v>
          </cell>
          <cell r="G15">
            <v>412.6</v>
          </cell>
          <cell r="H15">
            <v>1200.05</v>
          </cell>
          <cell r="I15" t="str">
            <v>$$$</v>
          </cell>
          <cell r="J15" t="str">
            <v>$$$</v>
          </cell>
          <cell r="K15" t="str">
            <v>$$$</v>
          </cell>
          <cell r="L15" t="str">
            <v>$$$</v>
          </cell>
          <cell r="M15" t="str">
            <v>$$$</v>
          </cell>
          <cell r="N15" t="str">
            <v>$$$</v>
          </cell>
          <cell r="O15" t="str">
            <v>$$$</v>
          </cell>
          <cell r="P15" t="str">
            <v>$$$</v>
          </cell>
          <cell r="Q15" t="str">
            <v>$$$</v>
          </cell>
          <cell r="R15" t="str">
            <v>$$$</v>
          </cell>
          <cell r="S15" t="str">
            <v>$$$</v>
          </cell>
          <cell r="T15" t="str">
            <v>$$$</v>
          </cell>
          <cell r="U15" t="str">
            <v>$$$</v>
          </cell>
          <cell r="V15" t="str">
            <v>$$$</v>
          </cell>
          <cell r="W15" t="str">
            <v>$$$</v>
          </cell>
          <cell r="X15" t="str">
            <v>$$$</v>
          </cell>
          <cell r="Y15" t="str">
            <v>$$$</v>
          </cell>
          <cell r="Z15" t="str">
            <v>$$$</v>
          </cell>
          <cell r="AA15" t="str">
            <v>$$$</v>
          </cell>
          <cell r="AB15" t="str">
            <v>$$$</v>
          </cell>
          <cell r="AC15" t="str">
            <v>$$$</v>
          </cell>
          <cell r="AD15" t="str">
            <v>$$$</v>
          </cell>
          <cell r="AE15" t="str">
            <v>$$$</v>
          </cell>
          <cell r="AF15" t="str">
            <v>$$$</v>
          </cell>
          <cell r="AG15" t="str">
            <v>$$$</v>
          </cell>
          <cell r="AH15" t="str">
            <v>$$$</v>
          </cell>
          <cell r="AI15" t="str">
            <v>$$$</v>
          </cell>
          <cell r="AJ15" t="str">
            <v>$$$</v>
          </cell>
          <cell r="AK15" t="str">
            <v>$$$</v>
          </cell>
          <cell r="AL15" t="str">
            <v>$$$</v>
          </cell>
          <cell r="AM15" t="str">
            <v>$$$</v>
          </cell>
          <cell r="AN15" t="str">
            <v>$$$</v>
          </cell>
          <cell r="AO15" t="str">
            <v>$$$</v>
          </cell>
          <cell r="AP15" t="str">
            <v>$$$</v>
          </cell>
          <cell r="AQ15" t="str">
            <v>$$$</v>
          </cell>
          <cell r="AR15" t="str">
            <v>$$$</v>
          </cell>
          <cell r="AS15" t="str">
            <v>$$$</v>
          </cell>
          <cell r="AT15" t="str">
            <v>$$$</v>
          </cell>
          <cell r="AU15" t="str">
            <v>$$$</v>
          </cell>
          <cell r="AV15" t="str">
            <v>$$$</v>
          </cell>
          <cell r="AW15" t="str">
            <v>$$$</v>
          </cell>
          <cell r="AX15" t="str">
            <v>$$$</v>
          </cell>
          <cell r="AY15" t="str">
            <v>$$$</v>
          </cell>
          <cell r="AZ15" t="str">
            <v>$$$</v>
          </cell>
          <cell r="BA15" t="str">
            <v>$$$</v>
          </cell>
          <cell r="BB15" t="str">
            <v>$$$</v>
          </cell>
        </row>
        <row r="16">
          <cell r="B16" t="str">
            <v>WEST MISSOURI 029 (60)</v>
          </cell>
          <cell r="C16" t="str">
            <v>Rate Code</v>
          </cell>
          <cell r="D16" t="str">
            <v>COMMERCIAL FIRM (CC20)</v>
          </cell>
          <cell r="E16" t="str">
            <v>Total Gas Revenue</v>
          </cell>
          <cell r="F16" t="str">
            <v>Type</v>
          </cell>
          <cell r="G16">
            <v>1964.09</v>
          </cell>
          <cell r="H16">
            <v>3404.55</v>
          </cell>
          <cell r="I16">
            <v>8974.4</v>
          </cell>
          <cell r="J16">
            <v>12138.37</v>
          </cell>
          <cell r="K16" t="str">
            <v>$$$</v>
          </cell>
          <cell r="L16">
            <v>12008.88</v>
          </cell>
          <cell r="M16">
            <v>6757.33</v>
          </cell>
          <cell r="N16">
            <v>2856.72</v>
          </cell>
          <cell r="O16">
            <v>2006.99</v>
          </cell>
          <cell r="P16">
            <v>2175.31</v>
          </cell>
          <cell r="Q16">
            <v>1668.79</v>
          </cell>
          <cell r="R16">
            <v>1873.36</v>
          </cell>
          <cell r="S16">
            <v>2161.11</v>
          </cell>
          <cell r="T16">
            <v>2928</v>
          </cell>
          <cell r="U16" t="str">
            <v>$$$</v>
          </cell>
          <cell r="V16" t="str">
            <v>$$$</v>
          </cell>
          <cell r="W16" t="str">
            <v>$$$</v>
          </cell>
          <cell r="X16" t="str">
            <v>$$$</v>
          </cell>
          <cell r="Y16" t="str">
            <v>$$$</v>
          </cell>
          <cell r="Z16" t="str">
            <v>$$$</v>
          </cell>
          <cell r="AA16" t="str">
            <v>$$$</v>
          </cell>
          <cell r="AB16" t="str">
            <v>$$$</v>
          </cell>
          <cell r="AC16" t="str">
            <v>$$$</v>
          </cell>
          <cell r="AD16" t="str">
            <v>$$$</v>
          </cell>
          <cell r="AE16">
            <v>10815.24</v>
          </cell>
          <cell r="AF16">
            <v>114426.07</v>
          </cell>
          <cell r="AG16">
            <v>216016.44</v>
          </cell>
          <cell r="AH16">
            <v>288215.88</v>
          </cell>
          <cell r="AI16">
            <v>245918.29</v>
          </cell>
          <cell r="AJ16">
            <v>249241.68</v>
          </cell>
          <cell r="AK16">
            <v>188363.03</v>
          </cell>
          <cell r="AL16">
            <v>10960.86</v>
          </cell>
          <cell r="AM16">
            <v>10846.93</v>
          </cell>
          <cell r="AN16">
            <v>10752.73</v>
          </cell>
          <cell r="AO16">
            <v>10677.4</v>
          </cell>
          <cell r="AP16">
            <v>10697.9</v>
          </cell>
          <cell r="AQ16">
            <v>163994.9198</v>
          </cell>
          <cell r="AR16">
            <v>202683.90090000001</v>
          </cell>
          <cell r="AS16">
            <v>401573.89879999997</v>
          </cell>
          <cell r="AT16">
            <v>511818.79980000004</v>
          </cell>
          <cell r="AU16">
            <v>502473.94160000002</v>
          </cell>
          <cell r="AV16">
            <v>409733.2439</v>
          </cell>
          <cell r="AW16">
            <v>290038.55190000002</v>
          </cell>
          <cell r="AX16">
            <v>153011.8388</v>
          </cell>
          <cell r="AY16">
            <v>79458.178599999999</v>
          </cell>
          <cell r="AZ16">
            <v>67714.660300000003</v>
          </cell>
          <cell r="BA16">
            <v>66846.523700000005</v>
          </cell>
          <cell r="BB16">
            <v>73783.262099999993</v>
          </cell>
        </row>
        <row r="17">
          <cell r="B17" t="str">
            <v>WEST MISSOURI 029 (60)</v>
          </cell>
          <cell r="C17" t="str">
            <v>Rate Code</v>
          </cell>
          <cell r="D17" t="str">
            <v>COMMERCIAL FIRM (CC20)</v>
          </cell>
          <cell r="E17" t="str">
            <v>Distribution Gas Cost</v>
          </cell>
          <cell r="F17" t="str">
            <v>Type</v>
          </cell>
          <cell r="G17">
            <v>1182.9100000000001</v>
          </cell>
          <cell r="H17">
            <v>2426.61</v>
          </cell>
          <cell r="I17">
            <v>7180.96</v>
          </cell>
          <cell r="J17">
            <v>9994.27</v>
          </cell>
          <cell r="K17">
            <v>11072.54</v>
          </cell>
          <cell r="L17">
            <v>9871.41</v>
          </cell>
          <cell r="M17">
            <v>5327.58</v>
          </cell>
          <cell r="N17">
            <v>1952.61</v>
          </cell>
          <cell r="O17">
            <v>1247.29</v>
          </cell>
          <cell r="P17">
            <v>1396.5</v>
          </cell>
          <cell r="Q17">
            <v>947.48</v>
          </cell>
          <cell r="R17">
            <v>1128.83</v>
          </cell>
          <cell r="S17">
            <v>1383.91</v>
          </cell>
          <cell r="T17" t="str">
            <v>$$$</v>
          </cell>
          <cell r="U17" t="str">
            <v>$$$</v>
          </cell>
          <cell r="V17" t="str">
            <v>$$$</v>
          </cell>
          <cell r="W17" t="str">
            <v>$$$</v>
          </cell>
          <cell r="X17" t="str">
            <v>$$$</v>
          </cell>
          <cell r="Y17" t="str">
            <v>$$$</v>
          </cell>
          <cell r="Z17" t="str">
            <v>$$$</v>
          </cell>
          <cell r="AA17" t="str">
            <v>$$$</v>
          </cell>
          <cell r="AB17" t="str">
            <v>$$$</v>
          </cell>
          <cell r="AC17" t="str">
            <v>$$$</v>
          </cell>
          <cell r="AD17" t="str">
            <v>$$$</v>
          </cell>
          <cell r="AE17">
            <v>182.85</v>
          </cell>
          <cell r="AF17">
            <v>103601.76</v>
          </cell>
          <cell r="AG17">
            <v>205057.78</v>
          </cell>
          <cell r="AH17">
            <v>277333.99</v>
          </cell>
          <cell r="AI17">
            <v>235017.21</v>
          </cell>
          <cell r="AJ17">
            <v>238378.98</v>
          </cell>
          <cell r="AK17">
            <v>177577.1</v>
          </cell>
          <cell r="AL17">
            <v>212.24</v>
          </cell>
          <cell r="AM17">
            <v>212.05</v>
          </cell>
          <cell r="AN17">
            <v>212.64</v>
          </cell>
          <cell r="AO17">
            <v>213.14</v>
          </cell>
          <cell r="AP17">
            <v>214.68</v>
          </cell>
          <cell r="AQ17">
            <v>132869.81150000001</v>
          </cell>
          <cell r="AR17">
            <v>168146.5073</v>
          </cell>
          <cell r="AS17">
            <v>350419.7965</v>
          </cell>
          <cell r="AT17">
            <v>451136.85090000002</v>
          </cell>
          <cell r="AU17">
            <v>442473.51449999999</v>
          </cell>
          <cell r="AV17">
            <v>357451.14</v>
          </cell>
          <cell r="AW17">
            <v>247557.6747</v>
          </cell>
          <cell r="AX17">
            <v>122287.71829999999</v>
          </cell>
          <cell r="AY17">
            <v>54924.268499999998</v>
          </cell>
          <cell r="AZ17">
            <v>44288.436500000003</v>
          </cell>
          <cell r="BA17">
            <v>43720.636100000003</v>
          </cell>
          <cell r="BB17">
            <v>49949.731299999999</v>
          </cell>
        </row>
        <row r="18">
          <cell r="B18" t="str">
            <v>WEST MISSOURI 029 (60)</v>
          </cell>
          <cell r="C18" t="str">
            <v>Rate Code</v>
          </cell>
          <cell r="D18" t="str">
            <v>COMMERCIAL GAS CUSTOMERS</v>
          </cell>
          <cell r="E18" t="str">
            <v>Total Gas Revenue</v>
          </cell>
          <cell r="F18" t="str">
            <v>Type</v>
          </cell>
          <cell r="G18">
            <v>3219.95</v>
          </cell>
          <cell r="H18">
            <v>5486.72</v>
          </cell>
          <cell r="I18">
            <v>14250.93</v>
          </cell>
          <cell r="J18">
            <v>20409.18</v>
          </cell>
          <cell r="K18" t="str">
            <v>$$$</v>
          </cell>
          <cell r="L18">
            <v>19381.419999999998</v>
          </cell>
          <cell r="M18">
            <v>11263.1</v>
          </cell>
          <cell r="N18">
            <v>4788.32</v>
          </cell>
          <cell r="O18">
            <v>3406.22</v>
          </cell>
          <cell r="P18">
            <v>3403.81</v>
          </cell>
          <cell r="Q18">
            <v>2923.91</v>
          </cell>
          <cell r="R18">
            <v>2943.37</v>
          </cell>
          <cell r="S18">
            <v>3602.4</v>
          </cell>
          <cell r="T18">
            <v>4611.51</v>
          </cell>
          <cell r="U18" t="str">
            <v>$$$</v>
          </cell>
          <cell r="V18" t="str">
            <v>$$$</v>
          </cell>
          <cell r="W18" t="str">
            <v>$$$</v>
          </cell>
          <cell r="X18" t="str">
            <v>$$$</v>
          </cell>
          <cell r="Y18" t="str">
            <v>$$$</v>
          </cell>
          <cell r="Z18" t="str">
            <v>$$$</v>
          </cell>
          <cell r="AA18" t="str">
            <v>$$$</v>
          </cell>
          <cell r="AB18" t="str">
            <v>$$$</v>
          </cell>
          <cell r="AC18" t="str">
            <v>$$$</v>
          </cell>
          <cell r="AD18" t="str">
            <v>$$$</v>
          </cell>
          <cell r="AE18">
            <v>10815.24</v>
          </cell>
          <cell r="AF18">
            <v>114426.07</v>
          </cell>
          <cell r="AG18">
            <v>216016.44</v>
          </cell>
          <cell r="AH18">
            <v>288215.88</v>
          </cell>
          <cell r="AI18">
            <v>245918.29</v>
          </cell>
          <cell r="AJ18">
            <v>249241.68</v>
          </cell>
          <cell r="AK18">
            <v>188363.03</v>
          </cell>
          <cell r="AL18">
            <v>10960.86</v>
          </cell>
          <cell r="AM18">
            <v>10846.93</v>
          </cell>
          <cell r="AN18">
            <v>10752.73</v>
          </cell>
          <cell r="AO18">
            <v>10677.4</v>
          </cell>
          <cell r="AP18">
            <v>10697.9</v>
          </cell>
          <cell r="AQ18">
            <v>163994.9198</v>
          </cell>
          <cell r="AR18">
            <v>202683.90090000001</v>
          </cell>
          <cell r="AS18">
            <v>401573.89879999997</v>
          </cell>
          <cell r="AT18">
            <v>511818.79980000004</v>
          </cell>
          <cell r="AU18">
            <v>502473.94160000002</v>
          </cell>
          <cell r="AV18">
            <v>409733.2439</v>
          </cell>
          <cell r="AW18">
            <v>290038.55190000002</v>
          </cell>
          <cell r="AX18">
            <v>153011.8388</v>
          </cell>
          <cell r="AY18">
            <v>79458.178599999999</v>
          </cell>
          <cell r="AZ18">
            <v>67714.660300000003</v>
          </cell>
          <cell r="BA18">
            <v>66846.523700000005</v>
          </cell>
          <cell r="BB18">
            <v>73783.262099999993</v>
          </cell>
        </row>
        <row r="19">
          <cell r="B19" t="str">
            <v>WEST MISSOURI 029 (60)</v>
          </cell>
          <cell r="C19" t="str">
            <v>Rate Code</v>
          </cell>
          <cell r="D19" t="str">
            <v>COMMERCIAL GAS CUSTOMERS</v>
          </cell>
          <cell r="E19" t="str">
            <v>Distribution Gas Cost</v>
          </cell>
          <cell r="F19" t="str">
            <v>Type</v>
          </cell>
          <cell r="G19">
            <v>1595.51</v>
          </cell>
          <cell r="H19">
            <v>3626.66</v>
          </cell>
          <cell r="I19">
            <v>11622</v>
          </cell>
          <cell r="J19">
            <v>17406.27</v>
          </cell>
          <cell r="K19">
            <v>18610.38</v>
          </cell>
          <cell r="L19">
            <v>16376.08</v>
          </cell>
          <cell r="M19">
            <v>8997.86</v>
          </cell>
          <cell r="N19">
            <v>3039.01</v>
          </cell>
          <cell r="O19">
            <v>1830.46</v>
          </cell>
          <cell r="P19">
            <v>1828.37</v>
          </cell>
          <cell r="Q19">
            <v>1396.9</v>
          </cell>
          <cell r="R19">
            <v>1404.81</v>
          </cell>
          <cell r="S19">
            <v>2033.1</v>
          </cell>
          <cell r="T19" t="str">
            <v>$$$</v>
          </cell>
          <cell r="U19" t="str">
            <v>$$$</v>
          </cell>
          <cell r="V19" t="str">
            <v>$$$</v>
          </cell>
          <cell r="W19" t="str">
            <v>$$$</v>
          </cell>
          <cell r="X19" t="str">
            <v>$$$</v>
          </cell>
          <cell r="Y19" t="str">
            <v>$$$</v>
          </cell>
          <cell r="Z19" t="str">
            <v>$$$</v>
          </cell>
          <cell r="AA19" t="str">
            <v>$$$</v>
          </cell>
          <cell r="AB19" t="str">
            <v>$$$</v>
          </cell>
          <cell r="AC19" t="str">
            <v>$$$</v>
          </cell>
          <cell r="AD19" t="str">
            <v>$$$</v>
          </cell>
          <cell r="AE19">
            <v>182.85</v>
          </cell>
          <cell r="AF19">
            <v>103601.76</v>
          </cell>
          <cell r="AG19">
            <v>205057.78</v>
          </cell>
          <cell r="AH19">
            <v>277333.99</v>
          </cell>
          <cell r="AI19">
            <v>235017.21</v>
          </cell>
          <cell r="AJ19">
            <v>238378.98</v>
          </cell>
          <cell r="AK19">
            <v>177577.1</v>
          </cell>
          <cell r="AL19">
            <v>212.24</v>
          </cell>
          <cell r="AM19">
            <v>212.05</v>
          </cell>
          <cell r="AN19">
            <v>212.64</v>
          </cell>
          <cell r="AO19">
            <v>213.14</v>
          </cell>
          <cell r="AP19">
            <v>214.68</v>
          </cell>
          <cell r="AQ19">
            <v>132869.81150000001</v>
          </cell>
          <cell r="AR19">
            <v>168146.5073</v>
          </cell>
          <cell r="AS19">
            <v>350419.7965</v>
          </cell>
          <cell r="AT19">
            <v>451136.85090000002</v>
          </cell>
          <cell r="AU19">
            <v>442473.51449999999</v>
          </cell>
          <cell r="AV19">
            <v>357451.14</v>
          </cell>
          <cell r="AW19">
            <v>247557.6747</v>
          </cell>
          <cell r="AX19">
            <v>122287.71829999999</v>
          </cell>
          <cell r="AY19">
            <v>54924.268499999998</v>
          </cell>
          <cell r="AZ19">
            <v>44288.436500000003</v>
          </cell>
          <cell r="BA19">
            <v>43720.636100000003</v>
          </cell>
          <cell r="BB19">
            <v>49949.731299999999</v>
          </cell>
        </row>
        <row r="20">
          <cell r="B20" t="str">
            <v>WEST MISSOURI 029 (60)</v>
          </cell>
          <cell r="C20" t="str">
            <v>Rate Code</v>
          </cell>
          <cell r="D20" t="str">
            <v>INDUSTRIAL FIRM (CC30)</v>
          </cell>
          <cell r="E20" t="str">
            <v>Total Gas Revenue</v>
          </cell>
          <cell r="F20" t="str">
            <v>Type</v>
          </cell>
          <cell r="G20" t="str">
            <v>$$$</v>
          </cell>
          <cell r="H20" t="str">
            <v>$$$</v>
          </cell>
          <cell r="I20" t="str">
            <v>$$$</v>
          </cell>
          <cell r="J20" t="str">
            <v>$$$</v>
          </cell>
          <cell r="K20" t="str">
            <v>$$$</v>
          </cell>
          <cell r="L20" t="str">
            <v>$$$</v>
          </cell>
          <cell r="M20" t="str">
            <v>$$$</v>
          </cell>
          <cell r="N20" t="str">
            <v>$$$</v>
          </cell>
          <cell r="O20" t="str">
            <v>$$$</v>
          </cell>
          <cell r="P20" t="str">
            <v>$$$</v>
          </cell>
          <cell r="Q20" t="str">
            <v>$$$</v>
          </cell>
          <cell r="R20" t="str">
            <v>$$$</v>
          </cell>
          <cell r="S20" t="str">
            <v>$$$</v>
          </cell>
          <cell r="T20" t="str">
            <v>$$$</v>
          </cell>
          <cell r="U20" t="str">
            <v>$$$</v>
          </cell>
          <cell r="V20" t="str">
            <v>$$$</v>
          </cell>
          <cell r="W20" t="str">
            <v>$$$</v>
          </cell>
          <cell r="X20" t="str">
            <v>$$$</v>
          </cell>
          <cell r="Y20" t="str">
            <v>$$$</v>
          </cell>
          <cell r="Z20" t="str">
            <v>$$$</v>
          </cell>
          <cell r="AA20" t="str">
            <v>$$$</v>
          </cell>
          <cell r="AB20" t="str">
            <v>$$$</v>
          </cell>
          <cell r="AC20" t="str">
            <v>$$$</v>
          </cell>
          <cell r="AD20" t="str">
            <v>$$$</v>
          </cell>
          <cell r="AE20">
            <v>25</v>
          </cell>
          <cell r="AF20">
            <v>36454.629999999997</v>
          </cell>
          <cell r="AG20">
            <v>39441.72</v>
          </cell>
          <cell r="AH20">
            <v>48814.57</v>
          </cell>
          <cell r="AI20">
            <v>41630.17</v>
          </cell>
          <cell r="AJ20">
            <v>33813.83</v>
          </cell>
          <cell r="AK20">
            <v>38110.79</v>
          </cell>
          <cell r="AL20">
            <v>28760.81</v>
          </cell>
          <cell r="AM20">
            <v>27231.17</v>
          </cell>
          <cell r="AN20">
            <v>28091.279999999999</v>
          </cell>
          <cell r="AO20">
            <v>25134.21</v>
          </cell>
          <cell r="AP20">
            <v>32668.6</v>
          </cell>
          <cell r="AQ20">
            <v>63278.046900000001</v>
          </cell>
          <cell r="AR20">
            <v>48840.286599999999</v>
          </cell>
          <cell r="AS20">
            <v>65009.604800000001</v>
          </cell>
          <cell r="AT20">
            <v>93804.439000000013</v>
          </cell>
          <cell r="AU20">
            <v>88221.701700000005</v>
          </cell>
          <cell r="AV20">
            <v>63892.801200000002</v>
          </cell>
          <cell r="AW20">
            <v>60879.224499999997</v>
          </cell>
          <cell r="AX20">
            <v>59999.357400000001</v>
          </cell>
          <cell r="AY20">
            <v>66008.8514</v>
          </cell>
          <cell r="AZ20">
            <v>66791.998999999996</v>
          </cell>
          <cell r="BA20">
            <v>0</v>
          </cell>
          <cell r="BB20">
            <v>105377.7748</v>
          </cell>
        </row>
        <row r="21">
          <cell r="B21" t="str">
            <v>WEST MISSOURI 029 (60)</v>
          </cell>
          <cell r="C21" t="str">
            <v>Rate Code</v>
          </cell>
          <cell r="D21" t="str">
            <v>INDUSTRIAL FIRM (CC30)</v>
          </cell>
          <cell r="E21" t="str">
            <v>Distribution Gas Cost</v>
          </cell>
          <cell r="F21" t="str">
            <v>Type</v>
          </cell>
          <cell r="G21" t="str">
            <v>$$$</v>
          </cell>
          <cell r="H21" t="str">
            <v>$$$</v>
          </cell>
          <cell r="I21" t="str">
            <v>$$$</v>
          </cell>
          <cell r="J21" t="str">
            <v>$$$</v>
          </cell>
          <cell r="K21" t="str">
            <v>$$$</v>
          </cell>
          <cell r="L21" t="str">
            <v>$$$</v>
          </cell>
          <cell r="M21" t="str">
            <v>$$$</v>
          </cell>
          <cell r="N21" t="str">
            <v>$$$</v>
          </cell>
          <cell r="O21" t="str">
            <v>$$$</v>
          </cell>
          <cell r="P21" t="str">
            <v>$$$</v>
          </cell>
          <cell r="Q21" t="str">
            <v>$$$</v>
          </cell>
          <cell r="R21" t="str">
            <v>$$$</v>
          </cell>
          <cell r="S21" t="str">
            <v>$$$</v>
          </cell>
          <cell r="T21" t="str">
            <v>$$$</v>
          </cell>
          <cell r="U21" t="str">
            <v>$$$</v>
          </cell>
          <cell r="V21" t="str">
            <v>$$$</v>
          </cell>
          <cell r="W21" t="str">
            <v>$$$</v>
          </cell>
          <cell r="X21" t="str">
            <v>$$$</v>
          </cell>
          <cell r="Y21" t="str">
            <v>$$$</v>
          </cell>
          <cell r="Z21" t="str">
            <v>$$$</v>
          </cell>
          <cell r="AA21" t="str">
            <v>$$$</v>
          </cell>
          <cell r="AB21" t="str">
            <v>$$$</v>
          </cell>
          <cell r="AC21" t="str">
            <v>$$$</v>
          </cell>
          <cell r="AD21" t="str">
            <v>$$$</v>
          </cell>
          <cell r="AE21">
            <v>0</v>
          </cell>
          <cell r="AF21">
            <v>30842.77</v>
          </cell>
          <cell r="AG21">
            <v>33522.14</v>
          </cell>
          <cell r="AH21">
            <v>41658.9</v>
          </cell>
          <cell r="AI21">
            <v>35465.480000000003</v>
          </cell>
          <cell r="AJ21">
            <v>28927.14</v>
          </cell>
          <cell r="AK21">
            <v>32419.3</v>
          </cell>
          <cell r="AL21">
            <v>24394.31</v>
          </cell>
          <cell r="AM21">
            <v>23129.72</v>
          </cell>
          <cell r="AN21">
            <v>23902.71</v>
          </cell>
          <cell r="AO21">
            <v>21414.53</v>
          </cell>
          <cell r="AP21">
            <v>27862.43</v>
          </cell>
          <cell r="AQ21">
            <v>57300.389499999997</v>
          </cell>
          <cell r="AR21">
            <v>44077.312899999997</v>
          </cell>
          <cell r="AS21">
            <v>58886.267200000002</v>
          </cell>
          <cell r="AT21">
            <v>85258.522200000007</v>
          </cell>
          <cell r="AU21">
            <v>80145.474100000007</v>
          </cell>
          <cell r="AV21">
            <v>57863.423000000003</v>
          </cell>
          <cell r="AW21">
            <v>55103.385799999996</v>
          </cell>
          <cell r="AX21">
            <v>54297.544099999999</v>
          </cell>
          <cell r="AY21">
            <v>59723.020299999996</v>
          </cell>
          <cell r="AZ21">
            <v>60440.279799999997</v>
          </cell>
          <cell r="BA21">
            <v>0</v>
          </cell>
          <cell r="BB21">
            <v>95047.3943</v>
          </cell>
        </row>
        <row r="22">
          <cell r="B22" t="str">
            <v>WEST MISSOURI 029 (60)</v>
          </cell>
          <cell r="C22" t="str">
            <v>Rate Code</v>
          </cell>
          <cell r="D22" t="str">
            <v>INDUSTRIAL GAS CUSTOMERS</v>
          </cell>
          <cell r="E22" t="str">
            <v>Total Gas Revenue</v>
          </cell>
          <cell r="F22" t="str">
            <v>Type</v>
          </cell>
          <cell r="G22" t="str">
            <v>$$$</v>
          </cell>
          <cell r="H22" t="str">
            <v>$$$</v>
          </cell>
          <cell r="I22" t="str">
            <v>$$$</v>
          </cell>
          <cell r="J22" t="str">
            <v>$$$</v>
          </cell>
          <cell r="K22" t="str">
            <v>$$$</v>
          </cell>
          <cell r="L22" t="str">
            <v>$$$</v>
          </cell>
          <cell r="M22" t="str">
            <v>$$$</v>
          </cell>
          <cell r="N22" t="str">
            <v>$$$</v>
          </cell>
          <cell r="O22" t="str">
            <v>$$$</v>
          </cell>
          <cell r="P22" t="str">
            <v>$$$</v>
          </cell>
          <cell r="Q22" t="str">
            <v>$$$</v>
          </cell>
          <cell r="R22" t="str">
            <v>$$$</v>
          </cell>
          <cell r="S22" t="str">
            <v>$$$</v>
          </cell>
          <cell r="T22" t="str">
            <v>$$$</v>
          </cell>
          <cell r="U22" t="str">
            <v>$$$</v>
          </cell>
          <cell r="V22" t="str">
            <v>$$$</v>
          </cell>
          <cell r="W22" t="str">
            <v>$$$</v>
          </cell>
          <cell r="X22" t="str">
            <v>$$$</v>
          </cell>
          <cell r="Y22" t="str">
            <v>$$$</v>
          </cell>
          <cell r="Z22" t="str">
            <v>$$$</v>
          </cell>
          <cell r="AA22" t="str">
            <v>$$$</v>
          </cell>
          <cell r="AB22" t="str">
            <v>$$$</v>
          </cell>
          <cell r="AC22" t="str">
            <v>$$$</v>
          </cell>
          <cell r="AD22" t="str">
            <v>$$$</v>
          </cell>
          <cell r="AE22">
            <v>25</v>
          </cell>
          <cell r="AF22">
            <v>36454.629999999997</v>
          </cell>
          <cell r="AG22">
            <v>39441.72</v>
          </cell>
          <cell r="AH22">
            <v>48814.57</v>
          </cell>
          <cell r="AI22">
            <v>41630.17</v>
          </cell>
          <cell r="AJ22">
            <v>33813.83</v>
          </cell>
          <cell r="AK22">
            <v>38110.79</v>
          </cell>
          <cell r="AL22">
            <v>28760.81</v>
          </cell>
          <cell r="AM22">
            <v>27231.17</v>
          </cell>
          <cell r="AN22">
            <v>28091.279999999999</v>
          </cell>
          <cell r="AO22">
            <v>25134.21</v>
          </cell>
          <cell r="AP22">
            <v>32668.6</v>
          </cell>
          <cell r="AQ22">
            <v>63278.046900000001</v>
          </cell>
          <cell r="AR22">
            <v>48840.286599999999</v>
          </cell>
          <cell r="AS22">
            <v>65009.604800000001</v>
          </cell>
          <cell r="AT22">
            <v>93804.439000000013</v>
          </cell>
          <cell r="AU22">
            <v>88221.701700000005</v>
          </cell>
          <cell r="AV22">
            <v>63892.801200000002</v>
          </cell>
          <cell r="AW22">
            <v>60879.224499999997</v>
          </cell>
          <cell r="AX22">
            <v>59999.357400000001</v>
          </cell>
          <cell r="AY22">
            <v>66008.8514</v>
          </cell>
          <cell r="AZ22">
            <v>66791.998999999996</v>
          </cell>
          <cell r="BA22">
            <v>0</v>
          </cell>
          <cell r="BB22">
            <v>105377.7748</v>
          </cell>
        </row>
        <row r="23">
          <cell r="B23" t="str">
            <v>WEST MISSOURI 029 (60)</v>
          </cell>
          <cell r="C23" t="str">
            <v>Rate Code</v>
          </cell>
          <cell r="D23" t="str">
            <v>INDUSTRIAL GAS CUSTOMERS</v>
          </cell>
          <cell r="E23" t="str">
            <v>Distribution Gas Cost</v>
          </cell>
          <cell r="F23" t="str">
            <v>Type</v>
          </cell>
          <cell r="G23" t="str">
            <v>$$$</v>
          </cell>
          <cell r="H23" t="str">
            <v>$$$</v>
          </cell>
          <cell r="I23" t="str">
            <v>$$$</v>
          </cell>
          <cell r="J23" t="str">
            <v>$$$</v>
          </cell>
          <cell r="K23" t="str">
            <v>$$$</v>
          </cell>
          <cell r="L23" t="str">
            <v>$$$</v>
          </cell>
          <cell r="M23" t="str">
            <v>$$$</v>
          </cell>
          <cell r="N23" t="str">
            <v>$$$</v>
          </cell>
          <cell r="O23" t="str">
            <v>$$$</v>
          </cell>
          <cell r="P23" t="str">
            <v>$$$</v>
          </cell>
          <cell r="Q23" t="str">
            <v>$$$</v>
          </cell>
          <cell r="R23" t="str">
            <v>$$$</v>
          </cell>
          <cell r="S23" t="str">
            <v>$$$</v>
          </cell>
          <cell r="T23" t="str">
            <v>$$$</v>
          </cell>
          <cell r="U23" t="str">
            <v>$$$</v>
          </cell>
          <cell r="V23" t="str">
            <v>$$$</v>
          </cell>
          <cell r="W23" t="str">
            <v>$$$</v>
          </cell>
          <cell r="X23" t="str">
            <v>$$$</v>
          </cell>
          <cell r="Y23" t="str">
            <v>$$$</v>
          </cell>
          <cell r="Z23" t="str">
            <v>$$$</v>
          </cell>
          <cell r="AA23" t="str">
            <v>$$$</v>
          </cell>
          <cell r="AB23" t="str">
            <v>$$$</v>
          </cell>
          <cell r="AC23" t="str">
            <v>$$$</v>
          </cell>
          <cell r="AD23" t="str">
            <v>$$$</v>
          </cell>
          <cell r="AE23">
            <v>0</v>
          </cell>
          <cell r="AF23">
            <v>30842.77</v>
          </cell>
          <cell r="AG23">
            <v>33522.14</v>
          </cell>
          <cell r="AH23">
            <v>41658.9</v>
          </cell>
          <cell r="AI23">
            <v>35465.480000000003</v>
          </cell>
          <cell r="AJ23">
            <v>28927.14</v>
          </cell>
          <cell r="AK23">
            <v>32419.3</v>
          </cell>
          <cell r="AL23">
            <v>24394.31</v>
          </cell>
          <cell r="AM23">
            <v>23129.72</v>
          </cell>
          <cell r="AN23">
            <v>23902.71</v>
          </cell>
          <cell r="AO23">
            <v>21414.53</v>
          </cell>
          <cell r="AP23">
            <v>27862.43</v>
          </cell>
          <cell r="AQ23">
            <v>57300.389499999997</v>
          </cell>
          <cell r="AR23">
            <v>44077.312899999997</v>
          </cell>
          <cell r="AS23">
            <v>58886.267200000002</v>
          </cell>
          <cell r="AT23">
            <v>85258.522200000007</v>
          </cell>
          <cell r="AU23">
            <v>80145.474100000007</v>
          </cell>
          <cell r="AV23">
            <v>57863.423000000003</v>
          </cell>
          <cell r="AW23">
            <v>55103.385799999996</v>
          </cell>
          <cell r="AX23">
            <v>54297.544099999999</v>
          </cell>
          <cell r="AY23">
            <v>59723.020299999996</v>
          </cell>
          <cell r="AZ23">
            <v>60440.279799999997</v>
          </cell>
          <cell r="BA23">
            <v>0</v>
          </cell>
          <cell r="BB23">
            <v>95047.3943</v>
          </cell>
        </row>
        <row r="24">
          <cell r="B24" t="str">
            <v>WEST MISSOURI 029 (60)</v>
          </cell>
          <cell r="C24" t="str">
            <v>Rate Code</v>
          </cell>
          <cell r="D24" t="str">
            <v>COMMERCIAL UNBILLED (CCUC)</v>
          </cell>
          <cell r="E24" t="str">
            <v>Total Gas Revenue</v>
          </cell>
          <cell r="F24" t="str">
            <v>Type</v>
          </cell>
          <cell r="G24" t="str">
            <v>$$$</v>
          </cell>
          <cell r="H24" t="str">
            <v>$$$</v>
          </cell>
          <cell r="I24" t="str">
            <v>$$$</v>
          </cell>
          <cell r="J24" t="str">
            <v>$$$</v>
          </cell>
          <cell r="K24" t="str">
            <v>$$$</v>
          </cell>
          <cell r="L24" t="str">
            <v>$$$</v>
          </cell>
          <cell r="M24" t="str">
            <v>$$$</v>
          </cell>
          <cell r="N24" t="str">
            <v>$$$</v>
          </cell>
          <cell r="O24" t="str">
            <v>$$$</v>
          </cell>
          <cell r="P24" t="str">
            <v>$$$</v>
          </cell>
          <cell r="Q24" t="str">
            <v>$$$</v>
          </cell>
          <cell r="R24" t="str">
            <v>$$$</v>
          </cell>
          <cell r="S24" t="str">
            <v>$$$</v>
          </cell>
          <cell r="T24" t="str">
            <v>$$$</v>
          </cell>
          <cell r="U24" t="str">
            <v>$$$</v>
          </cell>
          <cell r="V24" t="str">
            <v>$$$</v>
          </cell>
          <cell r="W24" t="str">
            <v>$$$</v>
          </cell>
          <cell r="X24" t="str">
            <v>$$$</v>
          </cell>
          <cell r="Y24" t="str">
            <v>$$$</v>
          </cell>
          <cell r="Z24" t="str">
            <v>$$$</v>
          </cell>
          <cell r="AA24" t="str">
            <v>$$$</v>
          </cell>
          <cell r="AB24" t="str">
            <v>$$$</v>
          </cell>
          <cell r="AC24" t="str">
            <v>$$$</v>
          </cell>
          <cell r="AD24" t="str">
            <v>$$$</v>
          </cell>
          <cell r="AE24">
            <v>-15.92</v>
          </cell>
          <cell r="AF24">
            <v>89294.8</v>
          </cell>
          <cell r="AG24">
            <v>47722.400000000001</v>
          </cell>
          <cell r="AH24">
            <v>7559.31</v>
          </cell>
          <cell r="AI24">
            <v>-64881.81</v>
          </cell>
          <cell r="AJ24">
            <v>12035.82</v>
          </cell>
          <cell r="AK24">
            <v>-45997.77</v>
          </cell>
          <cell r="AL24">
            <v>-45718.080000000002</v>
          </cell>
          <cell r="AM24">
            <v>-0.09</v>
          </cell>
          <cell r="AN24">
            <v>0.28999999999999998</v>
          </cell>
          <cell r="AO24">
            <v>0.25</v>
          </cell>
          <cell r="AP24">
            <v>0.77</v>
          </cell>
          <cell r="AQ24">
            <v>51259.355799999998</v>
          </cell>
          <cell r="AR24">
            <v>55117.468800000002</v>
          </cell>
          <cell r="AS24">
            <v>94917.587499999994</v>
          </cell>
          <cell r="AT24">
            <v>-10262.5589</v>
          </cell>
          <cell r="AU24">
            <v>-35014.919699999999</v>
          </cell>
          <cell r="AV24">
            <v>-440.46079999999984</v>
          </cell>
          <cell r="AW24">
            <v>-100562.12149999999</v>
          </cell>
          <cell r="AX24">
            <v>-51399.053599999999</v>
          </cell>
          <cell r="AY24">
            <v>-3719.7583</v>
          </cell>
          <cell r="AZ24">
            <v>5252.2626</v>
          </cell>
          <cell r="BA24">
            <v>-25.772400000000001</v>
          </cell>
          <cell r="BB24">
            <v>237.37899999999999</v>
          </cell>
        </row>
        <row r="25">
          <cell r="B25" t="str">
            <v>WEST MISSOURI 029 (60)</v>
          </cell>
          <cell r="C25" t="str">
            <v>Rate Code</v>
          </cell>
          <cell r="D25" t="str">
            <v>COMMERCIAL UNBILLED (CCUC)</v>
          </cell>
          <cell r="E25" t="str">
            <v>Distribution Gas Cost</v>
          </cell>
          <cell r="F25" t="str">
            <v>Type</v>
          </cell>
          <cell r="G25" t="str">
            <v>$$$</v>
          </cell>
          <cell r="H25" t="str">
            <v>$$$</v>
          </cell>
          <cell r="I25" t="str">
            <v>$$$</v>
          </cell>
          <cell r="J25" t="str">
            <v>$$$</v>
          </cell>
          <cell r="K25" t="str">
            <v>$$$</v>
          </cell>
          <cell r="L25" t="str">
            <v>$$$</v>
          </cell>
          <cell r="M25" t="str">
            <v>$$$</v>
          </cell>
          <cell r="N25" t="str">
            <v>$$$</v>
          </cell>
          <cell r="O25" t="str">
            <v>$$$</v>
          </cell>
          <cell r="P25" t="str">
            <v>$$$</v>
          </cell>
          <cell r="Q25" t="str">
            <v>$$$</v>
          </cell>
          <cell r="R25" t="str">
            <v>$$$</v>
          </cell>
          <cell r="S25" t="str">
            <v>$$$</v>
          </cell>
          <cell r="T25" t="str">
            <v>$$$</v>
          </cell>
          <cell r="U25" t="str">
            <v>$$$</v>
          </cell>
          <cell r="V25" t="str">
            <v>$$$</v>
          </cell>
          <cell r="W25" t="str">
            <v>$$$</v>
          </cell>
          <cell r="X25" t="str">
            <v>$$$</v>
          </cell>
          <cell r="Y25" t="str">
            <v>$$$</v>
          </cell>
          <cell r="Z25" t="str">
            <v>$$$</v>
          </cell>
          <cell r="AA25" t="str">
            <v>$$$</v>
          </cell>
          <cell r="AB25" t="str">
            <v>$$$</v>
          </cell>
          <cell r="AC25" t="str">
            <v>$$$</v>
          </cell>
          <cell r="AD25" t="str">
            <v>$$$</v>
          </cell>
          <cell r="AE25">
            <v>-15.92</v>
          </cell>
          <cell r="AF25">
            <v>89294.8</v>
          </cell>
          <cell r="AG25">
            <v>47722.400000000001</v>
          </cell>
          <cell r="AH25">
            <v>7559.31</v>
          </cell>
          <cell r="AI25">
            <v>-64881.81</v>
          </cell>
          <cell r="AJ25">
            <v>12035.82</v>
          </cell>
          <cell r="AK25">
            <v>-45997.77</v>
          </cell>
          <cell r="AL25">
            <v>-45718.080000000002</v>
          </cell>
          <cell r="AM25">
            <v>-0.09</v>
          </cell>
          <cell r="AN25">
            <v>0.28999999999999998</v>
          </cell>
          <cell r="AO25">
            <v>0.25</v>
          </cell>
          <cell r="AP25">
            <v>0.77</v>
          </cell>
          <cell r="AQ25">
            <v>43516</v>
          </cell>
          <cell r="AR25">
            <v>55131</v>
          </cell>
          <cell r="AS25">
            <v>86641</v>
          </cell>
          <cell r="AT25">
            <v>-10798.5</v>
          </cell>
          <cell r="AU25">
            <v>-29313.5</v>
          </cell>
          <cell r="AV25">
            <v>2139</v>
          </cell>
          <cell r="AW25">
            <v>-95312</v>
          </cell>
          <cell r="AX25">
            <v>-48449.5</v>
          </cell>
          <cell r="AY25">
            <v>-3022.3908999999999</v>
          </cell>
          <cell r="AZ25">
            <v>4828.2993999999999</v>
          </cell>
          <cell r="BA25">
            <v>0</v>
          </cell>
          <cell r="BB25">
            <v>0</v>
          </cell>
        </row>
        <row r="26">
          <cell r="B26" t="str">
            <v>WEST MISSOURI 029 (60)</v>
          </cell>
          <cell r="C26" t="str">
            <v>Rate Code</v>
          </cell>
          <cell r="D26" t="str">
            <v>UNBILLED GAS COMMERCIAL</v>
          </cell>
          <cell r="E26" t="str">
            <v>Total Gas Revenue</v>
          </cell>
          <cell r="F26" t="str">
            <v>Type</v>
          </cell>
          <cell r="G26" t="str">
            <v>$$$</v>
          </cell>
          <cell r="H26" t="str">
            <v>$$$</v>
          </cell>
          <cell r="I26" t="str">
            <v>$$$</v>
          </cell>
          <cell r="J26" t="str">
            <v>$$$</v>
          </cell>
          <cell r="K26" t="str">
            <v>$$$</v>
          </cell>
          <cell r="L26" t="str">
            <v>$$$</v>
          </cell>
          <cell r="M26" t="str">
            <v>$$$</v>
          </cell>
          <cell r="N26" t="str">
            <v>$$$</v>
          </cell>
          <cell r="O26" t="str">
            <v>$$$</v>
          </cell>
          <cell r="P26" t="str">
            <v>$$$</v>
          </cell>
          <cell r="Q26" t="str">
            <v>$$$</v>
          </cell>
          <cell r="R26" t="str">
            <v>$$$</v>
          </cell>
          <cell r="S26" t="str">
            <v>$$$</v>
          </cell>
          <cell r="T26" t="str">
            <v>$$$</v>
          </cell>
          <cell r="U26" t="str">
            <v>$$$</v>
          </cell>
          <cell r="V26" t="str">
            <v>$$$</v>
          </cell>
          <cell r="W26" t="str">
            <v>$$$</v>
          </cell>
          <cell r="X26" t="str">
            <v>$$$</v>
          </cell>
          <cell r="Y26" t="str">
            <v>$$$</v>
          </cell>
          <cell r="Z26" t="str">
            <v>$$$</v>
          </cell>
          <cell r="AA26" t="str">
            <v>$$$</v>
          </cell>
          <cell r="AB26" t="str">
            <v>$$$</v>
          </cell>
          <cell r="AC26" t="str">
            <v>$$$</v>
          </cell>
          <cell r="AD26" t="str">
            <v>$$$</v>
          </cell>
          <cell r="AE26">
            <v>-15.92</v>
          </cell>
          <cell r="AF26">
            <v>89294.8</v>
          </cell>
          <cell r="AG26">
            <v>47722.400000000001</v>
          </cell>
          <cell r="AH26">
            <v>7559.31</v>
          </cell>
          <cell r="AI26">
            <v>-64881.81</v>
          </cell>
          <cell r="AJ26">
            <v>12035.82</v>
          </cell>
          <cell r="AK26">
            <v>-45997.77</v>
          </cell>
          <cell r="AL26">
            <v>-45718.080000000002</v>
          </cell>
          <cell r="AM26">
            <v>-0.09</v>
          </cell>
          <cell r="AN26">
            <v>0.28999999999999998</v>
          </cell>
          <cell r="AO26">
            <v>0.25</v>
          </cell>
          <cell r="AP26">
            <v>0.77</v>
          </cell>
          <cell r="AQ26">
            <v>51259.355799999998</v>
          </cell>
          <cell r="AR26">
            <v>55117.468800000002</v>
          </cell>
          <cell r="AS26">
            <v>94917.587499999994</v>
          </cell>
          <cell r="AT26">
            <v>-10262.5589</v>
          </cell>
          <cell r="AU26">
            <v>-35014.919699999999</v>
          </cell>
          <cell r="AV26">
            <v>-440.46079999999984</v>
          </cell>
          <cell r="AW26">
            <v>-100562.12149999999</v>
          </cell>
          <cell r="AX26">
            <v>-51399.053599999999</v>
          </cell>
          <cell r="AY26">
            <v>-3719.7583</v>
          </cell>
          <cell r="AZ26">
            <v>5252.2626</v>
          </cell>
          <cell r="BA26">
            <v>-25.772400000000001</v>
          </cell>
          <cell r="BB26">
            <v>237.37899999999999</v>
          </cell>
        </row>
        <row r="27">
          <cell r="B27" t="str">
            <v>WEST MISSOURI 029 (60)</v>
          </cell>
          <cell r="C27" t="str">
            <v>Rate Code</v>
          </cell>
          <cell r="D27" t="str">
            <v>UNBILLED GAS COMMERCIAL</v>
          </cell>
          <cell r="E27" t="str">
            <v>Distribution Gas Cost</v>
          </cell>
          <cell r="F27" t="str">
            <v>Type</v>
          </cell>
          <cell r="G27" t="str">
            <v>$$$</v>
          </cell>
          <cell r="H27" t="str">
            <v>$$$</v>
          </cell>
          <cell r="I27" t="str">
            <v>$$$</v>
          </cell>
          <cell r="J27" t="str">
            <v>$$$</v>
          </cell>
          <cell r="K27" t="str">
            <v>$$$</v>
          </cell>
          <cell r="L27" t="str">
            <v>$$$</v>
          </cell>
          <cell r="M27" t="str">
            <v>$$$</v>
          </cell>
          <cell r="N27" t="str">
            <v>$$$</v>
          </cell>
          <cell r="O27" t="str">
            <v>$$$</v>
          </cell>
          <cell r="P27" t="str">
            <v>$$$</v>
          </cell>
          <cell r="Q27" t="str">
            <v>$$$</v>
          </cell>
          <cell r="R27" t="str">
            <v>$$$</v>
          </cell>
          <cell r="S27" t="str">
            <v>$$$</v>
          </cell>
          <cell r="T27" t="str">
            <v>$$$</v>
          </cell>
          <cell r="U27" t="str">
            <v>$$$</v>
          </cell>
          <cell r="V27" t="str">
            <v>$$$</v>
          </cell>
          <cell r="W27" t="str">
            <v>$$$</v>
          </cell>
          <cell r="X27" t="str">
            <v>$$$</v>
          </cell>
          <cell r="Y27" t="str">
            <v>$$$</v>
          </cell>
          <cell r="Z27" t="str">
            <v>$$$</v>
          </cell>
          <cell r="AA27" t="str">
            <v>$$$</v>
          </cell>
          <cell r="AB27" t="str">
            <v>$$$</v>
          </cell>
          <cell r="AC27" t="str">
            <v>$$$</v>
          </cell>
          <cell r="AD27" t="str">
            <v>$$$</v>
          </cell>
          <cell r="AE27">
            <v>-15.92</v>
          </cell>
          <cell r="AF27">
            <v>89294.8</v>
          </cell>
          <cell r="AG27">
            <v>47722.400000000001</v>
          </cell>
          <cell r="AH27">
            <v>7559.31</v>
          </cell>
          <cell r="AI27">
            <v>-64881.81</v>
          </cell>
          <cell r="AJ27">
            <v>12035.82</v>
          </cell>
          <cell r="AK27">
            <v>-45997.77</v>
          </cell>
          <cell r="AL27">
            <v>-45718.080000000002</v>
          </cell>
          <cell r="AM27">
            <v>-0.09</v>
          </cell>
          <cell r="AN27">
            <v>0.28999999999999998</v>
          </cell>
          <cell r="AO27">
            <v>0.25</v>
          </cell>
          <cell r="AP27">
            <v>0.77</v>
          </cell>
          <cell r="AQ27">
            <v>43516</v>
          </cell>
          <cell r="AR27">
            <v>55131</v>
          </cell>
          <cell r="AS27">
            <v>86641</v>
          </cell>
          <cell r="AT27">
            <v>-10798.5</v>
          </cell>
          <cell r="AU27">
            <v>-29313.5</v>
          </cell>
          <cell r="AV27">
            <v>2139</v>
          </cell>
          <cell r="AW27">
            <v>-95312</v>
          </cell>
          <cell r="AX27">
            <v>-48449.5</v>
          </cell>
          <cell r="AY27">
            <v>-3022.3908999999999</v>
          </cell>
          <cell r="AZ27">
            <v>4828.2993999999999</v>
          </cell>
          <cell r="BA27">
            <v>0</v>
          </cell>
          <cell r="BB27">
            <v>0</v>
          </cell>
        </row>
        <row r="28">
          <cell r="B28" t="str">
            <v>WEST MISSOURI 029 (60)</v>
          </cell>
          <cell r="C28" t="str">
            <v>Rate Code</v>
          </cell>
          <cell r="D28" t="str">
            <v>UNBILLED GAS</v>
          </cell>
          <cell r="E28" t="str">
            <v>Total Gas Revenue</v>
          </cell>
          <cell r="F28" t="str">
            <v>Type</v>
          </cell>
          <cell r="G28" t="str">
            <v>$$$</v>
          </cell>
          <cell r="H28" t="str">
            <v>$$$</v>
          </cell>
          <cell r="I28" t="str">
            <v>$$$</v>
          </cell>
          <cell r="J28" t="str">
            <v>$$$</v>
          </cell>
          <cell r="K28" t="str">
            <v>$$$</v>
          </cell>
          <cell r="L28" t="str">
            <v>$$$</v>
          </cell>
          <cell r="M28" t="str">
            <v>$$$</v>
          </cell>
          <cell r="N28" t="str">
            <v>$$$</v>
          </cell>
          <cell r="O28" t="str">
            <v>$$$</v>
          </cell>
          <cell r="P28" t="str">
            <v>$$$</v>
          </cell>
          <cell r="Q28" t="str">
            <v>$$$</v>
          </cell>
          <cell r="R28" t="str">
            <v>$$$</v>
          </cell>
          <cell r="S28" t="str">
            <v>$$$</v>
          </cell>
          <cell r="T28" t="str">
            <v>$$$</v>
          </cell>
          <cell r="U28" t="str">
            <v>$$$</v>
          </cell>
          <cell r="V28" t="str">
            <v>$$$</v>
          </cell>
          <cell r="W28" t="str">
            <v>$$$</v>
          </cell>
          <cell r="X28" t="str">
            <v>$$$</v>
          </cell>
          <cell r="Y28" t="str">
            <v>$$$</v>
          </cell>
          <cell r="Z28" t="str">
            <v>$$$</v>
          </cell>
          <cell r="AA28" t="str">
            <v>$$$</v>
          </cell>
          <cell r="AB28" t="str">
            <v>$$$</v>
          </cell>
          <cell r="AC28" t="str">
            <v>$$$</v>
          </cell>
          <cell r="AD28" t="str">
            <v>$$$</v>
          </cell>
          <cell r="AE28">
            <v>-25236.34</v>
          </cell>
          <cell r="AF28">
            <v>193923.28</v>
          </cell>
          <cell r="AG28">
            <v>132279.23000000001</v>
          </cell>
          <cell r="AH28">
            <v>40705.69</v>
          </cell>
          <cell r="AI28">
            <v>-147855.42000000001</v>
          </cell>
          <cell r="AJ28">
            <v>12905.04</v>
          </cell>
          <cell r="AK28">
            <v>-119961.64</v>
          </cell>
          <cell r="AL28">
            <v>-76601.02</v>
          </cell>
          <cell r="AM28">
            <v>-10204.030000000001</v>
          </cell>
          <cell r="AN28">
            <v>-58.55</v>
          </cell>
          <cell r="AO28">
            <v>-25.59</v>
          </cell>
          <cell r="AP28">
            <v>129.31</v>
          </cell>
          <cell r="AQ28">
            <v>83102.85579999999</v>
          </cell>
          <cell r="AR28">
            <v>107108.9688</v>
          </cell>
          <cell r="AS28">
            <v>205674.08749999999</v>
          </cell>
          <cell r="AT28">
            <v>54746.941099999996</v>
          </cell>
          <cell r="AU28">
            <v>-116193.4197</v>
          </cell>
          <cell r="AV28">
            <v>-3016.4607999999998</v>
          </cell>
          <cell r="AW28">
            <v>-223715.62150000001</v>
          </cell>
          <cell r="AX28">
            <v>-101332.0536</v>
          </cell>
          <cell r="AY28">
            <v>-30119.4398</v>
          </cell>
          <cell r="AZ28">
            <v>21110.462899999999</v>
          </cell>
          <cell r="BA28">
            <v>-25.772400000000001</v>
          </cell>
          <cell r="BB28">
            <v>237.37899999999999</v>
          </cell>
        </row>
        <row r="29">
          <cell r="B29" t="str">
            <v>WEST MISSOURI 029 (60)</v>
          </cell>
          <cell r="C29" t="str">
            <v>Rate Code</v>
          </cell>
          <cell r="D29" t="str">
            <v>UNBILLED GAS</v>
          </cell>
          <cell r="E29" t="str">
            <v>Distribution Gas Cost</v>
          </cell>
          <cell r="F29" t="str">
            <v>Type</v>
          </cell>
          <cell r="G29" t="str">
            <v>$$$</v>
          </cell>
          <cell r="H29" t="str">
            <v>$$$</v>
          </cell>
          <cell r="I29" t="str">
            <v>$$$</v>
          </cell>
          <cell r="J29" t="str">
            <v>$$$</v>
          </cell>
          <cell r="K29" t="str">
            <v>$$$</v>
          </cell>
          <cell r="L29" t="str">
            <v>$$$</v>
          </cell>
          <cell r="M29" t="str">
            <v>$$$</v>
          </cell>
          <cell r="N29" t="str">
            <v>$$$</v>
          </cell>
          <cell r="O29" t="str">
            <v>$$$</v>
          </cell>
          <cell r="P29" t="str">
            <v>$$$</v>
          </cell>
          <cell r="Q29" t="str">
            <v>$$$</v>
          </cell>
          <cell r="R29" t="str">
            <v>$$$</v>
          </cell>
          <cell r="S29" t="str">
            <v>$$$</v>
          </cell>
          <cell r="T29" t="str">
            <v>$$$</v>
          </cell>
          <cell r="U29" t="str">
            <v>$$$</v>
          </cell>
          <cell r="V29" t="str">
            <v>$$$</v>
          </cell>
          <cell r="W29" t="str">
            <v>$$$</v>
          </cell>
          <cell r="X29" t="str">
            <v>$$$</v>
          </cell>
          <cell r="Y29" t="str">
            <v>$$$</v>
          </cell>
          <cell r="Z29" t="str">
            <v>$$$</v>
          </cell>
          <cell r="AA29" t="str">
            <v>$$$</v>
          </cell>
          <cell r="AB29" t="str">
            <v>$$$</v>
          </cell>
          <cell r="AC29" t="str">
            <v>$$$</v>
          </cell>
          <cell r="AD29" t="str">
            <v>$$$</v>
          </cell>
          <cell r="AE29">
            <v>-25236.34</v>
          </cell>
          <cell r="AF29">
            <v>193923.28</v>
          </cell>
          <cell r="AG29">
            <v>132279.23000000001</v>
          </cell>
          <cell r="AH29">
            <v>40705.69</v>
          </cell>
          <cell r="AI29">
            <v>-147855.42000000001</v>
          </cell>
          <cell r="AJ29">
            <v>12905.04</v>
          </cell>
          <cell r="AK29">
            <v>-119961.64</v>
          </cell>
          <cell r="AL29">
            <v>-76601.02</v>
          </cell>
          <cell r="AM29">
            <v>-10204.030000000001</v>
          </cell>
          <cell r="AN29">
            <v>-58.55</v>
          </cell>
          <cell r="AO29">
            <v>-25.59</v>
          </cell>
          <cell r="AP29">
            <v>129.31</v>
          </cell>
          <cell r="AQ29">
            <v>75359.5</v>
          </cell>
          <cell r="AR29">
            <v>107122.5</v>
          </cell>
          <cell r="AS29">
            <v>197397.5</v>
          </cell>
          <cell r="AT29">
            <v>54211</v>
          </cell>
          <cell r="AU29">
            <v>-110492</v>
          </cell>
          <cell r="AV29">
            <v>-437</v>
          </cell>
          <cell r="AW29">
            <v>-218465.5</v>
          </cell>
          <cell r="AX29">
            <v>-98382.5</v>
          </cell>
          <cell r="AY29">
            <v>-29422.072399999997</v>
          </cell>
          <cell r="AZ29">
            <v>20686.4997</v>
          </cell>
          <cell r="BA29">
            <v>0</v>
          </cell>
          <cell r="BB29">
            <v>0</v>
          </cell>
        </row>
        <row r="30">
          <cell r="B30" t="str">
            <v>WEST MISSOURI 029 (60)</v>
          </cell>
          <cell r="C30" t="str">
            <v>Rate Code</v>
          </cell>
          <cell r="D30" t="str">
            <v>GAS CUSTOMERS</v>
          </cell>
          <cell r="E30" t="str">
            <v>Total Gas Revenue</v>
          </cell>
          <cell r="F30" t="str">
            <v>Type</v>
          </cell>
          <cell r="G30">
            <v>14115.44</v>
          </cell>
          <cell r="H30">
            <v>27509.05</v>
          </cell>
          <cell r="I30">
            <v>57828.17</v>
          </cell>
          <cell r="J30">
            <v>80892.88</v>
          </cell>
          <cell r="K30">
            <v>0</v>
          </cell>
          <cell r="L30">
            <v>73088</v>
          </cell>
          <cell r="M30">
            <v>49779.19</v>
          </cell>
          <cell r="N30">
            <v>23700.55</v>
          </cell>
          <cell r="O30">
            <v>15497.56</v>
          </cell>
          <cell r="P30">
            <v>16081.71</v>
          </cell>
          <cell r="Q30">
            <v>14050.13</v>
          </cell>
          <cell r="R30">
            <v>14003.79</v>
          </cell>
          <cell r="S30">
            <v>16658.080000000002</v>
          </cell>
          <cell r="T30">
            <v>24157.85</v>
          </cell>
          <cell r="U30" t="str">
            <v>$$$</v>
          </cell>
          <cell r="V30" t="str">
            <v>$$$</v>
          </cell>
          <cell r="W30" t="str">
            <v>$$$</v>
          </cell>
          <cell r="X30" t="str">
            <v>$$$</v>
          </cell>
          <cell r="Y30" t="str">
            <v>$$$</v>
          </cell>
          <cell r="Z30" t="str">
            <v>$$$</v>
          </cell>
          <cell r="AA30" t="str">
            <v>$$$</v>
          </cell>
          <cell r="AB30" t="str">
            <v>$$$</v>
          </cell>
          <cell r="AC30" t="str">
            <v>$$$</v>
          </cell>
          <cell r="AD30" t="str">
            <v>$$$</v>
          </cell>
          <cell r="AE30">
            <v>59036.52</v>
          </cell>
          <cell r="AF30">
            <v>531257.51</v>
          </cell>
          <cell r="AG30">
            <v>729070.1</v>
          </cell>
          <cell r="AH30">
            <v>851626.05</v>
          </cell>
          <cell r="AI30">
            <v>572058.93000000005</v>
          </cell>
          <cell r="AJ30">
            <v>690308.07</v>
          </cell>
          <cell r="AK30">
            <v>360645.52</v>
          </cell>
          <cell r="AL30">
            <v>113239.94</v>
          </cell>
          <cell r="AM30">
            <v>227464.86</v>
          </cell>
          <cell r="AN30">
            <v>130811.47</v>
          </cell>
          <cell r="AO30">
            <v>127006.94</v>
          </cell>
          <cell r="AP30">
            <v>135256.32999999999</v>
          </cell>
          <cell r="AQ30">
            <v>428793.14919999999</v>
          </cell>
          <cell r="AR30">
            <v>591155.61049999995</v>
          </cell>
          <cell r="AS30">
            <v>1130495.2245999998</v>
          </cell>
          <cell r="AT30">
            <v>1393023.6797000002</v>
          </cell>
          <cell r="AU30">
            <v>1092141.6971</v>
          </cell>
          <cell r="AV30">
            <v>973558.11060000001</v>
          </cell>
          <cell r="AW30">
            <v>468786.71169999999</v>
          </cell>
          <cell r="AX30">
            <v>326220.48679999996</v>
          </cell>
          <cell r="AY30">
            <v>254737.32669999998</v>
          </cell>
          <cell r="AZ30">
            <v>261957.4387</v>
          </cell>
          <cell r="BA30">
            <v>172181.81880000004</v>
          </cell>
          <cell r="BB30">
            <v>298075.10720000003</v>
          </cell>
        </row>
        <row r="31">
          <cell r="B31" t="str">
            <v>WEST MISSOURI 029 (60)</v>
          </cell>
          <cell r="C31" t="str">
            <v>Rate Code</v>
          </cell>
          <cell r="D31" t="str">
            <v>GAS CUSTOMERS</v>
          </cell>
          <cell r="E31" t="str">
            <v>Distribution Gas Cost</v>
          </cell>
          <cell r="F31" t="str">
            <v>Type</v>
          </cell>
          <cell r="G31">
            <v>5950.31</v>
          </cell>
          <cell r="H31">
            <v>18502.650000000001</v>
          </cell>
          <cell r="I31">
            <v>48188.25</v>
          </cell>
          <cell r="J31">
            <v>70720.95</v>
          </cell>
          <cell r="K31">
            <v>71155.98</v>
          </cell>
          <cell r="L31">
            <v>62859.24</v>
          </cell>
          <cell r="M31">
            <v>40279.51</v>
          </cell>
          <cell r="N31">
            <v>14813.95</v>
          </cell>
          <cell r="O31">
            <v>6846.66</v>
          </cell>
          <cell r="P31">
            <v>7545.16</v>
          </cell>
          <cell r="Q31">
            <v>5852.15</v>
          </cell>
          <cell r="R31">
            <v>5811.12</v>
          </cell>
          <cell r="S31">
            <v>8477.41</v>
          </cell>
          <cell r="T31" t="str">
            <v>$$$</v>
          </cell>
          <cell r="U31" t="str">
            <v>$$$</v>
          </cell>
          <cell r="V31" t="str">
            <v>$$$</v>
          </cell>
          <cell r="W31" t="str">
            <v>$$$</v>
          </cell>
          <cell r="X31" t="str">
            <v>$$$</v>
          </cell>
          <cell r="Y31" t="str">
            <v>$$$</v>
          </cell>
          <cell r="Z31" t="str">
            <v>$$$</v>
          </cell>
          <cell r="AA31" t="str">
            <v>$$$</v>
          </cell>
          <cell r="AB31" t="str">
            <v>$$$</v>
          </cell>
          <cell r="AC31" t="str">
            <v>$$$</v>
          </cell>
          <cell r="AD31" t="str">
            <v>$$$</v>
          </cell>
          <cell r="AE31">
            <v>-18098.490000000002</v>
          </cell>
          <cell r="AF31">
            <v>446679.39</v>
          </cell>
          <cell r="AG31">
            <v>642749.05000000005</v>
          </cell>
          <cell r="AH31">
            <v>764107.42</v>
          </cell>
          <cell r="AI31">
            <v>484593.84</v>
          </cell>
          <cell r="AJ31">
            <v>604599.36</v>
          </cell>
          <cell r="AK31">
            <v>274591.38</v>
          </cell>
          <cell r="AL31">
            <v>29734.48</v>
          </cell>
          <cell r="AM31">
            <v>145901.51</v>
          </cell>
          <cell r="AN31">
            <v>50329.39</v>
          </cell>
          <cell r="AO31">
            <v>47822.99</v>
          </cell>
          <cell r="AP31">
            <v>54684.4</v>
          </cell>
          <cell r="AQ31">
            <v>319775.42129999999</v>
          </cell>
          <cell r="AR31">
            <v>486430.0822</v>
          </cell>
          <cell r="AS31">
            <v>998974.56760000007</v>
          </cell>
          <cell r="AT31">
            <v>1256326.7158000001</v>
          </cell>
          <cell r="AU31">
            <v>962918.58660000004</v>
          </cell>
          <cell r="AV31">
            <v>850050.78150000004</v>
          </cell>
          <cell r="AW31">
            <v>358454.21680000005</v>
          </cell>
          <cell r="AX31">
            <v>226625.96029999998</v>
          </cell>
          <cell r="AY31">
            <v>160460.3798</v>
          </cell>
          <cell r="AZ31">
            <v>167740.55949999997</v>
          </cell>
          <cell r="BA31">
            <v>85656.221000000005</v>
          </cell>
          <cell r="BB31">
            <v>200454.20630000002</v>
          </cell>
        </row>
        <row r="32">
          <cell r="B32" t="str">
            <v>WEST MISSOURI 029 (60)</v>
          </cell>
          <cell r="C32" t="str">
            <v>Rate Code</v>
          </cell>
          <cell r="D32" t="str">
            <v>NO CUSTOMER CLASS (CCZ)</v>
          </cell>
          <cell r="E32" t="str">
            <v>Distribution Gas Cost</v>
          </cell>
          <cell r="F32" t="str">
            <v>Type</v>
          </cell>
          <cell r="G32">
            <v>0</v>
          </cell>
          <cell r="H32">
            <v>0</v>
          </cell>
          <cell r="I32">
            <v>0</v>
          </cell>
          <cell r="J32">
            <v>-4.5474735088646412E-12</v>
          </cell>
          <cell r="K32">
            <v>3.637978807091713E-12</v>
          </cell>
          <cell r="L32">
            <v>-7.2759576141834259E-12</v>
          </cell>
          <cell r="M32">
            <v>7.2759576141834259E-12</v>
          </cell>
          <cell r="N32">
            <v>-3.637978807091713E-12</v>
          </cell>
          <cell r="O32">
            <v>3.637978807091713E-12</v>
          </cell>
          <cell r="P32">
            <v>1.8189894035458565E-12</v>
          </cell>
          <cell r="Q32">
            <v>1.8189894035458565E-12</v>
          </cell>
          <cell r="R32">
            <v>0</v>
          </cell>
          <cell r="S32">
            <v>0</v>
          </cell>
          <cell r="T32">
            <v>21319.29</v>
          </cell>
          <cell r="U32" t="str">
            <v>$$$</v>
          </cell>
          <cell r="V32" t="str">
            <v>$$$</v>
          </cell>
          <cell r="W32" t="str">
            <v>$$$</v>
          </cell>
          <cell r="X32" t="str">
            <v>$$$</v>
          </cell>
          <cell r="Y32" t="str">
            <v>$$$</v>
          </cell>
          <cell r="Z32" t="str">
            <v>$$$</v>
          </cell>
          <cell r="AA32" t="str">
            <v>$$$</v>
          </cell>
          <cell r="AB32" t="str">
            <v>$$$</v>
          </cell>
          <cell r="AC32" t="str">
            <v>$$$</v>
          </cell>
          <cell r="AD32" t="str">
            <v>$$$</v>
          </cell>
          <cell r="AE32" t="str">
            <v>$$$</v>
          </cell>
          <cell r="AF32" t="str">
            <v>$$$</v>
          </cell>
          <cell r="AG32" t="str">
            <v>$$$</v>
          </cell>
          <cell r="AH32" t="str">
            <v>$$$</v>
          </cell>
          <cell r="AI32" t="str">
            <v>$$$</v>
          </cell>
          <cell r="AJ32" t="str">
            <v>$$$</v>
          </cell>
          <cell r="AK32" t="str">
            <v>$$$</v>
          </cell>
          <cell r="AL32" t="str">
            <v>$$$</v>
          </cell>
          <cell r="AM32" t="str">
            <v>$$$</v>
          </cell>
          <cell r="AN32" t="str">
            <v>$$$</v>
          </cell>
          <cell r="AO32" t="str">
            <v>$$$</v>
          </cell>
          <cell r="AP32" t="str">
            <v>$$$</v>
          </cell>
          <cell r="AQ32" t="str">
            <v>$$$</v>
          </cell>
          <cell r="AR32" t="str">
            <v>$$$</v>
          </cell>
          <cell r="AS32" t="str">
            <v>$$$</v>
          </cell>
          <cell r="AT32" t="str">
            <v>$$$</v>
          </cell>
          <cell r="AU32" t="str">
            <v>$$$</v>
          </cell>
          <cell r="AV32" t="str">
            <v>$$$</v>
          </cell>
          <cell r="AW32" t="str">
            <v>$$$</v>
          </cell>
          <cell r="AX32" t="str">
            <v>$$$</v>
          </cell>
          <cell r="AY32" t="str">
            <v>$$$</v>
          </cell>
          <cell r="AZ32" t="str">
            <v>$$$</v>
          </cell>
          <cell r="BA32" t="str">
            <v>$$$</v>
          </cell>
          <cell r="BB32" t="str">
            <v>$$$</v>
          </cell>
        </row>
        <row r="33">
          <cell r="B33" t="str">
            <v>WEST MISSOURI 029 (60)</v>
          </cell>
          <cell r="C33" t="str">
            <v>Rate Code</v>
          </cell>
          <cell r="D33" t="str">
            <v>Customer Class</v>
          </cell>
          <cell r="E33" t="str">
            <v>Total Gas Revenue</v>
          </cell>
          <cell r="F33" t="str">
            <v>Type</v>
          </cell>
          <cell r="G33">
            <v>14115.44</v>
          </cell>
          <cell r="H33">
            <v>27509.05</v>
          </cell>
          <cell r="I33">
            <v>57828.17</v>
          </cell>
          <cell r="J33">
            <v>80892.88</v>
          </cell>
          <cell r="K33">
            <v>0</v>
          </cell>
          <cell r="L33">
            <v>73088</v>
          </cell>
          <cell r="M33">
            <v>49779.19</v>
          </cell>
          <cell r="N33">
            <v>23700.55</v>
          </cell>
          <cell r="O33">
            <v>15497.56</v>
          </cell>
          <cell r="P33">
            <v>16081.71</v>
          </cell>
          <cell r="Q33">
            <v>14050.13</v>
          </cell>
          <cell r="R33">
            <v>14003.79</v>
          </cell>
          <cell r="S33">
            <v>16658.080000000002</v>
          </cell>
          <cell r="T33">
            <v>24157.85</v>
          </cell>
          <cell r="U33" t="str">
            <v>$$$</v>
          </cell>
          <cell r="V33" t="str">
            <v>$$$</v>
          </cell>
          <cell r="W33" t="str">
            <v>$$$</v>
          </cell>
          <cell r="X33" t="str">
            <v>$$$</v>
          </cell>
          <cell r="Y33" t="str">
            <v>$$$</v>
          </cell>
          <cell r="Z33" t="str">
            <v>$$$</v>
          </cell>
          <cell r="AA33" t="str">
            <v>$$$</v>
          </cell>
          <cell r="AB33" t="str">
            <v>$$$</v>
          </cell>
          <cell r="AC33" t="str">
            <v>$$$</v>
          </cell>
          <cell r="AD33" t="str">
            <v>$$$</v>
          </cell>
          <cell r="AE33">
            <v>59036.52</v>
          </cell>
          <cell r="AF33">
            <v>531257.51</v>
          </cell>
          <cell r="AG33">
            <v>729070.1</v>
          </cell>
          <cell r="AH33">
            <v>851626.05</v>
          </cell>
          <cell r="AI33">
            <v>572058.93000000005</v>
          </cell>
          <cell r="AJ33">
            <v>690308.07</v>
          </cell>
          <cell r="AK33">
            <v>360645.52</v>
          </cell>
          <cell r="AL33">
            <v>113239.94</v>
          </cell>
          <cell r="AM33">
            <v>227464.86</v>
          </cell>
          <cell r="AN33">
            <v>130811.47</v>
          </cell>
          <cell r="AO33">
            <v>127006.94</v>
          </cell>
          <cell r="AP33">
            <v>135256.32999999999</v>
          </cell>
          <cell r="AQ33">
            <v>428793.14919999999</v>
          </cell>
          <cell r="AR33">
            <v>591155.61049999995</v>
          </cell>
          <cell r="AS33">
            <v>1130495.2245999998</v>
          </cell>
          <cell r="AT33">
            <v>1393023.6797000002</v>
          </cell>
          <cell r="AU33">
            <v>1092141.6971</v>
          </cell>
          <cell r="AV33">
            <v>973558.11060000001</v>
          </cell>
          <cell r="AW33">
            <v>468786.71169999999</v>
          </cell>
          <cell r="AX33">
            <v>326220.48679999996</v>
          </cell>
          <cell r="AY33">
            <v>254737.32669999998</v>
          </cell>
          <cell r="AZ33">
            <v>261957.4387</v>
          </cell>
          <cell r="BA33">
            <v>172181.81880000004</v>
          </cell>
          <cell r="BB33">
            <v>298075.10720000003</v>
          </cell>
        </row>
        <row r="34">
          <cell r="B34" t="str">
            <v>WEST MISSOURI 029 (60)</v>
          </cell>
          <cell r="C34" t="str">
            <v>Rate Code</v>
          </cell>
          <cell r="D34" t="str">
            <v>Customer Class</v>
          </cell>
          <cell r="E34" t="str">
            <v>Distribution Gas Cost</v>
          </cell>
          <cell r="F34" t="str">
            <v>Type</v>
          </cell>
          <cell r="G34">
            <v>5950.31</v>
          </cell>
          <cell r="H34">
            <v>18502.650000000001</v>
          </cell>
          <cell r="I34">
            <v>48188.25</v>
          </cell>
          <cell r="J34">
            <v>70720.95</v>
          </cell>
          <cell r="K34">
            <v>71155.98</v>
          </cell>
          <cell r="L34">
            <v>62859.24</v>
          </cell>
          <cell r="M34">
            <v>40279.51</v>
          </cell>
          <cell r="N34">
            <v>14813.95</v>
          </cell>
          <cell r="O34">
            <v>6846.66</v>
          </cell>
          <cell r="P34">
            <v>7545.16</v>
          </cell>
          <cell r="Q34">
            <v>5852.15</v>
          </cell>
          <cell r="R34">
            <v>5811.12</v>
          </cell>
          <cell r="S34">
            <v>8477.41</v>
          </cell>
          <cell r="T34">
            <v>21319.29</v>
          </cell>
          <cell r="U34" t="str">
            <v>$$$</v>
          </cell>
          <cell r="V34" t="str">
            <v>$$$</v>
          </cell>
          <cell r="W34" t="str">
            <v>$$$</v>
          </cell>
          <cell r="X34" t="str">
            <v>$$$</v>
          </cell>
          <cell r="Y34" t="str">
            <v>$$$</v>
          </cell>
          <cell r="Z34" t="str">
            <v>$$$</v>
          </cell>
          <cell r="AA34" t="str">
            <v>$$$</v>
          </cell>
          <cell r="AB34" t="str">
            <v>$$$</v>
          </cell>
          <cell r="AC34" t="str">
            <v>$$$</v>
          </cell>
          <cell r="AD34" t="str">
            <v>$$$</v>
          </cell>
          <cell r="AE34">
            <v>-18098.490000000002</v>
          </cell>
          <cell r="AF34">
            <v>446679.39</v>
          </cell>
          <cell r="AG34">
            <v>642749.05000000005</v>
          </cell>
          <cell r="AH34">
            <v>764107.42</v>
          </cell>
          <cell r="AI34">
            <v>484593.84</v>
          </cell>
          <cell r="AJ34">
            <v>604599.36</v>
          </cell>
          <cell r="AK34">
            <v>274591.38</v>
          </cell>
          <cell r="AL34">
            <v>29734.48</v>
          </cell>
          <cell r="AM34">
            <v>145901.51</v>
          </cell>
          <cell r="AN34">
            <v>50329.39</v>
          </cell>
          <cell r="AO34">
            <v>47822.99</v>
          </cell>
          <cell r="AP34">
            <v>54684.4</v>
          </cell>
          <cell r="AQ34">
            <v>319775.42129999999</v>
          </cell>
          <cell r="AR34">
            <v>486430.0822</v>
          </cell>
          <cell r="AS34">
            <v>998974.56760000007</v>
          </cell>
          <cell r="AT34">
            <v>1256326.7158000001</v>
          </cell>
          <cell r="AU34">
            <v>962918.58660000004</v>
          </cell>
          <cell r="AV34">
            <v>850050.78150000004</v>
          </cell>
          <cell r="AW34">
            <v>358454.21680000005</v>
          </cell>
          <cell r="AX34">
            <v>226625.96029999998</v>
          </cell>
          <cell r="AY34">
            <v>160460.3798</v>
          </cell>
          <cell r="AZ34">
            <v>167740.55949999997</v>
          </cell>
          <cell r="BA34">
            <v>85656.221000000005</v>
          </cell>
          <cell r="BB34">
            <v>200454.20630000002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>
        <row r="64">
          <cell r="BV64" t="str">
            <v>TEST YEAR ENDING SEPTEMBER 30, 2018</v>
          </cell>
        </row>
        <row r="624">
          <cell r="B624" t="str">
            <v>Sch K-2.3 / L-2.3   DEPRECIATION EXPENSE</v>
          </cell>
        </row>
      </sheetData>
      <sheetData sheetId="2"/>
      <sheetData sheetId="3"/>
      <sheetData sheetId="4"/>
      <sheetData sheetId="5">
        <row r="17">
          <cell r="E17">
            <v>1269781670.1720304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  <sheetName val="Rules &amp; Assumptions"/>
      <sheetName val="Allocation % 2020"/>
      <sheetName val="Data"/>
      <sheetName val="Bal_s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  <sheetName val="Jurisdiction_Input"/>
      <sheetName val="Normal_Billed_HDD_Data"/>
      <sheetName val="Normal_Calendar_HDD_Data"/>
      <sheetName val="Document_addition_of_jurisdctns"/>
      <sheetName val="reasonableness_test"/>
      <sheetName val="Comparison_All"/>
      <sheetName val="Effect_of_1%_HDD_change"/>
      <sheetName val="High_Level_Summary"/>
      <sheetName val="PLANIT_Summary"/>
      <sheetName val="PLANIT_Input"/>
      <sheetName val="Franchise_Fees"/>
      <sheetName val="Model_Billed"/>
      <sheetName val="Model_Calendar"/>
      <sheetName val="Model_Growth"/>
      <sheetName val="Other_Revenue"/>
      <sheetName val="PA_IND_IRR_TRA"/>
      <sheetName val="Margin_Rates"/>
      <sheetName val="WNA_Billed"/>
      <sheetName val="WNA_Calendar"/>
      <sheetName val="bload_hload_factors"/>
      <sheetName val="Jurisdiction_1"/>
      <sheetName val="Jurisdiction_2"/>
      <sheetName val="Jurisdiction_3"/>
      <sheetName val="Jurisdiction_4"/>
      <sheetName val="Jurisdiction_5"/>
      <sheetName val="Jurisdiction_6"/>
      <sheetName val="Jurisdiction_7"/>
      <sheetName val="Chart_Data"/>
      <sheetName val="Monthly_BL_HL"/>
      <sheetName val="degree_day_info"/>
      <sheetName val="Growth_Customers"/>
      <sheetName val="Declining_Usage"/>
      <sheetName val="Customer_Data"/>
      <sheetName val="Meter_Data"/>
      <sheetName val="Volume_Data"/>
      <sheetName val="Actual_Billed_HDD_Data"/>
      <sheetName val="Actual_Calendar_HDD_Data"/>
      <sheetName val="Jurisdiction_Input1"/>
      <sheetName val="Normal_Billed_HDD_Data1"/>
      <sheetName val="Normal_Calendar_HDD_Data1"/>
      <sheetName val="Document_addition_of_jurisdctn1"/>
      <sheetName val="reasonableness_test1"/>
      <sheetName val="Comparison_All1"/>
      <sheetName val="Effect_of_1%_HDD_change1"/>
      <sheetName val="High_Level_Summary1"/>
      <sheetName val="PLANIT_Summary1"/>
      <sheetName val="PLANIT_Input1"/>
      <sheetName val="Franchise_Fees1"/>
      <sheetName val="Model_Billed1"/>
      <sheetName val="Model_Calendar1"/>
      <sheetName val="Model_Growth1"/>
      <sheetName val="Other_Revenue1"/>
      <sheetName val="PA_IND_IRR_TRA1"/>
      <sheetName val="Margin_Rates1"/>
      <sheetName val="WNA_Billed1"/>
      <sheetName val="WNA_Calendar1"/>
      <sheetName val="bload_hload_factors1"/>
      <sheetName val="Jurisdiction_11"/>
      <sheetName val="Jurisdiction_21"/>
      <sheetName val="Jurisdiction_31"/>
      <sheetName val="Jurisdiction_41"/>
      <sheetName val="Jurisdiction_51"/>
      <sheetName val="Jurisdiction_61"/>
      <sheetName val="Jurisdiction_71"/>
      <sheetName val="Chart_Data1"/>
      <sheetName val="Monthly_BL_HL1"/>
      <sheetName val="degree_day_info1"/>
      <sheetName val="Growth_Customers1"/>
      <sheetName val="Declining_Usage1"/>
      <sheetName val="Customer_Data1"/>
      <sheetName val="Meter_Data1"/>
      <sheetName val="Volume_Data1"/>
      <sheetName val="Actual_Billed_HDD_Data1"/>
      <sheetName val="Actual_Calendar_HDD_Data1"/>
      <sheetName val="Jurisdiction_Input2"/>
      <sheetName val="Normal_Billed_HDD_Data2"/>
      <sheetName val="Normal_Calendar_HDD_Data2"/>
      <sheetName val="Document_addition_of_jurisdctn2"/>
      <sheetName val="reasonableness_test2"/>
      <sheetName val="Comparison_All2"/>
      <sheetName val="Effect_of_1%_HDD_change2"/>
      <sheetName val="High_Level_Summary2"/>
      <sheetName val="PLANIT_Summary2"/>
      <sheetName val="PLANIT_Input2"/>
      <sheetName val="Franchise_Fees2"/>
      <sheetName val="Model_Billed2"/>
      <sheetName val="Model_Calendar2"/>
      <sheetName val="Model_Growth2"/>
      <sheetName val="Other_Revenue2"/>
      <sheetName val="PA_IND_IRR_TRA2"/>
      <sheetName val="Margin_Rates2"/>
      <sheetName val="WNA_Billed2"/>
      <sheetName val="WNA_Calendar2"/>
      <sheetName val="bload_hload_factors2"/>
      <sheetName val="Jurisdiction_12"/>
      <sheetName val="Jurisdiction_22"/>
      <sheetName val="Jurisdiction_32"/>
      <sheetName val="Jurisdiction_42"/>
      <sheetName val="Jurisdiction_52"/>
      <sheetName val="Jurisdiction_62"/>
      <sheetName val="Jurisdiction_72"/>
      <sheetName val="Chart_Data2"/>
      <sheetName val="Monthly_BL_HL2"/>
      <sheetName val="degree_day_info2"/>
      <sheetName val="Growth_Customers2"/>
      <sheetName val="Declining_Usage2"/>
      <sheetName val="Customer_Data2"/>
      <sheetName val="Meter_Data2"/>
      <sheetName val="Volume_Data2"/>
      <sheetName val="Actual_Billed_HDD_Data2"/>
      <sheetName val="Actual_Calendar_HDD_Data2"/>
      <sheetName val="Jurisdiction_Input3"/>
      <sheetName val="Normal_Billed_HDD_Data3"/>
      <sheetName val="Normal_Calendar_HDD_Data3"/>
      <sheetName val="Document_addition_of_jurisdctn3"/>
      <sheetName val="reasonableness_test3"/>
      <sheetName val="Comparison_All3"/>
      <sheetName val="Effect_of_1%_HDD_change3"/>
      <sheetName val="High_Level_Summary3"/>
      <sheetName val="PLANIT_Summary3"/>
      <sheetName val="PLANIT_Input3"/>
      <sheetName val="Franchise_Fees3"/>
      <sheetName val="Model_Billed3"/>
      <sheetName val="Model_Calendar3"/>
      <sheetName val="Model_Growth3"/>
      <sheetName val="Other_Revenue3"/>
      <sheetName val="PA_IND_IRR_TRA3"/>
      <sheetName val="Margin_Rates3"/>
      <sheetName val="WNA_Billed3"/>
      <sheetName val="WNA_Calendar3"/>
      <sheetName val="bload_hload_factors3"/>
      <sheetName val="Jurisdiction_13"/>
      <sheetName val="Jurisdiction_23"/>
      <sheetName val="Jurisdiction_33"/>
      <sheetName val="Jurisdiction_43"/>
      <sheetName val="Jurisdiction_53"/>
      <sheetName val="Jurisdiction_63"/>
      <sheetName val="Jurisdiction_73"/>
      <sheetName val="Chart_Data3"/>
      <sheetName val="Monthly_BL_HL3"/>
      <sheetName val="degree_day_info3"/>
      <sheetName val="Growth_Customers3"/>
      <sheetName val="Declining_Usage3"/>
      <sheetName val="Customer_Data3"/>
      <sheetName val="Meter_Data3"/>
      <sheetName val="Volume_Data3"/>
      <sheetName val="Actual_Billed_HDD_Data3"/>
      <sheetName val="Actual_Calendar_HDD_Data3"/>
      <sheetName val="Jurisdiction_Input4"/>
      <sheetName val="Normal_Billed_HDD_Data4"/>
      <sheetName val="Normal_Calendar_HDD_Data4"/>
      <sheetName val="Document_addition_of_jurisdctn4"/>
      <sheetName val="reasonableness_test4"/>
      <sheetName val="Comparison_All4"/>
      <sheetName val="Effect_of_1%_HDD_change4"/>
      <sheetName val="High_Level_Summary4"/>
      <sheetName val="PLANIT_Summary4"/>
      <sheetName val="PLANIT_Input4"/>
      <sheetName val="Franchise_Fees4"/>
      <sheetName val="Model_Billed4"/>
      <sheetName val="Model_Calendar4"/>
      <sheetName val="Model_Growth4"/>
      <sheetName val="Other_Revenue4"/>
      <sheetName val="PA_IND_IRR_TRA4"/>
      <sheetName val="Margin_Rates4"/>
      <sheetName val="WNA_Billed4"/>
      <sheetName val="WNA_Calendar4"/>
      <sheetName val="bload_hload_factors4"/>
      <sheetName val="Jurisdiction_14"/>
      <sheetName val="Jurisdiction_24"/>
      <sheetName val="Jurisdiction_34"/>
      <sheetName val="Jurisdiction_44"/>
      <sheetName val="Jurisdiction_54"/>
      <sheetName val="Jurisdiction_64"/>
      <sheetName val="Jurisdiction_74"/>
      <sheetName val="Chart_Data4"/>
      <sheetName val="Monthly_BL_HL4"/>
      <sheetName val="degree_day_info4"/>
      <sheetName val="Growth_Customers4"/>
      <sheetName val="Declining_Usage4"/>
      <sheetName val="Customer_Data4"/>
      <sheetName val="Meter_Data4"/>
      <sheetName val="Volume_Data4"/>
      <sheetName val="Actual_Billed_HDD_Data4"/>
      <sheetName val="Actual_Calendar_HDD_Data4"/>
      <sheetName val="Jurisdiction_Input6"/>
      <sheetName val="Normal_Billed_HDD_Data6"/>
      <sheetName val="Normal_Calendar_HDD_Data6"/>
      <sheetName val="Document_addition_of_jurisdctn6"/>
      <sheetName val="reasonableness_test6"/>
      <sheetName val="Comparison_All6"/>
      <sheetName val="Effect_of_1%_HDD_change6"/>
      <sheetName val="High_Level_Summary6"/>
      <sheetName val="PLANIT_Summary6"/>
      <sheetName val="PLANIT_Input6"/>
      <sheetName val="Franchise_Fees6"/>
      <sheetName val="Model_Billed6"/>
      <sheetName val="Model_Calendar6"/>
      <sheetName val="Model_Growth6"/>
      <sheetName val="Other_Revenue6"/>
      <sheetName val="PA_IND_IRR_TRA6"/>
      <sheetName val="Margin_Rates6"/>
      <sheetName val="WNA_Billed6"/>
      <sheetName val="WNA_Calendar6"/>
      <sheetName val="bload_hload_factors6"/>
      <sheetName val="Jurisdiction_16"/>
      <sheetName val="Jurisdiction_26"/>
      <sheetName val="Jurisdiction_36"/>
      <sheetName val="Jurisdiction_46"/>
      <sheetName val="Jurisdiction_56"/>
      <sheetName val="Jurisdiction_66"/>
      <sheetName val="Jurisdiction_76"/>
      <sheetName val="Chart_Data6"/>
      <sheetName val="Monthly_BL_HL6"/>
      <sheetName val="degree_day_info6"/>
      <sheetName val="Growth_Customers6"/>
      <sheetName val="Declining_Usage6"/>
      <sheetName val="Customer_Data6"/>
      <sheetName val="Meter_Data6"/>
      <sheetName val="Volume_Data6"/>
      <sheetName val="Actual_Billed_HDD_Data6"/>
      <sheetName val="Actual_Calendar_HDD_Data6"/>
      <sheetName val="Jurisdiction_Input5"/>
      <sheetName val="Normal_Billed_HDD_Data5"/>
      <sheetName val="Normal_Calendar_HDD_Data5"/>
      <sheetName val="Document_addition_of_jurisdctn5"/>
      <sheetName val="reasonableness_test5"/>
      <sheetName val="Comparison_All5"/>
      <sheetName val="Effect_of_1%_HDD_change5"/>
      <sheetName val="High_Level_Summary5"/>
      <sheetName val="PLANIT_Summary5"/>
      <sheetName val="PLANIT_Input5"/>
      <sheetName val="Franchise_Fees5"/>
      <sheetName val="Model_Billed5"/>
      <sheetName val="Model_Calendar5"/>
      <sheetName val="Model_Growth5"/>
      <sheetName val="Other_Revenue5"/>
      <sheetName val="PA_IND_IRR_TRA5"/>
      <sheetName val="Margin_Rates5"/>
      <sheetName val="WNA_Billed5"/>
      <sheetName val="WNA_Calendar5"/>
      <sheetName val="bload_hload_factors5"/>
      <sheetName val="Jurisdiction_15"/>
      <sheetName val="Jurisdiction_25"/>
      <sheetName val="Jurisdiction_35"/>
      <sheetName val="Jurisdiction_45"/>
      <sheetName val="Jurisdiction_55"/>
      <sheetName val="Jurisdiction_65"/>
      <sheetName val="Jurisdiction_75"/>
      <sheetName val="Chart_Data5"/>
      <sheetName val="Monthly_BL_HL5"/>
      <sheetName val="degree_day_info5"/>
      <sheetName val="Growth_Customers5"/>
      <sheetName val="Declining_Usage5"/>
      <sheetName val="Customer_Data5"/>
      <sheetName val="Meter_Data5"/>
      <sheetName val="Volume_Data5"/>
      <sheetName val="Actual_Billed_HDD_Data5"/>
      <sheetName val="Actual_Calendar_HDD_Data5"/>
      <sheetName val="Jurisdiction_Input7"/>
      <sheetName val="Normal_Billed_HDD_Data7"/>
      <sheetName val="Normal_Calendar_HDD_Data7"/>
      <sheetName val="Document_addition_of_jurisdctn7"/>
      <sheetName val="reasonableness_test7"/>
      <sheetName val="Comparison_All7"/>
      <sheetName val="Effect_of_1%_HDD_change7"/>
      <sheetName val="High_Level_Summary7"/>
      <sheetName val="PLANIT_Summary7"/>
      <sheetName val="PLANIT_Input7"/>
      <sheetName val="Franchise_Fees7"/>
      <sheetName val="Model_Billed7"/>
      <sheetName val="Model_Calendar7"/>
      <sheetName val="Model_Growth7"/>
      <sheetName val="Other_Revenue7"/>
      <sheetName val="PA_IND_IRR_TRA7"/>
      <sheetName val="Margin_Rates7"/>
      <sheetName val="WNA_Billed7"/>
      <sheetName val="WNA_Calendar7"/>
      <sheetName val="bload_hload_factors7"/>
      <sheetName val="Jurisdiction_17"/>
      <sheetName val="Jurisdiction_27"/>
      <sheetName val="Jurisdiction_37"/>
      <sheetName val="Jurisdiction_47"/>
      <sheetName val="Jurisdiction_57"/>
      <sheetName val="Jurisdiction_67"/>
      <sheetName val="Jurisdiction_77"/>
      <sheetName val="Chart_Data7"/>
      <sheetName val="Monthly_BL_HL7"/>
      <sheetName val="degree_day_info7"/>
      <sheetName val="Growth_Customers7"/>
      <sheetName val="Declining_Usage7"/>
      <sheetName val="Customer_Data7"/>
      <sheetName val="Meter_Data7"/>
      <sheetName val="Volume_Data7"/>
      <sheetName val="Actual_Billed_HDD_Data7"/>
      <sheetName val="Actual_Calendar_HDD_Data7"/>
      <sheetName val="Jurisdiction_Input8"/>
      <sheetName val="Normal_Billed_HDD_Data8"/>
      <sheetName val="Normal_Calendar_HDD_Data8"/>
      <sheetName val="Document_addition_of_jurisdctn8"/>
      <sheetName val="reasonableness_test8"/>
      <sheetName val="Comparison_All8"/>
      <sheetName val="Effect_of_1%_HDD_change8"/>
      <sheetName val="High_Level_Summary8"/>
      <sheetName val="PLANIT_Summary8"/>
      <sheetName val="PLANIT_Input8"/>
      <sheetName val="Franchise_Fees8"/>
      <sheetName val="Model_Billed8"/>
      <sheetName val="Model_Calendar8"/>
      <sheetName val="Model_Growth8"/>
      <sheetName val="Other_Revenue8"/>
      <sheetName val="PA_IND_IRR_TRA8"/>
      <sheetName val="Margin_Rates8"/>
      <sheetName val="WNA_Billed8"/>
      <sheetName val="WNA_Calendar8"/>
      <sheetName val="bload_hload_factors8"/>
      <sheetName val="Jurisdiction_18"/>
      <sheetName val="Jurisdiction_28"/>
      <sheetName val="Jurisdiction_38"/>
      <sheetName val="Jurisdiction_48"/>
      <sheetName val="Jurisdiction_58"/>
      <sheetName val="Jurisdiction_68"/>
      <sheetName val="Jurisdiction_78"/>
      <sheetName val="Chart_Data8"/>
      <sheetName val="Monthly_BL_HL8"/>
      <sheetName val="degree_day_info8"/>
      <sheetName val="Growth_Customers8"/>
      <sheetName val="Declining_Usage8"/>
      <sheetName val="Customer_Data8"/>
      <sheetName val="Meter_Data8"/>
      <sheetName val="Volume_Data8"/>
      <sheetName val="Actual_Billed_HDD_Data8"/>
      <sheetName val="Actual_Calendar_HDD_Data8"/>
      <sheetName val="Jurisdiction_Input9"/>
      <sheetName val="Normal_Billed_HDD_Data9"/>
      <sheetName val="Normal_Calendar_HDD_Data9"/>
      <sheetName val="Document_addition_of_jurisdctn9"/>
      <sheetName val="reasonableness_test9"/>
      <sheetName val="Comparison_All9"/>
      <sheetName val="Effect_of_1%_HDD_change9"/>
      <sheetName val="High_Level_Summary9"/>
      <sheetName val="PLANIT_Summary9"/>
      <sheetName val="PLANIT_Input9"/>
      <sheetName val="Franchise_Fees9"/>
      <sheetName val="Model_Billed9"/>
      <sheetName val="Model_Calendar9"/>
      <sheetName val="Model_Growth9"/>
      <sheetName val="Other_Revenue9"/>
      <sheetName val="PA_IND_IRR_TRA9"/>
      <sheetName val="Margin_Rates9"/>
      <sheetName val="WNA_Billed9"/>
      <sheetName val="WNA_Calendar9"/>
      <sheetName val="bload_hload_factors9"/>
      <sheetName val="Jurisdiction_19"/>
      <sheetName val="Jurisdiction_29"/>
      <sheetName val="Jurisdiction_39"/>
      <sheetName val="Jurisdiction_49"/>
      <sheetName val="Jurisdiction_59"/>
      <sheetName val="Jurisdiction_69"/>
      <sheetName val="Jurisdiction_79"/>
      <sheetName val="Chart_Data9"/>
      <sheetName val="Monthly_BL_HL9"/>
      <sheetName val="degree_day_info9"/>
      <sheetName val="Growth_Customers9"/>
      <sheetName val="Declining_Usage9"/>
      <sheetName val="Customer_Data9"/>
      <sheetName val="Meter_Data9"/>
      <sheetName val="Volume_Data9"/>
      <sheetName val="Actual_Billed_HDD_Data9"/>
      <sheetName val="Actual_Calendar_HDD_Data9"/>
      <sheetName val="Jurisdiction_Input10"/>
      <sheetName val="Normal_Billed_HDD_Data10"/>
      <sheetName val="Normal_Calendar_HDD_Data10"/>
      <sheetName val="Document_addition_of_jurisdct10"/>
      <sheetName val="reasonableness_test10"/>
      <sheetName val="Comparison_All10"/>
      <sheetName val="Effect_of_1%_HDD_change10"/>
      <sheetName val="High_Level_Summary10"/>
      <sheetName val="PLANIT_Summary10"/>
      <sheetName val="PLANIT_Input10"/>
      <sheetName val="Franchise_Fees10"/>
      <sheetName val="Model_Billed10"/>
      <sheetName val="Model_Calendar10"/>
      <sheetName val="Model_Growth10"/>
      <sheetName val="Other_Revenue10"/>
      <sheetName val="PA_IND_IRR_TRA10"/>
      <sheetName val="Margin_Rates10"/>
      <sheetName val="WNA_Billed10"/>
      <sheetName val="WNA_Calendar10"/>
      <sheetName val="bload_hload_factors10"/>
      <sheetName val="Jurisdiction_110"/>
      <sheetName val="Jurisdiction_210"/>
      <sheetName val="Jurisdiction_310"/>
      <sheetName val="Jurisdiction_410"/>
      <sheetName val="Jurisdiction_510"/>
      <sheetName val="Jurisdiction_610"/>
      <sheetName val="Jurisdiction_710"/>
      <sheetName val="Chart_Data10"/>
      <sheetName val="Monthly_BL_HL10"/>
      <sheetName val="degree_day_info10"/>
      <sheetName val="Growth_Customers10"/>
      <sheetName val="Declining_Usage10"/>
      <sheetName val="Customer_Data10"/>
      <sheetName val="Meter_Data10"/>
      <sheetName val="Volume_Data10"/>
      <sheetName val="Actual_Billed_HDD_Data10"/>
      <sheetName val="Actual_Calendar_HDD_Data10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">
          <cell r="B5" t="str">
            <v>Mid-Tex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5">
          <cell r="B5" t="str">
            <v>Mid-Tex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5">
          <cell r="B5" t="str">
            <v>Mid-Tex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5">
          <cell r="B5" t="str">
            <v>Mid-Tex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5">
          <cell r="B5" t="str">
            <v>Mid-Tex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>
        <row r="5">
          <cell r="B5" t="str">
            <v>Mid-Tex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5">
          <cell r="B5" t="str">
            <v>Mid-Tex</v>
          </cell>
        </row>
      </sheetData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B5" t="str">
            <v>Mid-Tex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>
        <row r="5">
          <cell r="B5" t="str">
            <v>Mid-Tex</v>
          </cell>
        </row>
      </sheetData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>
        <row r="5">
          <cell r="B5" t="str">
            <v>Mid-Tex</v>
          </cell>
        </row>
      </sheetData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>
        <row r="5">
          <cell r="B5" t="str">
            <v>Mid-Tex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 (old)"/>
      <sheetName val="Libor"/>
      <sheetName val="Base"/>
      <sheetName val="Stress1"/>
      <sheetName val="Mirror-&gt;"/>
      <sheetName val="Control (M)"/>
      <sheetName val="Debt Service (M)"/>
      <sheetName val="Model_Daisy"/>
      <sheetName val="Model (M)"/>
      <sheetName val="Summary of Cash Flows (M)"/>
      <sheetName val="Sources and Uses (M)"/>
      <sheetName val="Billing Amounts Chart (2)"/>
      <sheetName val="Reserve Account Usage Chart (2"/>
      <sheetName val="Cash Flow Chart no reserve (2)"/>
      <sheetName val="Cash Flow Chart (2)"/>
      <sheetName val="Chart Data (2)"/>
      <sheetName val="Secur.-&gt;"/>
      <sheetName val="Control (S)"/>
      <sheetName val="Debt Service (S)"/>
      <sheetName val="Chart2"/>
      <sheetName val="Model (S)"/>
      <sheetName val="Summary of Cash Flows (S)"/>
      <sheetName val="Sources and Uses (S)"/>
      <sheetName val="Billing Amounts Chart"/>
      <sheetName val="Reserve Account Usage Chart"/>
      <sheetName val="Cash Flow Chart no reserve"/>
      <sheetName val="Cash Flow Chart"/>
      <sheetName val="Chart Data"/>
      <sheetName val="Consol.-&gt;"/>
      <sheetName val="Trans. Rates"/>
      <sheetName val="Sensitivity"/>
      <sheetName val="CF Summary"/>
      <sheetName val="Other-&gt;"/>
      <sheetName val="Sam Scratchpad"/>
      <sheetName val="Fleet"/>
      <sheetName val="GSChartLabels"/>
      <sheetName val="Appraiser Data"/>
      <sheetName val="Rent Override"/>
      <sheetName val="MX"/>
      <sheetName val="Assets"/>
      <sheetName val="Debt Service (old)"/>
      <sheetName val="Disposition Premium"/>
      <sheetName val="Debt Service Comparison"/>
      <sheetName val="Debt Service Comparison 2"/>
      <sheetName val="Prin Balance Comparison"/>
      <sheetName val="Pre-deal Debt"/>
    </sheetNames>
    <sheetDataSet>
      <sheetData sheetId="0"/>
      <sheetData sheetId="1">
        <row r="5">
          <cell r="D5">
            <v>42277</v>
          </cell>
        </row>
      </sheetData>
      <sheetData sheetId="2"/>
      <sheetData sheetId="3"/>
      <sheetData sheetId="4"/>
      <sheetData sheetId="5"/>
      <sheetData sheetId="6">
        <row r="22">
          <cell r="D22">
            <v>3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B1" t="str">
            <v>PREPA Deal Model</v>
          </cell>
        </row>
        <row r="2">
          <cell r="B2" t="str">
            <v>Fleet</v>
          </cell>
        </row>
        <row r="3">
          <cell r="B3" t="str">
            <v>Aircraft #</v>
          </cell>
        </row>
        <row r="4">
          <cell r="B4">
            <v>1</v>
          </cell>
          <cell r="BN4" t="e">
            <v>#REF!</v>
          </cell>
          <cell r="BT4">
            <v>1</v>
          </cell>
        </row>
        <row r="5">
          <cell r="B5">
            <v>2</v>
          </cell>
          <cell r="BN5" t="e">
            <v>#REF!</v>
          </cell>
          <cell r="BT5">
            <v>1</v>
          </cell>
        </row>
        <row r="6">
          <cell r="B6">
            <v>3</v>
          </cell>
          <cell r="BN6" t="e">
            <v>#REF!</v>
          </cell>
          <cell r="BT6">
            <v>1</v>
          </cell>
        </row>
        <row r="7">
          <cell r="B7">
            <v>4</v>
          </cell>
          <cell r="BN7" t="e">
            <v>#REF!</v>
          </cell>
          <cell r="BT7">
            <v>1</v>
          </cell>
        </row>
        <row r="8">
          <cell r="B8">
            <v>5</v>
          </cell>
          <cell r="BN8" t="e">
            <v>#REF!</v>
          </cell>
          <cell r="BT8">
            <v>1</v>
          </cell>
        </row>
        <row r="9">
          <cell r="B9">
            <v>6</v>
          </cell>
          <cell r="BN9" t="e">
            <v>#REF!</v>
          </cell>
          <cell r="BT9">
            <v>1</v>
          </cell>
        </row>
        <row r="10">
          <cell r="B10">
            <v>7</v>
          </cell>
          <cell r="BN10" t="e">
            <v>#REF!</v>
          </cell>
          <cell r="BT10">
            <v>1</v>
          </cell>
        </row>
        <row r="11">
          <cell r="B11">
            <v>8</v>
          </cell>
          <cell r="BN11" t="e">
            <v>#REF!</v>
          </cell>
          <cell r="BT11">
            <v>1</v>
          </cell>
        </row>
        <row r="12">
          <cell r="B12">
            <v>9</v>
          </cell>
          <cell r="BN12" t="e">
            <v>#REF!</v>
          </cell>
          <cell r="BT12">
            <v>1</v>
          </cell>
        </row>
        <row r="13">
          <cell r="B13">
            <v>10</v>
          </cell>
          <cell r="BN13" t="e">
            <v>#REF!</v>
          </cell>
          <cell r="BT13">
            <v>1</v>
          </cell>
        </row>
        <row r="14">
          <cell r="B14">
            <v>11</v>
          </cell>
          <cell r="BN14" t="e">
            <v>#REF!</v>
          </cell>
          <cell r="BT14">
            <v>1</v>
          </cell>
        </row>
        <row r="15">
          <cell r="B15">
            <v>12</v>
          </cell>
          <cell r="BN15" t="e">
            <v>#REF!</v>
          </cell>
          <cell r="BT15">
            <v>1</v>
          </cell>
        </row>
        <row r="16">
          <cell r="B16">
            <v>13</v>
          </cell>
          <cell r="BN16" t="e">
            <v>#REF!</v>
          </cell>
          <cell r="BT16">
            <v>1</v>
          </cell>
        </row>
        <row r="17">
          <cell r="B17">
            <v>14</v>
          </cell>
          <cell r="BN17" t="e">
            <v>#REF!</v>
          </cell>
          <cell r="BT17">
            <v>1</v>
          </cell>
        </row>
        <row r="18">
          <cell r="B18">
            <v>15</v>
          </cell>
          <cell r="BN18" t="e">
            <v>#REF!</v>
          </cell>
          <cell r="BT18">
            <v>1</v>
          </cell>
        </row>
        <row r="19">
          <cell r="B19">
            <v>16</v>
          </cell>
          <cell r="BN19" t="e">
            <v>#REF!</v>
          </cell>
          <cell r="BT19">
            <v>1</v>
          </cell>
        </row>
        <row r="20">
          <cell r="B20">
            <v>17</v>
          </cell>
          <cell r="BN20" t="e">
            <v>#REF!</v>
          </cell>
          <cell r="BT20">
            <v>1</v>
          </cell>
        </row>
        <row r="21">
          <cell r="B21">
            <v>18</v>
          </cell>
          <cell r="BN21" t="e">
            <v>#REF!</v>
          </cell>
          <cell r="BT21">
            <v>1</v>
          </cell>
        </row>
        <row r="22">
          <cell r="B22">
            <v>19</v>
          </cell>
          <cell r="BN22" t="e">
            <v>#REF!</v>
          </cell>
          <cell r="BT22">
            <v>1</v>
          </cell>
        </row>
        <row r="23">
          <cell r="B23">
            <v>20</v>
          </cell>
          <cell r="BN23" t="e">
            <v>#REF!</v>
          </cell>
          <cell r="BT23">
            <v>1</v>
          </cell>
        </row>
        <row r="24">
          <cell r="B24">
            <v>21</v>
          </cell>
          <cell r="BN24" t="e">
            <v>#REF!</v>
          </cell>
          <cell r="BT24">
            <v>1</v>
          </cell>
        </row>
        <row r="25">
          <cell r="B25">
            <v>22</v>
          </cell>
          <cell r="BN25" t="e">
            <v>#REF!</v>
          </cell>
          <cell r="BT25">
            <v>1</v>
          </cell>
        </row>
        <row r="26">
          <cell r="B26">
            <v>23</v>
          </cell>
          <cell r="BN26" t="e">
            <v>#REF!</v>
          </cell>
          <cell r="BT26">
            <v>1</v>
          </cell>
        </row>
        <row r="27">
          <cell r="B27">
            <v>24</v>
          </cell>
          <cell r="BN27" t="e">
            <v>#REF!</v>
          </cell>
          <cell r="BT27">
            <v>1</v>
          </cell>
        </row>
        <row r="28">
          <cell r="B28">
            <v>25</v>
          </cell>
          <cell r="BN28" t="e">
            <v>#REF!</v>
          </cell>
          <cell r="BT28">
            <v>1</v>
          </cell>
        </row>
        <row r="29">
          <cell r="B29">
            <v>26</v>
          </cell>
          <cell r="BN29" t="e">
            <v>#REF!</v>
          </cell>
          <cell r="BT29">
            <v>1</v>
          </cell>
        </row>
        <row r="30">
          <cell r="B30">
            <v>27</v>
          </cell>
          <cell r="BN30" t="e">
            <v>#REF!</v>
          </cell>
          <cell r="BT30">
            <v>1</v>
          </cell>
        </row>
        <row r="31">
          <cell r="B31">
            <v>28</v>
          </cell>
          <cell r="BN31" t="e">
            <v>#REF!</v>
          </cell>
          <cell r="BT31">
            <v>1</v>
          </cell>
        </row>
        <row r="32">
          <cell r="B32">
            <v>29</v>
          </cell>
          <cell r="BN32" t="e">
            <v>#REF!</v>
          </cell>
          <cell r="BT32">
            <v>1</v>
          </cell>
        </row>
        <row r="33">
          <cell r="B33">
            <v>30</v>
          </cell>
          <cell r="BN33" t="e">
            <v>#REF!</v>
          </cell>
          <cell r="BT33">
            <v>1</v>
          </cell>
        </row>
        <row r="34">
          <cell r="B34">
            <v>31</v>
          </cell>
          <cell r="BN34" t="e">
            <v>#REF!</v>
          </cell>
          <cell r="BT34">
            <v>1</v>
          </cell>
        </row>
        <row r="35">
          <cell r="B35">
            <v>32</v>
          </cell>
          <cell r="BN35" t="e">
            <v>#REF!</v>
          </cell>
          <cell r="BT35">
            <v>1</v>
          </cell>
        </row>
        <row r="36">
          <cell r="B36">
            <v>33</v>
          </cell>
          <cell r="BN36" t="e">
            <v>#REF!</v>
          </cell>
          <cell r="BT36">
            <v>1</v>
          </cell>
        </row>
        <row r="37">
          <cell r="B37">
            <v>34</v>
          </cell>
          <cell r="BN37" t="e">
            <v>#REF!</v>
          </cell>
          <cell r="BT37">
            <v>1</v>
          </cell>
        </row>
        <row r="38">
          <cell r="B38">
            <v>35</v>
          </cell>
          <cell r="BN38" t="e">
            <v>#REF!</v>
          </cell>
          <cell r="BT38">
            <v>1</v>
          </cell>
        </row>
        <row r="39">
          <cell r="B39">
            <v>36</v>
          </cell>
          <cell r="BN39" t="e">
            <v>#REF!</v>
          </cell>
          <cell r="BT39">
            <v>1</v>
          </cell>
        </row>
        <row r="40">
          <cell r="B40">
            <v>37</v>
          </cell>
          <cell r="BN40" t="e">
            <v>#REF!</v>
          </cell>
          <cell r="BT40">
            <v>1</v>
          </cell>
        </row>
        <row r="41">
          <cell r="B41">
            <v>38</v>
          </cell>
          <cell r="BN41" t="e">
            <v>#REF!</v>
          </cell>
          <cell r="BT41">
            <v>1</v>
          </cell>
        </row>
        <row r="42">
          <cell r="B42">
            <v>39</v>
          </cell>
          <cell r="BN42" t="e">
            <v>#REF!</v>
          </cell>
          <cell r="BT42">
            <v>1</v>
          </cell>
        </row>
        <row r="43">
          <cell r="B43">
            <v>40</v>
          </cell>
          <cell r="BN43" t="e">
            <v>#REF!</v>
          </cell>
          <cell r="BT43">
            <v>1</v>
          </cell>
        </row>
        <row r="44">
          <cell r="B44">
            <v>41</v>
          </cell>
          <cell r="BN44" t="e">
            <v>#REF!</v>
          </cell>
          <cell r="BT44">
            <v>1</v>
          </cell>
        </row>
        <row r="45">
          <cell r="B45">
            <v>42</v>
          </cell>
          <cell r="BN45" t="e">
            <v>#REF!</v>
          </cell>
          <cell r="BT45">
            <v>1</v>
          </cell>
        </row>
        <row r="46">
          <cell r="B46">
            <v>43</v>
          </cell>
          <cell r="BN46" t="e">
            <v>#REF!</v>
          </cell>
          <cell r="BT46">
            <v>1</v>
          </cell>
        </row>
        <row r="47">
          <cell r="B47">
            <v>44</v>
          </cell>
          <cell r="BN47" t="e">
            <v>#REF!</v>
          </cell>
          <cell r="BT47">
            <v>1</v>
          </cell>
        </row>
        <row r="48">
          <cell r="B48">
            <v>45</v>
          </cell>
          <cell r="BN48" t="e">
            <v>#REF!</v>
          </cell>
          <cell r="BT48">
            <v>1</v>
          </cell>
        </row>
        <row r="49">
          <cell r="B49">
            <v>46</v>
          </cell>
          <cell r="BN49" t="e">
            <v>#REF!</v>
          </cell>
          <cell r="BT49">
            <v>1</v>
          </cell>
        </row>
        <row r="50">
          <cell r="B50">
            <v>47</v>
          </cell>
          <cell r="BN50" t="e">
            <v>#REF!</v>
          </cell>
          <cell r="BT50">
            <v>1</v>
          </cell>
        </row>
        <row r="51">
          <cell r="B51">
            <v>48</v>
          </cell>
          <cell r="BN51" t="e">
            <v>#REF!</v>
          </cell>
          <cell r="BT51">
            <v>1</v>
          </cell>
        </row>
        <row r="52">
          <cell r="B52">
            <v>49</v>
          </cell>
          <cell r="BN52" t="e">
            <v>#REF!</v>
          </cell>
          <cell r="BT52">
            <v>1</v>
          </cell>
        </row>
        <row r="53">
          <cell r="B53">
            <v>50</v>
          </cell>
          <cell r="BN53" t="e">
            <v>#REF!</v>
          </cell>
          <cell r="BT53">
            <v>1</v>
          </cell>
        </row>
        <row r="54">
          <cell r="B54">
            <v>51</v>
          </cell>
          <cell r="BN54" t="e">
            <v>#REF!</v>
          </cell>
          <cell r="BT54">
            <v>1</v>
          </cell>
        </row>
        <row r="55">
          <cell r="B55">
            <v>52</v>
          </cell>
          <cell r="BN55" t="e">
            <v>#REF!</v>
          </cell>
          <cell r="BT55">
            <v>1</v>
          </cell>
        </row>
        <row r="56">
          <cell r="B56">
            <v>53</v>
          </cell>
          <cell r="BN56" t="e">
            <v>#REF!</v>
          </cell>
          <cell r="BT56">
            <v>1</v>
          </cell>
        </row>
        <row r="57">
          <cell r="B57">
            <v>54</v>
          </cell>
          <cell r="BN57" t="e">
            <v>#REF!</v>
          </cell>
          <cell r="BT57">
            <v>1</v>
          </cell>
        </row>
        <row r="58">
          <cell r="B58">
            <v>55</v>
          </cell>
          <cell r="BN58" t="e">
            <v>#REF!</v>
          </cell>
          <cell r="BT58">
            <v>1</v>
          </cell>
        </row>
        <row r="59">
          <cell r="B59">
            <v>56</v>
          </cell>
          <cell r="BN59" t="e">
            <v>#REF!</v>
          </cell>
          <cell r="BT59">
            <v>1</v>
          </cell>
        </row>
        <row r="60">
          <cell r="B60">
            <v>57</v>
          </cell>
          <cell r="BN60" t="e">
            <v>#REF!</v>
          </cell>
          <cell r="BT60">
            <v>1</v>
          </cell>
        </row>
        <row r="61">
          <cell r="B61">
            <v>58</v>
          </cell>
          <cell r="BN61" t="e">
            <v>#REF!</v>
          </cell>
          <cell r="BT61">
            <v>1</v>
          </cell>
        </row>
        <row r="62">
          <cell r="B62">
            <v>59</v>
          </cell>
          <cell r="BN62" t="e">
            <v>#REF!</v>
          </cell>
          <cell r="BT62">
            <v>1</v>
          </cell>
        </row>
        <row r="63">
          <cell r="B63">
            <v>60</v>
          </cell>
          <cell r="BN63" t="e">
            <v>#REF!</v>
          </cell>
          <cell r="BT63">
            <v>1</v>
          </cell>
        </row>
        <row r="64">
          <cell r="B64">
            <v>61</v>
          </cell>
          <cell r="BN64" t="e">
            <v>#REF!</v>
          </cell>
          <cell r="BT64">
            <v>1</v>
          </cell>
        </row>
        <row r="65">
          <cell r="B65">
            <v>62</v>
          </cell>
          <cell r="BN65" t="e">
            <v>#REF!</v>
          </cell>
          <cell r="BT65">
            <v>1</v>
          </cell>
        </row>
        <row r="66">
          <cell r="B66" t="str">
            <v>Total</v>
          </cell>
        </row>
        <row r="68">
          <cell r="B68" t="str">
            <v>Appraisals are calculated as LMM of CV, Ascend, and AISI.</v>
          </cell>
        </row>
        <row r="69">
          <cell r="B69" t="str">
            <v>Projected forward to deal close on 30-Sep-15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>
            <v>301</v>
          </cell>
          <cell r="G2">
            <v>166.68</v>
          </cell>
        </row>
        <row r="3">
          <cell r="A3">
            <v>1</v>
          </cell>
          <cell r="B3">
            <v>20</v>
          </cell>
          <cell r="G3">
            <v>0</v>
          </cell>
        </row>
        <row r="4">
          <cell r="A4">
            <v>1</v>
          </cell>
          <cell r="B4">
            <v>20</v>
          </cell>
          <cell r="G4">
            <v>2.2737367544323201E-13</v>
          </cell>
        </row>
        <row r="5">
          <cell r="A5">
            <v>1</v>
          </cell>
          <cell r="B5">
            <v>30</v>
          </cell>
          <cell r="G5">
            <v>7.2759576141834308E-12</v>
          </cell>
        </row>
        <row r="6">
          <cell r="A6">
            <v>1</v>
          </cell>
          <cell r="B6">
            <v>30</v>
          </cell>
          <cell r="G6">
            <v>6742.97</v>
          </cell>
        </row>
        <row r="7">
          <cell r="A7">
            <v>1</v>
          </cell>
          <cell r="B7">
            <v>50</v>
          </cell>
          <cell r="G7">
            <v>-4.1836756281554699E-11</v>
          </cell>
        </row>
        <row r="8">
          <cell r="A8">
            <v>1</v>
          </cell>
          <cell r="B8">
            <v>50</v>
          </cell>
          <cell r="G8">
            <v>-5.6843418860808002E-14</v>
          </cell>
        </row>
        <row r="9">
          <cell r="A9">
            <v>1</v>
          </cell>
          <cell r="B9">
            <v>50</v>
          </cell>
          <cell r="G9">
            <v>1.7053025658242399E-13</v>
          </cell>
        </row>
        <row r="10">
          <cell r="A10">
            <v>1</v>
          </cell>
          <cell r="B10">
            <v>60</v>
          </cell>
          <cell r="G10">
            <v>-4.6611603465862596E-12</v>
          </cell>
        </row>
        <row r="11">
          <cell r="A11">
            <v>2</v>
          </cell>
          <cell r="B11">
            <v>20</v>
          </cell>
          <cell r="G11">
            <v>-2.18278728425503E-11</v>
          </cell>
        </row>
        <row r="12">
          <cell r="A12">
            <v>2</v>
          </cell>
          <cell r="B12">
            <v>20</v>
          </cell>
          <cell r="G12">
            <v>0</v>
          </cell>
        </row>
        <row r="13">
          <cell r="A13">
            <v>2</v>
          </cell>
          <cell r="B13">
            <v>30</v>
          </cell>
          <cell r="G13">
            <v>7.2759576141834308E-12</v>
          </cell>
        </row>
        <row r="14">
          <cell r="A14">
            <v>2</v>
          </cell>
          <cell r="B14">
            <v>30</v>
          </cell>
          <cell r="G14">
            <v>1.06581410364015E-14</v>
          </cell>
        </row>
        <row r="15">
          <cell r="A15">
            <v>2</v>
          </cell>
          <cell r="B15">
            <v>50</v>
          </cell>
          <cell r="G15">
            <v>3.6379788070917097E-11</v>
          </cell>
        </row>
        <row r="16">
          <cell r="A16">
            <v>2</v>
          </cell>
          <cell r="B16">
            <v>50</v>
          </cell>
          <cell r="G16">
            <v>-4.2632564145605999E-14</v>
          </cell>
        </row>
        <row r="17">
          <cell r="A17">
            <v>2</v>
          </cell>
          <cell r="B17">
            <v>50</v>
          </cell>
          <cell r="G17">
            <v>1.0800249583553501E-12</v>
          </cell>
        </row>
        <row r="18">
          <cell r="A18">
            <v>2</v>
          </cell>
          <cell r="B18">
            <v>60</v>
          </cell>
          <cell r="G18">
            <v>0</v>
          </cell>
        </row>
        <row r="19">
          <cell r="A19">
            <v>1</v>
          </cell>
          <cell r="B19">
            <v>50</v>
          </cell>
          <cell r="G19">
            <v>3651.35</v>
          </cell>
        </row>
        <row r="20">
          <cell r="A20">
            <v>2</v>
          </cell>
          <cell r="B20">
            <v>50</v>
          </cell>
          <cell r="G20">
            <v>3651.35</v>
          </cell>
        </row>
        <row r="21">
          <cell r="A21">
            <v>1</v>
          </cell>
          <cell r="B21">
            <v>40</v>
          </cell>
          <cell r="G21">
            <v>633.86</v>
          </cell>
        </row>
        <row r="22">
          <cell r="A22">
            <v>1</v>
          </cell>
          <cell r="B22">
            <v>60</v>
          </cell>
          <cell r="G22">
            <v>7663.37</v>
          </cell>
        </row>
        <row r="23">
          <cell r="A23">
            <v>1</v>
          </cell>
          <cell r="B23">
            <v>180</v>
          </cell>
          <cell r="G23">
            <v>192142.89</v>
          </cell>
        </row>
        <row r="24">
          <cell r="A24">
            <v>2</v>
          </cell>
          <cell r="B24">
            <v>40</v>
          </cell>
          <cell r="G24">
            <v>633.86</v>
          </cell>
        </row>
        <row r="25">
          <cell r="A25">
            <v>2</v>
          </cell>
          <cell r="B25">
            <v>60</v>
          </cell>
          <cell r="G25">
            <v>7663.37</v>
          </cell>
        </row>
        <row r="26">
          <cell r="A26">
            <v>1</v>
          </cell>
          <cell r="B26">
            <v>40</v>
          </cell>
          <cell r="G26">
            <v>9094.9500000000007</v>
          </cell>
        </row>
        <row r="27">
          <cell r="A27">
            <v>1</v>
          </cell>
          <cell r="B27">
            <v>50</v>
          </cell>
          <cell r="G27">
            <v>11967.42</v>
          </cell>
        </row>
        <row r="28">
          <cell r="A28">
            <v>1</v>
          </cell>
          <cell r="B28">
            <v>60</v>
          </cell>
          <cell r="G28">
            <v>13458.65</v>
          </cell>
        </row>
        <row r="29">
          <cell r="A29">
            <v>1</v>
          </cell>
          <cell r="B29">
            <v>70</v>
          </cell>
          <cell r="G29">
            <v>17838.400000000001</v>
          </cell>
        </row>
        <row r="30">
          <cell r="A30">
            <v>1</v>
          </cell>
          <cell r="B30">
            <v>180</v>
          </cell>
          <cell r="G30">
            <v>150088.01999999999</v>
          </cell>
        </row>
        <row r="31">
          <cell r="A31">
            <v>1</v>
          </cell>
          <cell r="B31">
            <v>232</v>
          </cell>
          <cell r="G31">
            <v>12735.7</v>
          </cell>
        </row>
        <row r="32">
          <cell r="A32">
            <v>1</v>
          </cell>
          <cell r="B32">
            <v>233</v>
          </cell>
          <cell r="G32">
            <v>22212.41</v>
          </cell>
        </row>
        <row r="33">
          <cell r="A33">
            <v>1</v>
          </cell>
          <cell r="B33">
            <v>234</v>
          </cell>
          <cell r="G33">
            <v>17248.28</v>
          </cell>
        </row>
        <row r="34">
          <cell r="A34">
            <v>2</v>
          </cell>
          <cell r="B34">
            <v>40</v>
          </cell>
          <cell r="G34">
            <v>9094.9500000000007</v>
          </cell>
        </row>
        <row r="35">
          <cell r="A35">
            <v>2</v>
          </cell>
          <cell r="B35">
            <v>50</v>
          </cell>
          <cell r="G35">
            <v>11967.42</v>
          </cell>
        </row>
        <row r="36">
          <cell r="A36">
            <v>2</v>
          </cell>
          <cell r="B36">
            <v>60</v>
          </cell>
          <cell r="G36">
            <v>13458.65</v>
          </cell>
        </row>
        <row r="37">
          <cell r="A37">
            <v>2</v>
          </cell>
          <cell r="B37">
            <v>70</v>
          </cell>
          <cell r="G37">
            <v>17838.400000000001</v>
          </cell>
        </row>
        <row r="38">
          <cell r="A38">
            <v>2</v>
          </cell>
          <cell r="B38">
            <v>232</v>
          </cell>
          <cell r="G38">
            <v>12755.89</v>
          </cell>
        </row>
        <row r="39">
          <cell r="A39">
            <v>2</v>
          </cell>
          <cell r="B39">
            <v>233</v>
          </cell>
          <cell r="G39">
            <v>22212.41</v>
          </cell>
        </row>
        <row r="40">
          <cell r="A40">
            <v>2</v>
          </cell>
          <cell r="B40">
            <v>234</v>
          </cell>
          <cell r="G40">
            <v>17248.28</v>
          </cell>
        </row>
        <row r="41">
          <cell r="A41">
            <v>1</v>
          </cell>
          <cell r="B41">
            <v>20</v>
          </cell>
          <cell r="G41">
            <v>16441.22</v>
          </cell>
        </row>
        <row r="42">
          <cell r="A42">
            <v>1</v>
          </cell>
          <cell r="B42">
            <v>30</v>
          </cell>
          <cell r="G42">
            <v>18527.669999999998</v>
          </cell>
        </row>
        <row r="43">
          <cell r="A43">
            <v>1</v>
          </cell>
          <cell r="B43">
            <v>40</v>
          </cell>
          <cell r="G43">
            <v>29660.82</v>
          </cell>
        </row>
        <row r="44">
          <cell r="A44">
            <v>1</v>
          </cell>
          <cell r="B44">
            <v>50</v>
          </cell>
          <cell r="G44">
            <v>60448.23</v>
          </cell>
        </row>
        <row r="45">
          <cell r="A45">
            <v>1</v>
          </cell>
          <cell r="B45">
            <v>60</v>
          </cell>
          <cell r="G45">
            <v>18114</v>
          </cell>
        </row>
        <row r="46">
          <cell r="A46">
            <v>1</v>
          </cell>
          <cell r="B46">
            <v>70</v>
          </cell>
          <cell r="G46">
            <v>58806.6</v>
          </cell>
        </row>
        <row r="47">
          <cell r="A47">
            <v>1</v>
          </cell>
          <cell r="B47">
            <v>180</v>
          </cell>
          <cell r="G47">
            <v>898805.72</v>
          </cell>
        </row>
        <row r="48">
          <cell r="A48">
            <v>1</v>
          </cell>
          <cell r="B48">
            <v>303</v>
          </cell>
          <cell r="G48">
            <v>49808.480000000003</v>
          </cell>
        </row>
        <row r="49">
          <cell r="A49">
            <v>2</v>
          </cell>
          <cell r="B49">
            <v>20</v>
          </cell>
          <cell r="G49">
            <v>16717.16</v>
          </cell>
        </row>
        <row r="50">
          <cell r="A50">
            <v>2</v>
          </cell>
          <cell r="B50">
            <v>30</v>
          </cell>
          <cell r="G50">
            <v>18514.52</v>
          </cell>
        </row>
        <row r="51">
          <cell r="A51">
            <v>2</v>
          </cell>
          <cell r="B51">
            <v>40</v>
          </cell>
          <cell r="G51">
            <v>29669.58</v>
          </cell>
        </row>
        <row r="52">
          <cell r="A52">
            <v>2</v>
          </cell>
          <cell r="B52">
            <v>50</v>
          </cell>
          <cell r="G52">
            <v>60448.23</v>
          </cell>
        </row>
        <row r="53">
          <cell r="A53">
            <v>2</v>
          </cell>
          <cell r="B53">
            <v>60</v>
          </cell>
          <cell r="G53">
            <v>18114</v>
          </cell>
        </row>
        <row r="54">
          <cell r="A54">
            <v>2</v>
          </cell>
          <cell r="B54">
            <v>70</v>
          </cell>
          <cell r="G54">
            <v>59259.26</v>
          </cell>
        </row>
        <row r="55">
          <cell r="A55">
            <v>2</v>
          </cell>
          <cell r="B55">
            <v>303</v>
          </cell>
          <cell r="G55">
            <v>49808.480000000003</v>
          </cell>
        </row>
        <row r="56">
          <cell r="A56">
            <v>1</v>
          </cell>
          <cell r="B56">
            <v>20</v>
          </cell>
          <cell r="G56">
            <v>1328879.06</v>
          </cell>
        </row>
        <row r="57">
          <cell r="A57">
            <v>1</v>
          </cell>
          <cell r="B57">
            <v>30</v>
          </cell>
          <cell r="G57">
            <v>760292.42</v>
          </cell>
        </row>
        <row r="58">
          <cell r="A58">
            <v>1</v>
          </cell>
          <cell r="B58">
            <v>40</v>
          </cell>
          <cell r="G58">
            <v>733457.48</v>
          </cell>
        </row>
        <row r="59">
          <cell r="A59">
            <v>1</v>
          </cell>
          <cell r="B59">
            <v>50</v>
          </cell>
          <cell r="G59">
            <v>1476490.75</v>
          </cell>
        </row>
        <row r="60">
          <cell r="A60">
            <v>1</v>
          </cell>
          <cell r="B60">
            <v>60</v>
          </cell>
          <cell r="G60">
            <v>818049.8</v>
          </cell>
        </row>
        <row r="61">
          <cell r="A61">
            <v>1</v>
          </cell>
          <cell r="B61">
            <v>70</v>
          </cell>
          <cell r="G61">
            <v>369202.87</v>
          </cell>
        </row>
        <row r="62">
          <cell r="A62">
            <v>1</v>
          </cell>
          <cell r="B62">
            <v>180</v>
          </cell>
          <cell r="G62">
            <v>31840.09</v>
          </cell>
        </row>
        <row r="63">
          <cell r="A63">
            <v>1</v>
          </cell>
          <cell r="B63">
            <v>212</v>
          </cell>
          <cell r="G63">
            <v>11958.43</v>
          </cell>
        </row>
        <row r="64">
          <cell r="A64">
            <v>1</v>
          </cell>
          <cell r="B64">
            <v>303</v>
          </cell>
          <cell r="G64">
            <v>6462.72</v>
          </cell>
        </row>
        <row r="65">
          <cell r="A65">
            <v>2</v>
          </cell>
          <cell r="B65">
            <v>20</v>
          </cell>
          <cell r="G65">
            <v>1315587.95</v>
          </cell>
        </row>
        <row r="66">
          <cell r="A66">
            <v>2</v>
          </cell>
          <cell r="B66">
            <v>30</v>
          </cell>
          <cell r="G66">
            <v>752005.98</v>
          </cell>
        </row>
        <row r="67">
          <cell r="A67">
            <v>2</v>
          </cell>
          <cell r="B67">
            <v>40</v>
          </cell>
          <cell r="G67">
            <v>704344.2</v>
          </cell>
        </row>
        <row r="68">
          <cell r="A68">
            <v>2</v>
          </cell>
          <cell r="B68">
            <v>50</v>
          </cell>
          <cell r="G68">
            <v>1464133.81</v>
          </cell>
        </row>
        <row r="69">
          <cell r="A69">
            <v>2</v>
          </cell>
          <cell r="B69">
            <v>60</v>
          </cell>
          <cell r="G69">
            <v>818935.74</v>
          </cell>
        </row>
        <row r="70">
          <cell r="A70">
            <v>2</v>
          </cell>
          <cell r="B70">
            <v>70</v>
          </cell>
          <cell r="G70">
            <v>535143.73</v>
          </cell>
        </row>
        <row r="71">
          <cell r="A71">
            <v>2</v>
          </cell>
          <cell r="B71">
            <v>212</v>
          </cell>
          <cell r="G71">
            <v>11991.98</v>
          </cell>
        </row>
        <row r="72">
          <cell r="A72">
            <v>2</v>
          </cell>
          <cell r="B72">
            <v>303</v>
          </cell>
          <cell r="G72">
            <v>6462.72</v>
          </cell>
        </row>
        <row r="73">
          <cell r="A73">
            <v>1</v>
          </cell>
          <cell r="B73">
            <v>10</v>
          </cell>
          <cell r="G73">
            <v>1009214.23</v>
          </cell>
        </row>
        <row r="74">
          <cell r="A74">
            <v>1</v>
          </cell>
          <cell r="B74">
            <v>20</v>
          </cell>
          <cell r="G74">
            <v>128461.51</v>
          </cell>
        </row>
        <row r="75">
          <cell r="A75">
            <v>1</v>
          </cell>
          <cell r="B75">
            <v>30</v>
          </cell>
          <cell r="G75">
            <v>91271.73</v>
          </cell>
        </row>
        <row r="76">
          <cell r="A76">
            <v>1</v>
          </cell>
          <cell r="B76">
            <v>40</v>
          </cell>
          <cell r="G76">
            <v>70475.399999999994</v>
          </cell>
        </row>
        <row r="77">
          <cell r="A77">
            <v>1</v>
          </cell>
          <cell r="B77">
            <v>50</v>
          </cell>
          <cell r="G77">
            <v>74877.899999999994</v>
          </cell>
        </row>
        <row r="78">
          <cell r="A78">
            <v>1</v>
          </cell>
          <cell r="B78">
            <v>60</v>
          </cell>
          <cell r="G78">
            <v>101847.09</v>
          </cell>
        </row>
        <row r="79">
          <cell r="A79">
            <v>1</v>
          </cell>
          <cell r="B79">
            <v>70</v>
          </cell>
          <cell r="G79">
            <v>44540.22</v>
          </cell>
        </row>
        <row r="80">
          <cell r="A80">
            <v>1</v>
          </cell>
          <cell r="B80">
            <v>212</v>
          </cell>
          <cell r="G80">
            <v>23.01</v>
          </cell>
        </row>
        <row r="81">
          <cell r="A81">
            <v>1</v>
          </cell>
          <cell r="B81">
            <v>303</v>
          </cell>
          <cell r="G81">
            <v>23.92</v>
          </cell>
        </row>
        <row r="82">
          <cell r="A82">
            <v>2</v>
          </cell>
          <cell r="B82">
            <v>10</v>
          </cell>
          <cell r="G82">
            <v>1022767.54</v>
          </cell>
        </row>
        <row r="83">
          <cell r="A83">
            <v>2</v>
          </cell>
          <cell r="B83">
            <v>20</v>
          </cell>
          <cell r="G83">
            <v>129203.5</v>
          </cell>
        </row>
        <row r="84">
          <cell r="A84">
            <v>2</v>
          </cell>
          <cell r="B84">
            <v>30</v>
          </cell>
          <cell r="G84">
            <v>89083.4</v>
          </cell>
        </row>
        <row r="85">
          <cell r="A85">
            <v>2</v>
          </cell>
          <cell r="B85">
            <v>40</v>
          </cell>
          <cell r="G85">
            <v>72001.64</v>
          </cell>
        </row>
        <row r="86">
          <cell r="A86">
            <v>2</v>
          </cell>
          <cell r="B86">
            <v>50</v>
          </cell>
          <cell r="G86">
            <v>73445.23</v>
          </cell>
        </row>
        <row r="87">
          <cell r="A87">
            <v>2</v>
          </cell>
          <cell r="B87">
            <v>60</v>
          </cell>
          <cell r="G87">
            <v>103090.68</v>
          </cell>
        </row>
        <row r="88">
          <cell r="A88">
            <v>2</v>
          </cell>
          <cell r="B88">
            <v>70</v>
          </cell>
          <cell r="G88">
            <v>44677.72</v>
          </cell>
        </row>
        <row r="89">
          <cell r="A89">
            <v>2</v>
          </cell>
          <cell r="B89">
            <v>212</v>
          </cell>
          <cell r="G89">
            <v>23.01</v>
          </cell>
        </row>
        <row r="90">
          <cell r="A90">
            <v>2</v>
          </cell>
          <cell r="B90">
            <v>303</v>
          </cell>
          <cell r="G90">
            <v>23.92</v>
          </cell>
        </row>
        <row r="91">
          <cell r="A91">
            <v>1</v>
          </cell>
          <cell r="B91">
            <v>221</v>
          </cell>
          <cell r="G91">
            <v>66.95</v>
          </cell>
        </row>
        <row r="92">
          <cell r="A92">
            <v>2</v>
          </cell>
          <cell r="B92">
            <v>221</v>
          </cell>
          <cell r="G92">
            <v>66.95</v>
          </cell>
        </row>
        <row r="93">
          <cell r="A93">
            <v>1</v>
          </cell>
          <cell r="B93">
            <v>40</v>
          </cell>
          <cell r="G93">
            <v>3.59</v>
          </cell>
        </row>
        <row r="94">
          <cell r="A94">
            <v>2</v>
          </cell>
          <cell r="B94">
            <v>40</v>
          </cell>
          <cell r="G94">
            <v>3.59</v>
          </cell>
        </row>
        <row r="95">
          <cell r="A95">
            <v>1</v>
          </cell>
          <cell r="B95">
            <v>10</v>
          </cell>
          <cell r="G95">
            <v>163477.16</v>
          </cell>
        </row>
        <row r="96">
          <cell r="A96">
            <v>1</v>
          </cell>
          <cell r="B96">
            <v>10</v>
          </cell>
          <cell r="G96">
            <v>57147.56</v>
          </cell>
        </row>
        <row r="97">
          <cell r="A97">
            <v>1</v>
          </cell>
          <cell r="B97">
            <v>20</v>
          </cell>
          <cell r="G97">
            <v>191.52</v>
          </cell>
        </row>
        <row r="98">
          <cell r="A98">
            <v>1</v>
          </cell>
          <cell r="B98">
            <v>20</v>
          </cell>
          <cell r="G98">
            <v>104747.45</v>
          </cell>
        </row>
        <row r="99">
          <cell r="A99">
            <v>1</v>
          </cell>
          <cell r="B99">
            <v>30</v>
          </cell>
          <cell r="G99">
            <v>2078.36</v>
          </cell>
        </row>
        <row r="100">
          <cell r="A100">
            <v>1</v>
          </cell>
          <cell r="B100">
            <v>30</v>
          </cell>
          <cell r="G100">
            <v>9103.9</v>
          </cell>
        </row>
        <row r="101">
          <cell r="A101">
            <v>1</v>
          </cell>
          <cell r="B101">
            <v>40</v>
          </cell>
          <cell r="G101">
            <v>958.32</v>
          </cell>
        </row>
        <row r="102">
          <cell r="A102">
            <v>1</v>
          </cell>
          <cell r="B102">
            <v>40</v>
          </cell>
          <cell r="G102">
            <v>5679.37</v>
          </cell>
        </row>
        <row r="103">
          <cell r="A103">
            <v>1</v>
          </cell>
          <cell r="B103">
            <v>50</v>
          </cell>
          <cell r="G103">
            <v>32444.46</v>
          </cell>
        </row>
        <row r="104">
          <cell r="A104">
            <v>1</v>
          </cell>
          <cell r="B104">
            <v>60</v>
          </cell>
          <cell r="G104">
            <v>66.81</v>
          </cell>
        </row>
        <row r="105">
          <cell r="A105">
            <v>1</v>
          </cell>
          <cell r="B105">
            <v>60</v>
          </cell>
          <cell r="G105">
            <v>3637.48</v>
          </cell>
        </row>
        <row r="106">
          <cell r="A106">
            <v>1</v>
          </cell>
          <cell r="B106">
            <v>70</v>
          </cell>
          <cell r="G106">
            <v>45444.81</v>
          </cell>
        </row>
        <row r="107">
          <cell r="A107">
            <v>1</v>
          </cell>
          <cell r="B107">
            <v>212</v>
          </cell>
          <cell r="G107">
            <v>9199.1</v>
          </cell>
        </row>
        <row r="108">
          <cell r="A108">
            <v>2</v>
          </cell>
          <cell r="B108">
            <v>10</v>
          </cell>
          <cell r="G108">
            <v>163477.16</v>
          </cell>
        </row>
        <row r="109">
          <cell r="A109">
            <v>2</v>
          </cell>
          <cell r="B109">
            <v>10</v>
          </cell>
          <cell r="G109">
            <v>57514.7</v>
          </cell>
        </row>
        <row r="110">
          <cell r="A110">
            <v>2</v>
          </cell>
          <cell r="B110">
            <v>20</v>
          </cell>
          <cell r="G110">
            <v>191.52</v>
          </cell>
        </row>
        <row r="111">
          <cell r="A111">
            <v>2</v>
          </cell>
          <cell r="B111">
            <v>20</v>
          </cell>
          <cell r="G111">
            <v>104779.2</v>
          </cell>
        </row>
        <row r="112">
          <cell r="A112">
            <v>2</v>
          </cell>
          <cell r="B112">
            <v>30</v>
          </cell>
          <cell r="G112">
            <v>2078.36</v>
          </cell>
        </row>
        <row r="113">
          <cell r="A113">
            <v>2</v>
          </cell>
          <cell r="B113">
            <v>30</v>
          </cell>
          <cell r="G113">
            <v>9102.4500000000007</v>
          </cell>
        </row>
        <row r="114">
          <cell r="A114">
            <v>2</v>
          </cell>
          <cell r="B114">
            <v>40</v>
          </cell>
          <cell r="G114">
            <v>958.32</v>
          </cell>
        </row>
        <row r="115">
          <cell r="A115">
            <v>2</v>
          </cell>
          <cell r="B115">
            <v>40</v>
          </cell>
          <cell r="G115">
            <v>5679.37</v>
          </cell>
        </row>
        <row r="116">
          <cell r="A116">
            <v>2</v>
          </cell>
          <cell r="B116">
            <v>50</v>
          </cell>
          <cell r="G116">
            <v>20277.27</v>
          </cell>
        </row>
        <row r="117">
          <cell r="A117">
            <v>2</v>
          </cell>
          <cell r="B117">
            <v>60</v>
          </cell>
          <cell r="G117">
            <v>22.2</v>
          </cell>
        </row>
        <row r="118">
          <cell r="A118">
            <v>2</v>
          </cell>
          <cell r="B118">
            <v>60</v>
          </cell>
          <cell r="G118">
            <v>3690.99</v>
          </cell>
        </row>
        <row r="119">
          <cell r="A119">
            <v>2</v>
          </cell>
          <cell r="B119">
            <v>70</v>
          </cell>
          <cell r="G119">
            <v>45450.86</v>
          </cell>
        </row>
        <row r="120">
          <cell r="A120">
            <v>2</v>
          </cell>
          <cell r="B120">
            <v>212</v>
          </cell>
          <cell r="G120">
            <v>9199.11</v>
          </cell>
        </row>
        <row r="121">
          <cell r="A121">
            <v>1</v>
          </cell>
          <cell r="B121">
            <v>20</v>
          </cell>
          <cell r="G121">
            <v>-4732.8599999999997</v>
          </cell>
        </row>
        <row r="122">
          <cell r="A122">
            <v>1</v>
          </cell>
          <cell r="B122">
            <v>50</v>
          </cell>
          <cell r="G122">
            <v>47207.23</v>
          </cell>
        </row>
        <row r="123">
          <cell r="A123">
            <v>1</v>
          </cell>
          <cell r="B123">
            <v>60</v>
          </cell>
          <cell r="G123">
            <v>31438.55</v>
          </cell>
        </row>
        <row r="124">
          <cell r="A124">
            <v>1</v>
          </cell>
          <cell r="B124">
            <v>180</v>
          </cell>
          <cell r="G124">
            <v>152768.95000000001</v>
          </cell>
        </row>
        <row r="125">
          <cell r="A125">
            <v>1</v>
          </cell>
          <cell r="B125">
            <v>180</v>
          </cell>
          <cell r="G125">
            <v>-68641.850000000006</v>
          </cell>
        </row>
        <row r="126">
          <cell r="A126">
            <v>2</v>
          </cell>
          <cell r="B126">
            <v>20</v>
          </cell>
          <cell r="G126">
            <v>-4732.8599999999997</v>
          </cell>
        </row>
        <row r="127">
          <cell r="A127">
            <v>2</v>
          </cell>
          <cell r="B127">
            <v>50</v>
          </cell>
          <cell r="G127">
            <v>47207.23</v>
          </cell>
        </row>
        <row r="128">
          <cell r="A128">
            <v>2</v>
          </cell>
          <cell r="B128">
            <v>60</v>
          </cell>
          <cell r="G128">
            <v>31438.55</v>
          </cell>
        </row>
        <row r="129">
          <cell r="A129">
            <v>1</v>
          </cell>
          <cell r="B129">
            <v>212</v>
          </cell>
          <cell r="G129">
            <v>8394</v>
          </cell>
        </row>
        <row r="130">
          <cell r="A130">
            <v>1</v>
          </cell>
          <cell r="B130">
            <v>221</v>
          </cell>
          <cell r="G130">
            <v>7755</v>
          </cell>
        </row>
        <row r="131">
          <cell r="A131">
            <v>2</v>
          </cell>
          <cell r="B131">
            <v>212</v>
          </cell>
          <cell r="G131">
            <v>8394</v>
          </cell>
        </row>
        <row r="132">
          <cell r="A132">
            <v>2</v>
          </cell>
          <cell r="B132">
            <v>221</v>
          </cell>
          <cell r="G132">
            <v>7755</v>
          </cell>
        </row>
        <row r="133">
          <cell r="A133">
            <v>1</v>
          </cell>
          <cell r="B133">
            <v>180</v>
          </cell>
          <cell r="G133">
            <v>13755.75</v>
          </cell>
        </row>
        <row r="134">
          <cell r="A134">
            <v>1</v>
          </cell>
          <cell r="B134">
            <v>212</v>
          </cell>
          <cell r="G134">
            <v>71983.679999999993</v>
          </cell>
        </row>
        <row r="135">
          <cell r="A135">
            <v>2</v>
          </cell>
          <cell r="B135">
            <v>212</v>
          </cell>
          <cell r="G135">
            <v>72969.84</v>
          </cell>
        </row>
        <row r="136">
          <cell r="A136">
            <v>1</v>
          </cell>
          <cell r="B136">
            <v>180</v>
          </cell>
          <cell r="G136">
            <v>1133.5</v>
          </cell>
        </row>
        <row r="137">
          <cell r="A137">
            <v>2</v>
          </cell>
          <cell r="B137">
            <v>301</v>
          </cell>
          <cell r="G137">
            <v>81</v>
          </cell>
        </row>
        <row r="138">
          <cell r="A138">
            <v>1</v>
          </cell>
          <cell r="B138">
            <v>212</v>
          </cell>
          <cell r="G138">
            <v>16875</v>
          </cell>
        </row>
        <row r="139">
          <cell r="A139">
            <v>2</v>
          </cell>
          <cell r="B139">
            <v>212</v>
          </cell>
          <cell r="G139">
            <v>16875</v>
          </cell>
        </row>
        <row r="140">
          <cell r="A140">
            <v>1</v>
          </cell>
          <cell r="B140">
            <v>212</v>
          </cell>
          <cell r="G140">
            <v>48711.5</v>
          </cell>
        </row>
        <row r="141">
          <cell r="A141">
            <v>2</v>
          </cell>
          <cell r="B141">
            <v>212</v>
          </cell>
          <cell r="G141">
            <v>48711.5</v>
          </cell>
        </row>
        <row r="142">
          <cell r="A142">
            <v>1</v>
          </cell>
          <cell r="B142">
            <v>221</v>
          </cell>
          <cell r="G142">
            <v>1578.13</v>
          </cell>
        </row>
        <row r="143">
          <cell r="A143">
            <v>2</v>
          </cell>
          <cell r="B143">
            <v>221</v>
          </cell>
          <cell r="G143">
            <v>1578.13</v>
          </cell>
        </row>
        <row r="144">
          <cell r="A144">
            <v>2</v>
          </cell>
          <cell r="B144">
            <v>301</v>
          </cell>
          <cell r="G144">
            <v>166.68</v>
          </cell>
        </row>
        <row r="145">
          <cell r="A145">
            <v>1</v>
          </cell>
          <cell r="B145">
            <v>20</v>
          </cell>
          <cell r="G145">
            <v>14816.16</v>
          </cell>
        </row>
        <row r="146">
          <cell r="A146">
            <v>1</v>
          </cell>
          <cell r="B146">
            <v>30</v>
          </cell>
          <cell r="G146">
            <v>2010.59</v>
          </cell>
        </row>
        <row r="147">
          <cell r="A147">
            <v>1</v>
          </cell>
          <cell r="B147">
            <v>40</v>
          </cell>
          <cell r="G147">
            <v>3483.88</v>
          </cell>
        </row>
        <row r="148">
          <cell r="A148">
            <v>1</v>
          </cell>
          <cell r="B148">
            <v>50</v>
          </cell>
          <cell r="G148">
            <v>5110.24</v>
          </cell>
        </row>
        <row r="149">
          <cell r="A149">
            <v>1</v>
          </cell>
          <cell r="B149">
            <v>60</v>
          </cell>
          <cell r="G149">
            <v>3011.91</v>
          </cell>
        </row>
        <row r="150">
          <cell r="A150">
            <v>1</v>
          </cell>
          <cell r="B150">
            <v>70</v>
          </cell>
          <cell r="G150">
            <v>17527.84</v>
          </cell>
        </row>
        <row r="151">
          <cell r="A151">
            <v>2</v>
          </cell>
          <cell r="B151">
            <v>20</v>
          </cell>
          <cell r="G151">
            <v>14516.12</v>
          </cell>
        </row>
        <row r="152">
          <cell r="A152">
            <v>2</v>
          </cell>
          <cell r="B152">
            <v>30</v>
          </cell>
          <cell r="G152">
            <v>1357.44</v>
          </cell>
        </row>
        <row r="153">
          <cell r="A153">
            <v>2</v>
          </cell>
          <cell r="B153">
            <v>40</v>
          </cell>
          <cell r="G153">
            <v>3320.32</v>
          </cell>
        </row>
        <row r="154">
          <cell r="A154">
            <v>2</v>
          </cell>
          <cell r="B154">
            <v>50</v>
          </cell>
          <cell r="G154">
            <v>3625.29</v>
          </cell>
        </row>
        <row r="155">
          <cell r="A155">
            <v>2</v>
          </cell>
          <cell r="B155">
            <v>60</v>
          </cell>
          <cell r="G155">
            <v>2799.73</v>
          </cell>
        </row>
        <row r="156">
          <cell r="A156">
            <v>2</v>
          </cell>
          <cell r="B156">
            <v>70</v>
          </cell>
          <cell r="G156">
            <v>16695.68</v>
          </cell>
        </row>
        <row r="157">
          <cell r="A157">
            <v>1</v>
          </cell>
          <cell r="B157">
            <v>20</v>
          </cell>
          <cell r="G157">
            <v>-8343.3799999999992</v>
          </cell>
        </row>
        <row r="158">
          <cell r="A158">
            <v>1</v>
          </cell>
          <cell r="B158">
            <v>30</v>
          </cell>
          <cell r="G158">
            <v>-1736.68</v>
          </cell>
        </row>
        <row r="159">
          <cell r="A159">
            <v>1</v>
          </cell>
          <cell r="B159">
            <v>40</v>
          </cell>
          <cell r="G159">
            <v>-3483.88</v>
          </cell>
        </row>
        <row r="160">
          <cell r="A160">
            <v>1</v>
          </cell>
          <cell r="B160">
            <v>50</v>
          </cell>
          <cell r="G160">
            <v>-5110.24</v>
          </cell>
        </row>
        <row r="161">
          <cell r="A161">
            <v>1</v>
          </cell>
          <cell r="B161">
            <v>60</v>
          </cell>
          <cell r="G161">
            <v>-2955.12</v>
          </cell>
        </row>
        <row r="162">
          <cell r="A162">
            <v>1</v>
          </cell>
          <cell r="B162">
            <v>70</v>
          </cell>
          <cell r="G162">
            <v>-17527.84</v>
          </cell>
        </row>
        <row r="163">
          <cell r="A163">
            <v>2</v>
          </cell>
          <cell r="B163">
            <v>20</v>
          </cell>
          <cell r="G163">
            <v>-7973</v>
          </cell>
        </row>
        <row r="164">
          <cell r="A164">
            <v>2</v>
          </cell>
          <cell r="B164">
            <v>30</v>
          </cell>
          <cell r="G164">
            <v>-1054.8800000000001</v>
          </cell>
        </row>
        <row r="165">
          <cell r="A165">
            <v>2</v>
          </cell>
          <cell r="B165">
            <v>40</v>
          </cell>
          <cell r="G165">
            <v>-3320.32</v>
          </cell>
        </row>
        <row r="166">
          <cell r="A166">
            <v>2</v>
          </cell>
          <cell r="B166">
            <v>50</v>
          </cell>
          <cell r="G166">
            <v>-3625.29</v>
          </cell>
        </row>
        <row r="167">
          <cell r="A167">
            <v>2</v>
          </cell>
          <cell r="B167">
            <v>60</v>
          </cell>
          <cell r="G167">
            <v>-2706.7</v>
          </cell>
        </row>
        <row r="168">
          <cell r="A168">
            <v>2</v>
          </cell>
          <cell r="B168">
            <v>70</v>
          </cell>
          <cell r="G168">
            <v>-16695.68</v>
          </cell>
        </row>
        <row r="169">
          <cell r="A169">
            <v>1</v>
          </cell>
          <cell r="B169">
            <v>20</v>
          </cell>
          <cell r="G169">
            <v>20297.93</v>
          </cell>
        </row>
        <row r="170">
          <cell r="A170">
            <v>1</v>
          </cell>
          <cell r="B170">
            <v>30</v>
          </cell>
          <cell r="G170">
            <v>4144.99</v>
          </cell>
        </row>
        <row r="171">
          <cell r="A171">
            <v>1</v>
          </cell>
          <cell r="B171">
            <v>40</v>
          </cell>
          <cell r="G171">
            <v>2080.63</v>
          </cell>
        </row>
        <row r="172">
          <cell r="A172">
            <v>1</v>
          </cell>
          <cell r="B172">
            <v>50</v>
          </cell>
          <cell r="G172">
            <v>16579.77</v>
          </cell>
        </row>
        <row r="173">
          <cell r="A173">
            <v>1</v>
          </cell>
          <cell r="B173">
            <v>60</v>
          </cell>
          <cell r="G173">
            <v>7705.52</v>
          </cell>
        </row>
        <row r="174">
          <cell r="A174">
            <v>1</v>
          </cell>
          <cell r="B174">
            <v>70</v>
          </cell>
          <cell r="G174">
            <v>7805.63</v>
          </cell>
        </row>
        <row r="175">
          <cell r="A175">
            <v>2</v>
          </cell>
          <cell r="B175">
            <v>20</v>
          </cell>
          <cell r="G175">
            <v>20518.09</v>
          </cell>
        </row>
        <row r="176">
          <cell r="A176">
            <v>2</v>
          </cell>
          <cell r="B176">
            <v>30</v>
          </cell>
          <cell r="G176">
            <v>4126.1000000000004</v>
          </cell>
        </row>
        <row r="177">
          <cell r="A177">
            <v>2</v>
          </cell>
          <cell r="B177">
            <v>40</v>
          </cell>
          <cell r="G177">
            <v>2075.4</v>
          </cell>
        </row>
        <row r="178">
          <cell r="A178">
            <v>2</v>
          </cell>
          <cell r="B178">
            <v>50</v>
          </cell>
          <cell r="G178">
            <v>16701.580000000002</v>
          </cell>
        </row>
        <row r="179">
          <cell r="A179">
            <v>2</v>
          </cell>
          <cell r="B179">
            <v>60</v>
          </cell>
          <cell r="G179">
            <v>7828.88</v>
          </cell>
        </row>
        <row r="180">
          <cell r="A180">
            <v>2</v>
          </cell>
          <cell r="B180">
            <v>70</v>
          </cell>
          <cell r="G180">
            <v>7512.24</v>
          </cell>
        </row>
        <row r="181">
          <cell r="A181">
            <v>1</v>
          </cell>
          <cell r="B181">
            <v>20</v>
          </cell>
          <cell r="G181">
            <v>-20297.93</v>
          </cell>
        </row>
        <row r="182">
          <cell r="A182">
            <v>1</v>
          </cell>
          <cell r="B182">
            <v>30</v>
          </cell>
          <cell r="G182">
            <v>-4092.86</v>
          </cell>
        </row>
        <row r="183">
          <cell r="A183">
            <v>1</v>
          </cell>
          <cell r="B183">
            <v>40</v>
          </cell>
          <cell r="G183">
            <v>-2080.63</v>
          </cell>
        </row>
        <row r="184">
          <cell r="A184">
            <v>1</v>
          </cell>
          <cell r="B184">
            <v>50</v>
          </cell>
          <cell r="G184">
            <v>-16570.54</v>
          </cell>
        </row>
        <row r="185">
          <cell r="A185">
            <v>1</v>
          </cell>
          <cell r="B185">
            <v>60</v>
          </cell>
          <cell r="G185">
            <v>-7678.26</v>
          </cell>
        </row>
        <row r="186">
          <cell r="A186">
            <v>1</v>
          </cell>
          <cell r="B186">
            <v>70</v>
          </cell>
          <cell r="G186">
            <v>-7799.3</v>
          </cell>
        </row>
        <row r="187">
          <cell r="A187">
            <v>2</v>
          </cell>
          <cell r="B187">
            <v>20</v>
          </cell>
          <cell r="G187">
            <v>-20518.09</v>
          </cell>
        </row>
        <row r="188">
          <cell r="A188">
            <v>2</v>
          </cell>
          <cell r="B188">
            <v>30</v>
          </cell>
          <cell r="G188">
            <v>-4073.97</v>
          </cell>
        </row>
        <row r="189">
          <cell r="A189">
            <v>2</v>
          </cell>
          <cell r="B189">
            <v>40</v>
          </cell>
          <cell r="G189">
            <v>-2075.4</v>
          </cell>
        </row>
        <row r="190">
          <cell r="A190">
            <v>2</v>
          </cell>
          <cell r="B190">
            <v>50</v>
          </cell>
          <cell r="G190">
            <v>-16692.349999999999</v>
          </cell>
        </row>
        <row r="191">
          <cell r="A191">
            <v>2</v>
          </cell>
          <cell r="B191">
            <v>60</v>
          </cell>
          <cell r="G191">
            <v>-7790.71</v>
          </cell>
        </row>
        <row r="192">
          <cell r="A192">
            <v>2</v>
          </cell>
          <cell r="B192">
            <v>70</v>
          </cell>
          <cell r="G192">
            <v>-7505.99</v>
          </cell>
        </row>
        <row r="193">
          <cell r="A193">
            <v>1</v>
          </cell>
          <cell r="B193">
            <v>20</v>
          </cell>
          <cell r="G193">
            <v>325.39999999999998</v>
          </cell>
        </row>
        <row r="194">
          <cell r="A194">
            <v>2</v>
          </cell>
          <cell r="B194">
            <v>20</v>
          </cell>
          <cell r="G194">
            <v>365.38</v>
          </cell>
        </row>
        <row r="195">
          <cell r="A195">
            <v>1</v>
          </cell>
          <cell r="B195">
            <v>20</v>
          </cell>
          <cell r="G195">
            <v>-112.06</v>
          </cell>
        </row>
        <row r="196">
          <cell r="A196">
            <v>2</v>
          </cell>
          <cell r="B196">
            <v>20</v>
          </cell>
          <cell r="G196">
            <v>-122.55</v>
          </cell>
        </row>
        <row r="197">
          <cell r="A197">
            <v>1</v>
          </cell>
          <cell r="B197">
            <v>20</v>
          </cell>
          <cell r="G197">
            <v>29.76</v>
          </cell>
        </row>
        <row r="198">
          <cell r="A198">
            <v>2</v>
          </cell>
          <cell r="B198">
            <v>20</v>
          </cell>
          <cell r="G198">
            <v>29.68</v>
          </cell>
        </row>
        <row r="199">
          <cell r="A199">
            <v>2</v>
          </cell>
          <cell r="B199">
            <v>10</v>
          </cell>
          <cell r="G199">
            <v>-229722.36</v>
          </cell>
        </row>
        <row r="200">
          <cell r="A200">
            <v>2</v>
          </cell>
          <cell r="B200">
            <v>70</v>
          </cell>
          <cell r="G200">
            <v>72635</v>
          </cell>
        </row>
        <row r="201">
          <cell r="A201">
            <v>1</v>
          </cell>
          <cell r="B201">
            <v>80</v>
          </cell>
          <cell r="G201">
            <v>4751759.75</v>
          </cell>
        </row>
        <row r="202">
          <cell r="A202">
            <v>1</v>
          </cell>
          <cell r="B202">
            <v>80</v>
          </cell>
          <cell r="G202">
            <v>62127.74</v>
          </cell>
        </row>
        <row r="203">
          <cell r="A203">
            <v>1</v>
          </cell>
          <cell r="B203">
            <v>80</v>
          </cell>
          <cell r="G203">
            <v>532736.51</v>
          </cell>
        </row>
        <row r="204">
          <cell r="A204">
            <v>1</v>
          </cell>
          <cell r="B204">
            <v>80</v>
          </cell>
          <cell r="G204">
            <v>52991.02</v>
          </cell>
        </row>
        <row r="205">
          <cell r="A205">
            <v>1</v>
          </cell>
          <cell r="B205">
            <v>180</v>
          </cell>
          <cell r="G205">
            <v>1287765.97</v>
          </cell>
        </row>
        <row r="206">
          <cell r="A206">
            <v>1</v>
          </cell>
          <cell r="B206">
            <v>180</v>
          </cell>
          <cell r="G206">
            <v>152768.95000000001</v>
          </cell>
        </row>
        <row r="207">
          <cell r="A207">
            <v>1</v>
          </cell>
          <cell r="B207">
            <v>180</v>
          </cell>
          <cell r="G207">
            <v>-68641.850000000006</v>
          </cell>
        </row>
        <row r="208">
          <cell r="A208">
            <v>1</v>
          </cell>
          <cell r="B208">
            <v>10</v>
          </cell>
          <cell r="G208">
            <v>18514.52</v>
          </cell>
        </row>
        <row r="209">
          <cell r="A209">
            <v>1</v>
          </cell>
          <cell r="B209">
            <v>20</v>
          </cell>
          <cell r="G209">
            <v>752005.98</v>
          </cell>
        </row>
        <row r="210">
          <cell r="A210">
            <v>1</v>
          </cell>
          <cell r="B210">
            <v>30</v>
          </cell>
          <cell r="G210">
            <v>89083.4</v>
          </cell>
        </row>
        <row r="211">
          <cell r="A211">
            <v>1</v>
          </cell>
          <cell r="B211">
            <v>40</v>
          </cell>
          <cell r="G211">
            <v>2078.36</v>
          </cell>
        </row>
        <row r="212">
          <cell r="A212">
            <v>1</v>
          </cell>
          <cell r="B212">
            <v>50</v>
          </cell>
          <cell r="G212">
            <v>1357.44</v>
          </cell>
        </row>
        <row r="213">
          <cell r="A213">
            <v>1</v>
          </cell>
          <cell r="B213">
            <v>60</v>
          </cell>
          <cell r="G213">
            <v>-1054.8800000000001</v>
          </cell>
        </row>
        <row r="214">
          <cell r="A214">
            <v>1</v>
          </cell>
          <cell r="B214">
            <v>70</v>
          </cell>
          <cell r="G214">
            <v>4126.1000000000004</v>
          </cell>
        </row>
        <row r="215">
          <cell r="A215">
            <v>1</v>
          </cell>
          <cell r="B215">
            <v>80</v>
          </cell>
          <cell r="G215">
            <v>-4073.97</v>
          </cell>
        </row>
        <row r="216">
          <cell r="A216">
            <v>1</v>
          </cell>
          <cell r="B216">
            <v>80</v>
          </cell>
          <cell r="G216">
            <v>202110.9</v>
          </cell>
        </row>
        <row r="217">
          <cell r="A217">
            <v>1</v>
          </cell>
          <cell r="B217">
            <v>80</v>
          </cell>
          <cell r="G217">
            <v>-1.7763568394002501E-14</v>
          </cell>
        </row>
        <row r="218">
          <cell r="A218">
            <v>1</v>
          </cell>
          <cell r="B218">
            <v>80</v>
          </cell>
          <cell r="G218">
            <v>9102.4500000000007</v>
          </cell>
        </row>
        <row r="219">
          <cell r="A219">
            <v>1</v>
          </cell>
          <cell r="B219">
            <v>180</v>
          </cell>
          <cell r="G219">
            <v>633.86</v>
          </cell>
        </row>
        <row r="220">
          <cell r="A220">
            <v>1</v>
          </cell>
          <cell r="B220">
            <v>180</v>
          </cell>
          <cell r="G220">
            <v>9094.9500000000007</v>
          </cell>
        </row>
        <row r="221">
          <cell r="A221">
            <v>1</v>
          </cell>
          <cell r="B221">
            <v>180</v>
          </cell>
          <cell r="G221">
            <v>29669.58</v>
          </cell>
        </row>
        <row r="222">
          <cell r="A222">
            <v>1</v>
          </cell>
          <cell r="B222">
            <v>212</v>
          </cell>
          <cell r="G222">
            <v>704344.2</v>
          </cell>
        </row>
        <row r="223">
          <cell r="A223">
            <v>1</v>
          </cell>
          <cell r="B223">
            <v>221</v>
          </cell>
          <cell r="G223">
            <v>72001.64</v>
          </cell>
        </row>
        <row r="224">
          <cell r="A224">
            <v>1</v>
          </cell>
          <cell r="B224">
            <v>232</v>
          </cell>
          <cell r="G224">
            <v>958.32</v>
          </cell>
        </row>
        <row r="225">
          <cell r="A225">
            <v>1</v>
          </cell>
          <cell r="B225">
            <v>233</v>
          </cell>
          <cell r="G225">
            <v>3320.32</v>
          </cell>
        </row>
        <row r="226">
          <cell r="A226">
            <v>1</v>
          </cell>
          <cell r="B226">
            <v>234</v>
          </cell>
          <cell r="G226">
            <v>-3320.32</v>
          </cell>
        </row>
        <row r="227">
          <cell r="A227">
            <v>1</v>
          </cell>
          <cell r="B227">
            <v>303</v>
          </cell>
          <cell r="G227">
            <v>2075.4</v>
          </cell>
        </row>
        <row r="228">
          <cell r="A228">
            <v>2</v>
          </cell>
          <cell r="B228">
            <v>10</v>
          </cell>
          <cell r="G228">
            <v>-2075.4</v>
          </cell>
        </row>
        <row r="229">
          <cell r="A229">
            <v>2</v>
          </cell>
          <cell r="B229">
            <v>20</v>
          </cell>
          <cell r="G229">
            <v>124127.19</v>
          </cell>
        </row>
        <row r="230">
          <cell r="A230">
            <v>2</v>
          </cell>
          <cell r="B230">
            <v>30</v>
          </cell>
          <cell r="G230">
            <v>3.59</v>
          </cell>
        </row>
        <row r="231">
          <cell r="A231">
            <v>2</v>
          </cell>
          <cell r="B231">
            <v>40</v>
          </cell>
          <cell r="G231">
            <v>5679.37</v>
          </cell>
        </row>
        <row r="232">
          <cell r="A232">
            <v>2</v>
          </cell>
          <cell r="B232">
            <v>50</v>
          </cell>
          <cell r="G232">
            <v>3.6379788070917097E-11</v>
          </cell>
        </row>
        <row r="233">
          <cell r="A233">
            <v>2</v>
          </cell>
          <cell r="B233">
            <v>60</v>
          </cell>
          <cell r="G233">
            <v>3651.35</v>
          </cell>
        </row>
        <row r="234">
          <cell r="A234">
            <v>2</v>
          </cell>
          <cell r="B234">
            <v>70</v>
          </cell>
          <cell r="G234">
            <v>11967.42</v>
          </cell>
        </row>
        <row r="235">
          <cell r="A235">
            <v>2</v>
          </cell>
          <cell r="B235">
            <v>80</v>
          </cell>
          <cell r="G235">
            <v>60448.23</v>
          </cell>
        </row>
        <row r="236">
          <cell r="A236">
            <v>2</v>
          </cell>
          <cell r="B236">
            <v>80</v>
          </cell>
          <cell r="G236">
            <v>1464133.81</v>
          </cell>
        </row>
        <row r="237">
          <cell r="A237">
            <v>2</v>
          </cell>
          <cell r="B237">
            <v>80</v>
          </cell>
          <cell r="G237">
            <v>73445.23</v>
          </cell>
        </row>
        <row r="238">
          <cell r="A238">
            <v>2</v>
          </cell>
          <cell r="B238">
            <v>80</v>
          </cell>
          <cell r="G238">
            <v>3625.29</v>
          </cell>
        </row>
        <row r="239">
          <cell r="A239">
            <v>2</v>
          </cell>
          <cell r="B239">
            <v>180</v>
          </cell>
          <cell r="G239">
            <v>-3625.29</v>
          </cell>
        </row>
        <row r="240">
          <cell r="A240">
            <v>2</v>
          </cell>
          <cell r="B240">
            <v>180</v>
          </cell>
          <cell r="G240">
            <v>16701.580000000002</v>
          </cell>
        </row>
        <row r="241">
          <cell r="A241">
            <v>2</v>
          </cell>
          <cell r="B241">
            <v>180</v>
          </cell>
          <cell r="G241">
            <v>-16692.349999999999</v>
          </cell>
        </row>
        <row r="242">
          <cell r="A242">
            <v>2</v>
          </cell>
          <cell r="B242">
            <v>212</v>
          </cell>
          <cell r="G242">
            <v>266164.51</v>
          </cell>
        </row>
        <row r="243">
          <cell r="A243">
            <v>2</v>
          </cell>
          <cell r="B243">
            <v>221</v>
          </cell>
          <cell r="G243">
            <v>0</v>
          </cell>
        </row>
        <row r="244">
          <cell r="A244">
            <v>2</v>
          </cell>
          <cell r="B244">
            <v>232</v>
          </cell>
          <cell r="G244">
            <v>20277.27</v>
          </cell>
        </row>
        <row r="245">
          <cell r="A245">
            <v>2</v>
          </cell>
          <cell r="B245">
            <v>233</v>
          </cell>
          <cell r="G245">
            <v>1.7053025658242399E-13</v>
          </cell>
        </row>
        <row r="246">
          <cell r="A246">
            <v>2</v>
          </cell>
          <cell r="B246">
            <v>234</v>
          </cell>
          <cell r="G246">
            <v>47207.23</v>
          </cell>
        </row>
        <row r="247">
          <cell r="A247">
            <v>2</v>
          </cell>
          <cell r="B247">
            <v>303</v>
          </cell>
          <cell r="G247">
            <v>0</v>
          </cell>
        </row>
        <row r="248">
          <cell r="A248">
            <v>2</v>
          </cell>
          <cell r="B248">
            <v>60</v>
          </cell>
          <cell r="G248">
            <v>7663.37</v>
          </cell>
        </row>
        <row r="249">
          <cell r="A249">
            <v>2</v>
          </cell>
          <cell r="B249">
            <v>60</v>
          </cell>
          <cell r="G249">
            <v>13458.65</v>
          </cell>
        </row>
        <row r="250">
          <cell r="A250">
            <v>2</v>
          </cell>
          <cell r="B250">
            <v>60</v>
          </cell>
          <cell r="G250">
            <v>18114</v>
          </cell>
        </row>
        <row r="251">
          <cell r="A251">
            <v>2</v>
          </cell>
          <cell r="B251">
            <v>60</v>
          </cell>
          <cell r="G251">
            <v>818935.74</v>
          </cell>
        </row>
        <row r="252">
          <cell r="A252">
            <v>2</v>
          </cell>
          <cell r="B252">
            <v>60</v>
          </cell>
          <cell r="G252">
            <v>103090.68</v>
          </cell>
        </row>
        <row r="253">
          <cell r="A253">
            <v>2</v>
          </cell>
          <cell r="B253">
            <v>60</v>
          </cell>
          <cell r="G253">
            <v>22.2</v>
          </cell>
        </row>
        <row r="254">
          <cell r="A254">
            <v>2</v>
          </cell>
          <cell r="B254">
            <v>60</v>
          </cell>
          <cell r="G254">
            <v>2799.73</v>
          </cell>
        </row>
        <row r="255">
          <cell r="A255">
            <v>2</v>
          </cell>
          <cell r="B255">
            <v>60</v>
          </cell>
          <cell r="G255">
            <v>-2706.7</v>
          </cell>
        </row>
        <row r="256">
          <cell r="A256">
            <v>2</v>
          </cell>
          <cell r="B256">
            <v>60</v>
          </cell>
          <cell r="G256">
            <v>7828.88</v>
          </cell>
        </row>
        <row r="257">
          <cell r="A257">
            <v>2</v>
          </cell>
          <cell r="B257">
            <v>60</v>
          </cell>
          <cell r="G257">
            <v>-7790.71</v>
          </cell>
        </row>
        <row r="258">
          <cell r="A258">
            <v>2</v>
          </cell>
          <cell r="B258">
            <v>60</v>
          </cell>
          <cell r="G258">
            <v>170021.91</v>
          </cell>
        </row>
        <row r="259">
          <cell r="A259">
            <v>2</v>
          </cell>
          <cell r="B259">
            <v>60</v>
          </cell>
          <cell r="G259">
            <v>3690.99</v>
          </cell>
        </row>
        <row r="260">
          <cell r="A260">
            <v>2</v>
          </cell>
          <cell r="B260">
            <v>60</v>
          </cell>
          <cell r="G260">
            <v>31438.55</v>
          </cell>
        </row>
        <row r="261">
          <cell r="A261">
            <v>2</v>
          </cell>
          <cell r="B261">
            <v>70</v>
          </cell>
          <cell r="G261">
            <v>17838.400000000001</v>
          </cell>
        </row>
        <row r="262">
          <cell r="A262">
            <v>2</v>
          </cell>
          <cell r="B262">
            <v>70</v>
          </cell>
          <cell r="G262">
            <v>59259.26</v>
          </cell>
        </row>
        <row r="263">
          <cell r="A263">
            <v>2</v>
          </cell>
          <cell r="B263">
            <v>70</v>
          </cell>
          <cell r="G263">
            <v>683633.73</v>
          </cell>
        </row>
        <row r="264">
          <cell r="A264">
            <v>2</v>
          </cell>
          <cell r="B264">
            <v>70</v>
          </cell>
          <cell r="G264">
            <v>44677.72</v>
          </cell>
        </row>
        <row r="265">
          <cell r="A265">
            <v>2</v>
          </cell>
          <cell r="B265">
            <v>70</v>
          </cell>
          <cell r="G265">
            <v>16695.68</v>
          </cell>
        </row>
        <row r="266">
          <cell r="A266">
            <v>2</v>
          </cell>
          <cell r="B266">
            <v>70</v>
          </cell>
          <cell r="G266">
            <v>-16695.68</v>
          </cell>
        </row>
        <row r="267">
          <cell r="A267">
            <v>2</v>
          </cell>
          <cell r="B267">
            <v>70</v>
          </cell>
          <cell r="G267">
            <v>7512.24</v>
          </cell>
        </row>
        <row r="268">
          <cell r="A268">
            <v>2</v>
          </cell>
          <cell r="B268">
            <v>70</v>
          </cell>
          <cell r="G268">
            <v>-7505.99</v>
          </cell>
        </row>
        <row r="269">
          <cell r="A269">
            <v>2</v>
          </cell>
          <cell r="B269">
            <v>70</v>
          </cell>
          <cell r="G269">
            <v>-75855</v>
          </cell>
        </row>
        <row r="270">
          <cell r="A270">
            <v>2</v>
          </cell>
          <cell r="B270">
            <v>70</v>
          </cell>
          <cell r="G270">
            <v>45450.86</v>
          </cell>
        </row>
        <row r="271">
          <cell r="A271">
            <v>2</v>
          </cell>
          <cell r="B271">
            <v>80</v>
          </cell>
          <cell r="G271">
            <v>4755579.7499999898</v>
          </cell>
        </row>
        <row r="272">
          <cell r="A272">
            <v>2</v>
          </cell>
          <cell r="B272">
            <v>80</v>
          </cell>
          <cell r="G272">
            <v>5724.59</v>
          </cell>
        </row>
        <row r="273">
          <cell r="A273">
            <v>2</v>
          </cell>
          <cell r="B273">
            <v>80</v>
          </cell>
          <cell r="G273">
            <v>1300.6500000000001</v>
          </cell>
        </row>
        <row r="274">
          <cell r="A274">
            <v>2</v>
          </cell>
          <cell r="B274">
            <v>80</v>
          </cell>
          <cell r="G274">
            <v>62127.73</v>
          </cell>
        </row>
        <row r="275">
          <cell r="A275">
            <v>2</v>
          </cell>
          <cell r="B275">
            <v>80</v>
          </cell>
          <cell r="G275">
            <v>532900.66</v>
          </cell>
        </row>
        <row r="276">
          <cell r="A276">
            <v>2</v>
          </cell>
          <cell r="B276">
            <v>80</v>
          </cell>
          <cell r="G276">
            <v>322036.27</v>
          </cell>
        </row>
        <row r="277">
          <cell r="A277">
            <v>2</v>
          </cell>
          <cell r="B277">
            <v>180</v>
          </cell>
          <cell r="G277">
            <v>193688.72</v>
          </cell>
        </row>
        <row r="278">
          <cell r="A278">
            <v>2</v>
          </cell>
          <cell r="B278">
            <v>180</v>
          </cell>
          <cell r="G278">
            <v>150105.88</v>
          </cell>
        </row>
        <row r="279">
          <cell r="A279">
            <v>2</v>
          </cell>
          <cell r="B279">
            <v>180</v>
          </cell>
          <cell r="G279">
            <v>902958.07999999996</v>
          </cell>
        </row>
        <row r="280">
          <cell r="A280">
            <v>2</v>
          </cell>
          <cell r="B280">
            <v>180</v>
          </cell>
          <cell r="G280">
            <v>31840.09</v>
          </cell>
        </row>
        <row r="281">
          <cell r="A281">
            <v>2</v>
          </cell>
          <cell r="B281">
            <v>180</v>
          </cell>
          <cell r="G281">
            <v>13755.75</v>
          </cell>
        </row>
        <row r="282">
          <cell r="A282">
            <v>2</v>
          </cell>
          <cell r="B282">
            <v>180</v>
          </cell>
          <cell r="G282">
            <v>1133.5</v>
          </cell>
        </row>
        <row r="283">
          <cell r="A283">
            <v>2</v>
          </cell>
          <cell r="B283">
            <v>180</v>
          </cell>
          <cell r="G283">
            <v>131914.04999999999</v>
          </cell>
        </row>
        <row r="284">
          <cell r="A284">
            <v>2</v>
          </cell>
          <cell r="B284">
            <v>180</v>
          </cell>
          <cell r="G284">
            <v>-68641.850000000006</v>
          </cell>
        </row>
        <row r="285">
          <cell r="A285">
            <v>2</v>
          </cell>
          <cell r="B285">
            <v>212</v>
          </cell>
          <cell r="G285">
            <v>11991.98</v>
          </cell>
        </row>
        <row r="286">
          <cell r="A286">
            <v>2</v>
          </cell>
          <cell r="B286">
            <v>212</v>
          </cell>
          <cell r="G286">
            <v>23.01</v>
          </cell>
        </row>
        <row r="287">
          <cell r="A287">
            <v>2</v>
          </cell>
          <cell r="B287">
            <v>212</v>
          </cell>
          <cell r="G287">
            <v>9199.11</v>
          </cell>
        </row>
        <row r="288">
          <cell r="A288">
            <v>2</v>
          </cell>
          <cell r="B288">
            <v>212</v>
          </cell>
          <cell r="G288">
            <v>8394</v>
          </cell>
        </row>
        <row r="289">
          <cell r="A289">
            <v>2</v>
          </cell>
          <cell r="B289">
            <v>212</v>
          </cell>
          <cell r="G289">
            <v>72969.84</v>
          </cell>
        </row>
        <row r="290">
          <cell r="A290">
            <v>2</v>
          </cell>
          <cell r="B290">
            <v>212</v>
          </cell>
          <cell r="G290">
            <v>16875</v>
          </cell>
        </row>
        <row r="291">
          <cell r="A291">
            <v>2</v>
          </cell>
          <cell r="B291">
            <v>212</v>
          </cell>
          <cell r="G291">
            <v>48711.5</v>
          </cell>
        </row>
        <row r="292">
          <cell r="A292">
            <v>2</v>
          </cell>
          <cell r="B292">
            <v>221</v>
          </cell>
          <cell r="G292">
            <v>66.95</v>
          </cell>
        </row>
        <row r="293">
          <cell r="A293">
            <v>2</v>
          </cell>
          <cell r="B293">
            <v>221</v>
          </cell>
          <cell r="G293">
            <v>7755</v>
          </cell>
        </row>
        <row r="294">
          <cell r="A294">
            <v>2</v>
          </cell>
          <cell r="B294">
            <v>221</v>
          </cell>
          <cell r="G294">
            <v>1578.13</v>
          </cell>
        </row>
        <row r="295">
          <cell r="A295">
            <v>2</v>
          </cell>
          <cell r="B295">
            <v>232</v>
          </cell>
          <cell r="G295">
            <v>12755.89</v>
          </cell>
        </row>
        <row r="296">
          <cell r="A296">
            <v>2</v>
          </cell>
          <cell r="B296">
            <v>233</v>
          </cell>
          <cell r="G296">
            <v>22212.41</v>
          </cell>
        </row>
        <row r="297">
          <cell r="A297">
            <v>2</v>
          </cell>
          <cell r="B297">
            <v>234</v>
          </cell>
          <cell r="G297">
            <v>17248.28</v>
          </cell>
        </row>
        <row r="298">
          <cell r="A298">
            <v>2</v>
          </cell>
          <cell r="B298">
            <v>301</v>
          </cell>
          <cell r="G298">
            <v>81</v>
          </cell>
        </row>
        <row r="299">
          <cell r="A299">
            <v>2</v>
          </cell>
          <cell r="B299">
            <v>301</v>
          </cell>
          <cell r="G299">
            <v>166.68</v>
          </cell>
        </row>
        <row r="300">
          <cell r="A300">
            <v>2</v>
          </cell>
          <cell r="B300">
            <v>303</v>
          </cell>
          <cell r="G300">
            <v>49808.480000000003</v>
          </cell>
        </row>
        <row r="301">
          <cell r="A301">
            <v>2</v>
          </cell>
          <cell r="B301">
            <v>303</v>
          </cell>
          <cell r="G301">
            <v>6462.72</v>
          </cell>
        </row>
        <row r="302">
          <cell r="A302">
            <v>2</v>
          </cell>
          <cell r="B302">
            <v>303</v>
          </cell>
          <cell r="G302">
            <v>23.92</v>
          </cell>
        </row>
        <row r="303">
          <cell r="A303">
            <v>3</v>
          </cell>
          <cell r="B303">
            <v>10</v>
          </cell>
          <cell r="G303">
            <v>1018277.23</v>
          </cell>
        </row>
        <row r="304">
          <cell r="A304">
            <v>3</v>
          </cell>
          <cell r="B304">
            <v>10</v>
          </cell>
          <cell r="G304">
            <v>163477.16</v>
          </cell>
        </row>
        <row r="305">
          <cell r="A305">
            <v>3</v>
          </cell>
          <cell r="B305">
            <v>10</v>
          </cell>
          <cell r="G305">
            <v>-201381.23</v>
          </cell>
        </row>
        <row r="306">
          <cell r="A306">
            <v>3</v>
          </cell>
          <cell r="B306">
            <v>10</v>
          </cell>
          <cell r="G306">
            <v>-169408.08</v>
          </cell>
        </row>
        <row r="307">
          <cell r="A307">
            <v>3</v>
          </cell>
          <cell r="B307">
            <v>10</v>
          </cell>
          <cell r="G307">
            <v>-250704.14</v>
          </cell>
        </row>
        <row r="308">
          <cell r="A308">
            <v>3</v>
          </cell>
          <cell r="B308">
            <v>10</v>
          </cell>
          <cell r="G308">
            <v>-265203.59000000003</v>
          </cell>
        </row>
        <row r="309">
          <cell r="A309">
            <v>3</v>
          </cell>
          <cell r="B309">
            <v>10</v>
          </cell>
          <cell r="G309">
            <v>-123679.06</v>
          </cell>
        </row>
        <row r="310">
          <cell r="A310">
            <v>3</v>
          </cell>
          <cell r="B310">
            <v>10</v>
          </cell>
          <cell r="G310">
            <v>-228893</v>
          </cell>
        </row>
        <row r="311">
          <cell r="A311">
            <v>3</v>
          </cell>
          <cell r="B311">
            <v>10</v>
          </cell>
          <cell r="G311">
            <v>57514.7</v>
          </cell>
        </row>
        <row r="312">
          <cell r="A312">
            <v>3</v>
          </cell>
          <cell r="B312">
            <v>20</v>
          </cell>
          <cell r="G312">
            <v>-7.2759576141834308E-12</v>
          </cell>
        </row>
        <row r="313">
          <cell r="A313">
            <v>3</v>
          </cell>
          <cell r="B313">
            <v>20</v>
          </cell>
          <cell r="G313">
            <v>16662.009999999998</v>
          </cell>
        </row>
        <row r="314">
          <cell r="A314">
            <v>3</v>
          </cell>
          <cell r="B314">
            <v>20</v>
          </cell>
          <cell r="G314">
            <v>1328847.02</v>
          </cell>
        </row>
        <row r="315">
          <cell r="A315">
            <v>3</v>
          </cell>
          <cell r="B315">
            <v>20</v>
          </cell>
          <cell r="G315">
            <v>129040.22</v>
          </cell>
        </row>
        <row r="316">
          <cell r="A316">
            <v>3</v>
          </cell>
          <cell r="B316">
            <v>20</v>
          </cell>
          <cell r="G316">
            <v>191.52</v>
          </cell>
        </row>
        <row r="317">
          <cell r="A317">
            <v>3</v>
          </cell>
          <cell r="B317">
            <v>20</v>
          </cell>
          <cell r="G317">
            <v>14525.78</v>
          </cell>
        </row>
        <row r="318">
          <cell r="A318">
            <v>3</v>
          </cell>
          <cell r="B318">
            <v>20</v>
          </cell>
          <cell r="G318">
            <v>-7997.94</v>
          </cell>
        </row>
        <row r="319">
          <cell r="A319">
            <v>3</v>
          </cell>
          <cell r="B319">
            <v>20</v>
          </cell>
          <cell r="G319">
            <v>20518.09</v>
          </cell>
        </row>
        <row r="320">
          <cell r="A320">
            <v>3</v>
          </cell>
          <cell r="B320">
            <v>20</v>
          </cell>
          <cell r="G320">
            <v>-20518.09</v>
          </cell>
        </row>
        <row r="321">
          <cell r="A321">
            <v>3</v>
          </cell>
          <cell r="B321">
            <v>20</v>
          </cell>
          <cell r="G321">
            <v>364.75</v>
          </cell>
        </row>
        <row r="322">
          <cell r="A322">
            <v>3</v>
          </cell>
          <cell r="B322">
            <v>20</v>
          </cell>
          <cell r="G322">
            <v>-122.49</v>
          </cell>
        </row>
        <row r="323">
          <cell r="A323">
            <v>3</v>
          </cell>
          <cell r="B323">
            <v>20</v>
          </cell>
          <cell r="G323">
            <v>30.31</v>
          </cell>
        </row>
        <row r="324">
          <cell r="A324">
            <v>3</v>
          </cell>
          <cell r="B324">
            <v>20</v>
          </cell>
          <cell r="G324">
            <v>250704.14</v>
          </cell>
        </row>
        <row r="325">
          <cell r="A325">
            <v>3</v>
          </cell>
          <cell r="B325">
            <v>20</v>
          </cell>
          <cell r="G325">
            <v>2.2737367544323201E-13</v>
          </cell>
        </row>
        <row r="326">
          <cell r="A326">
            <v>3</v>
          </cell>
          <cell r="B326">
            <v>20</v>
          </cell>
          <cell r="G326">
            <v>104779.2</v>
          </cell>
        </row>
        <row r="327">
          <cell r="A327">
            <v>3</v>
          </cell>
          <cell r="B327">
            <v>20</v>
          </cell>
          <cell r="G327">
            <v>-4732.8599999999997</v>
          </cell>
        </row>
        <row r="328">
          <cell r="A328">
            <v>3</v>
          </cell>
          <cell r="B328">
            <v>30</v>
          </cell>
          <cell r="G328">
            <v>2.91038304567337E-11</v>
          </cell>
        </row>
        <row r="329">
          <cell r="A329">
            <v>3</v>
          </cell>
          <cell r="B329">
            <v>30</v>
          </cell>
          <cell r="G329">
            <v>18521.5</v>
          </cell>
        </row>
        <row r="330">
          <cell r="A330">
            <v>3</v>
          </cell>
          <cell r="B330">
            <v>30</v>
          </cell>
          <cell r="G330">
            <v>744879.44</v>
          </cell>
        </row>
        <row r="331">
          <cell r="A331">
            <v>3</v>
          </cell>
          <cell r="B331">
            <v>30</v>
          </cell>
          <cell r="G331">
            <v>106351.7</v>
          </cell>
        </row>
        <row r="332">
          <cell r="A332">
            <v>3</v>
          </cell>
          <cell r="B332">
            <v>30</v>
          </cell>
          <cell r="G332">
            <v>2078.36</v>
          </cell>
        </row>
        <row r="333">
          <cell r="A333">
            <v>3</v>
          </cell>
          <cell r="B333">
            <v>30</v>
          </cell>
          <cell r="G333">
            <v>1321.61</v>
          </cell>
        </row>
        <row r="334">
          <cell r="A334">
            <v>3</v>
          </cell>
          <cell r="B334">
            <v>30</v>
          </cell>
          <cell r="G334">
            <v>-984.95</v>
          </cell>
        </row>
        <row r="335">
          <cell r="A335">
            <v>3</v>
          </cell>
          <cell r="B335">
            <v>30</v>
          </cell>
          <cell r="G335">
            <v>4559.26</v>
          </cell>
        </row>
        <row r="336">
          <cell r="A336">
            <v>3</v>
          </cell>
          <cell r="B336">
            <v>30</v>
          </cell>
          <cell r="G336">
            <v>-4073.95</v>
          </cell>
        </row>
        <row r="337">
          <cell r="A337">
            <v>3</v>
          </cell>
          <cell r="B337">
            <v>30</v>
          </cell>
          <cell r="G337">
            <v>201381.23</v>
          </cell>
        </row>
        <row r="338">
          <cell r="A338">
            <v>3</v>
          </cell>
          <cell r="B338">
            <v>30</v>
          </cell>
          <cell r="G338">
            <v>0</v>
          </cell>
        </row>
        <row r="339">
          <cell r="A339">
            <v>3</v>
          </cell>
          <cell r="B339">
            <v>30</v>
          </cell>
          <cell r="G339">
            <v>9102.4500000000007</v>
          </cell>
        </row>
        <row r="340">
          <cell r="A340">
            <v>3</v>
          </cell>
          <cell r="B340">
            <v>40</v>
          </cell>
          <cell r="G340">
            <v>633.86</v>
          </cell>
        </row>
        <row r="341">
          <cell r="A341">
            <v>3</v>
          </cell>
          <cell r="B341">
            <v>40</v>
          </cell>
          <cell r="G341">
            <v>9094.9500000000007</v>
          </cell>
        </row>
        <row r="342">
          <cell r="A342">
            <v>3</v>
          </cell>
          <cell r="B342">
            <v>40</v>
          </cell>
          <cell r="G342">
            <v>29667.1</v>
          </cell>
        </row>
        <row r="343">
          <cell r="A343">
            <v>3</v>
          </cell>
          <cell r="B343">
            <v>40</v>
          </cell>
          <cell r="G343">
            <v>713648.25</v>
          </cell>
        </row>
        <row r="344">
          <cell r="A344">
            <v>3</v>
          </cell>
          <cell r="B344">
            <v>40</v>
          </cell>
          <cell r="G344">
            <v>71510.36</v>
          </cell>
        </row>
        <row r="345">
          <cell r="A345">
            <v>3</v>
          </cell>
          <cell r="B345">
            <v>40</v>
          </cell>
          <cell r="G345">
            <v>958.32</v>
          </cell>
        </row>
        <row r="346">
          <cell r="A346">
            <v>3</v>
          </cell>
          <cell r="B346">
            <v>40</v>
          </cell>
          <cell r="G346">
            <v>6219.84</v>
          </cell>
        </row>
        <row r="347">
          <cell r="A347">
            <v>3</v>
          </cell>
          <cell r="B347">
            <v>40</v>
          </cell>
          <cell r="G347">
            <v>-6219.84</v>
          </cell>
        </row>
        <row r="348">
          <cell r="A348">
            <v>3</v>
          </cell>
          <cell r="B348">
            <v>40</v>
          </cell>
          <cell r="G348">
            <v>2325.15</v>
          </cell>
        </row>
        <row r="349">
          <cell r="A349">
            <v>3</v>
          </cell>
          <cell r="B349">
            <v>40</v>
          </cell>
          <cell r="G349">
            <v>-2325.15</v>
          </cell>
        </row>
        <row r="350">
          <cell r="A350">
            <v>3</v>
          </cell>
          <cell r="B350">
            <v>40</v>
          </cell>
          <cell r="G350">
            <v>123679.06</v>
          </cell>
        </row>
        <row r="351">
          <cell r="A351">
            <v>3</v>
          </cell>
          <cell r="B351">
            <v>40</v>
          </cell>
          <cell r="G351">
            <v>3.59</v>
          </cell>
        </row>
        <row r="352">
          <cell r="A352">
            <v>3</v>
          </cell>
          <cell r="B352">
            <v>40</v>
          </cell>
          <cell r="G352">
            <v>5679.37</v>
          </cell>
        </row>
        <row r="353">
          <cell r="A353">
            <v>3</v>
          </cell>
          <cell r="B353">
            <v>50</v>
          </cell>
          <cell r="G353">
            <v>2.0918378140777301E-11</v>
          </cell>
        </row>
        <row r="354">
          <cell r="A354">
            <v>3</v>
          </cell>
          <cell r="B354">
            <v>50</v>
          </cell>
          <cell r="G354">
            <v>3651.35</v>
          </cell>
        </row>
        <row r="355">
          <cell r="A355">
            <v>3</v>
          </cell>
          <cell r="B355">
            <v>50</v>
          </cell>
          <cell r="G355">
            <v>11967.42</v>
          </cell>
        </row>
        <row r="356">
          <cell r="A356">
            <v>3</v>
          </cell>
          <cell r="B356">
            <v>50</v>
          </cell>
          <cell r="G356">
            <v>60448.23</v>
          </cell>
        </row>
        <row r="357">
          <cell r="A357">
            <v>3</v>
          </cell>
          <cell r="B357">
            <v>50</v>
          </cell>
          <cell r="G357">
            <v>1494106.9</v>
          </cell>
        </row>
        <row r="358">
          <cell r="A358">
            <v>3</v>
          </cell>
          <cell r="B358">
            <v>50</v>
          </cell>
          <cell r="G358">
            <v>73426.52</v>
          </cell>
        </row>
        <row r="359">
          <cell r="A359">
            <v>3</v>
          </cell>
          <cell r="B359">
            <v>50</v>
          </cell>
          <cell r="G359">
            <v>3589.86</v>
          </cell>
        </row>
        <row r="360">
          <cell r="A360">
            <v>3</v>
          </cell>
          <cell r="B360">
            <v>50</v>
          </cell>
          <cell r="G360">
            <v>-3589.86</v>
          </cell>
        </row>
        <row r="361">
          <cell r="A361">
            <v>3</v>
          </cell>
          <cell r="B361">
            <v>50</v>
          </cell>
          <cell r="G361">
            <v>16700.150000000001</v>
          </cell>
        </row>
        <row r="362">
          <cell r="A362">
            <v>3</v>
          </cell>
          <cell r="B362">
            <v>50</v>
          </cell>
          <cell r="G362">
            <v>-16690.919999999998</v>
          </cell>
        </row>
        <row r="363">
          <cell r="A363">
            <v>3</v>
          </cell>
          <cell r="B363">
            <v>50</v>
          </cell>
          <cell r="G363">
            <v>265203.59000000003</v>
          </cell>
        </row>
        <row r="364">
          <cell r="A364">
            <v>3</v>
          </cell>
          <cell r="B364">
            <v>50</v>
          </cell>
          <cell r="G364">
            <v>-5.6843418860808002E-14</v>
          </cell>
        </row>
        <row r="365">
          <cell r="A365">
            <v>3</v>
          </cell>
          <cell r="B365">
            <v>50</v>
          </cell>
          <cell r="G365">
            <v>19805.580000000002</v>
          </cell>
        </row>
        <row r="366">
          <cell r="A366">
            <v>3</v>
          </cell>
          <cell r="B366">
            <v>50</v>
          </cell>
          <cell r="G366">
            <v>1.9895196601282801E-12</v>
          </cell>
        </row>
        <row r="367">
          <cell r="A367">
            <v>3</v>
          </cell>
          <cell r="B367">
            <v>50</v>
          </cell>
          <cell r="G367">
            <v>47207.23</v>
          </cell>
        </row>
        <row r="368">
          <cell r="A368">
            <v>3</v>
          </cell>
          <cell r="B368">
            <v>60</v>
          </cell>
          <cell r="G368">
            <v>1.45519152283669E-11</v>
          </cell>
        </row>
        <row r="369">
          <cell r="A369">
            <v>3</v>
          </cell>
          <cell r="B369">
            <v>60</v>
          </cell>
          <cell r="G369">
            <v>7663.37</v>
          </cell>
        </row>
        <row r="370">
          <cell r="A370">
            <v>3</v>
          </cell>
          <cell r="B370">
            <v>60</v>
          </cell>
          <cell r="G370">
            <v>13458.65</v>
          </cell>
        </row>
        <row r="371">
          <cell r="A371">
            <v>3</v>
          </cell>
          <cell r="B371">
            <v>60</v>
          </cell>
          <cell r="G371">
            <v>18114</v>
          </cell>
        </row>
        <row r="372">
          <cell r="A372">
            <v>3</v>
          </cell>
          <cell r="B372">
            <v>60</v>
          </cell>
          <cell r="G372">
            <v>832571.13</v>
          </cell>
        </row>
        <row r="373">
          <cell r="A373">
            <v>3</v>
          </cell>
          <cell r="B373">
            <v>60</v>
          </cell>
          <cell r="G373">
            <v>107176.62</v>
          </cell>
        </row>
        <row r="374">
          <cell r="A374">
            <v>3</v>
          </cell>
          <cell r="B374">
            <v>60</v>
          </cell>
          <cell r="G374">
            <v>47.18</v>
          </cell>
        </row>
        <row r="375">
          <cell r="A375">
            <v>3</v>
          </cell>
          <cell r="B375">
            <v>60</v>
          </cell>
          <cell r="G375">
            <v>2555.9499999999998</v>
          </cell>
        </row>
        <row r="376">
          <cell r="A376">
            <v>3</v>
          </cell>
          <cell r="B376">
            <v>60</v>
          </cell>
          <cell r="G376">
            <v>-2458.59</v>
          </cell>
        </row>
        <row r="377">
          <cell r="A377">
            <v>3</v>
          </cell>
          <cell r="B377">
            <v>60</v>
          </cell>
          <cell r="G377">
            <v>7828.88</v>
          </cell>
        </row>
        <row r="378">
          <cell r="A378">
            <v>3</v>
          </cell>
          <cell r="B378">
            <v>60</v>
          </cell>
          <cell r="G378">
            <v>-7790.71</v>
          </cell>
        </row>
        <row r="379">
          <cell r="A379">
            <v>3</v>
          </cell>
          <cell r="B379">
            <v>60</v>
          </cell>
          <cell r="G379">
            <v>169408.08</v>
          </cell>
        </row>
        <row r="380">
          <cell r="A380">
            <v>3</v>
          </cell>
          <cell r="B380">
            <v>60</v>
          </cell>
          <cell r="G380">
            <v>3637.48</v>
          </cell>
        </row>
        <row r="381">
          <cell r="A381">
            <v>3</v>
          </cell>
          <cell r="B381">
            <v>60</v>
          </cell>
          <cell r="G381">
            <v>31438.55</v>
          </cell>
        </row>
        <row r="382">
          <cell r="A382">
            <v>3</v>
          </cell>
          <cell r="B382">
            <v>70</v>
          </cell>
          <cell r="G382">
            <v>17838.400000000001</v>
          </cell>
        </row>
        <row r="383">
          <cell r="A383">
            <v>3</v>
          </cell>
          <cell r="B383">
            <v>70</v>
          </cell>
          <cell r="G383">
            <v>59316.56</v>
          </cell>
        </row>
        <row r="384">
          <cell r="A384">
            <v>3</v>
          </cell>
          <cell r="B384">
            <v>70</v>
          </cell>
          <cell r="G384">
            <v>533400.14</v>
          </cell>
        </row>
        <row r="385">
          <cell r="A385">
            <v>3</v>
          </cell>
          <cell r="B385">
            <v>70</v>
          </cell>
          <cell r="G385">
            <v>44671.33</v>
          </cell>
        </row>
        <row r="386">
          <cell r="A386">
            <v>3</v>
          </cell>
          <cell r="B386">
            <v>70</v>
          </cell>
          <cell r="G386">
            <v>14940.81</v>
          </cell>
        </row>
        <row r="387">
          <cell r="A387">
            <v>3</v>
          </cell>
          <cell r="B387">
            <v>70</v>
          </cell>
          <cell r="G387">
            <v>-14940.81</v>
          </cell>
        </row>
        <row r="388">
          <cell r="A388">
            <v>3</v>
          </cell>
          <cell r="B388">
            <v>70</v>
          </cell>
          <cell r="G388">
            <v>7461.7</v>
          </cell>
        </row>
        <row r="389">
          <cell r="A389">
            <v>3</v>
          </cell>
          <cell r="B389">
            <v>70</v>
          </cell>
          <cell r="G389">
            <v>-7455.45</v>
          </cell>
        </row>
        <row r="390">
          <cell r="A390">
            <v>3</v>
          </cell>
          <cell r="B390">
            <v>70</v>
          </cell>
          <cell r="G390">
            <v>72635</v>
          </cell>
        </row>
        <row r="391">
          <cell r="A391">
            <v>3</v>
          </cell>
          <cell r="B391">
            <v>70</v>
          </cell>
          <cell r="G391">
            <v>45450.86</v>
          </cell>
        </row>
        <row r="392">
          <cell r="A392">
            <v>3</v>
          </cell>
          <cell r="B392">
            <v>80</v>
          </cell>
          <cell r="G392">
            <v>4774858.24</v>
          </cell>
        </row>
        <row r="393">
          <cell r="A393">
            <v>3</v>
          </cell>
          <cell r="B393">
            <v>80</v>
          </cell>
          <cell r="G393">
            <v>5724.59</v>
          </cell>
        </row>
        <row r="394">
          <cell r="A394">
            <v>3</v>
          </cell>
          <cell r="B394">
            <v>80</v>
          </cell>
          <cell r="G394">
            <v>1300.6500000000001</v>
          </cell>
        </row>
        <row r="395">
          <cell r="A395">
            <v>3</v>
          </cell>
          <cell r="B395">
            <v>80</v>
          </cell>
          <cell r="G395">
            <v>-124255.47</v>
          </cell>
        </row>
        <row r="396">
          <cell r="A396">
            <v>3</v>
          </cell>
          <cell r="B396">
            <v>80</v>
          </cell>
          <cell r="G396">
            <v>-1065637.17</v>
          </cell>
        </row>
        <row r="397">
          <cell r="A397">
            <v>3</v>
          </cell>
          <cell r="B397">
            <v>80</v>
          </cell>
          <cell r="G397">
            <v>1784921.04</v>
          </cell>
        </row>
        <row r="398">
          <cell r="A398">
            <v>3</v>
          </cell>
          <cell r="B398">
            <v>80</v>
          </cell>
          <cell r="G398">
            <v>-1132812.51</v>
          </cell>
        </row>
        <row r="399">
          <cell r="A399">
            <v>3</v>
          </cell>
          <cell r="B399">
            <v>80</v>
          </cell>
          <cell r="G399">
            <v>409563.2</v>
          </cell>
        </row>
        <row r="400">
          <cell r="A400">
            <v>3</v>
          </cell>
          <cell r="B400">
            <v>180</v>
          </cell>
          <cell r="G400">
            <v>193869.2</v>
          </cell>
        </row>
        <row r="401">
          <cell r="A401">
            <v>3</v>
          </cell>
          <cell r="B401">
            <v>180</v>
          </cell>
          <cell r="G401">
            <v>151210.74</v>
          </cell>
        </row>
        <row r="402">
          <cell r="A402">
            <v>3</v>
          </cell>
          <cell r="B402">
            <v>180</v>
          </cell>
          <cell r="G402">
            <v>904779.28</v>
          </cell>
        </row>
        <row r="403">
          <cell r="A403">
            <v>3</v>
          </cell>
          <cell r="B403">
            <v>180</v>
          </cell>
          <cell r="G403">
            <v>30617.41</v>
          </cell>
        </row>
        <row r="404">
          <cell r="A404">
            <v>3</v>
          </cell>
          <cell r="B404">
            <v>180</v>
          </cell>
          <cell r="G404">
            <v>13755.75</v>
          </cell>
        </row>
        <row r="405">
          <cell r="A405">
            <v>3</v>
          </cell>
          <cell r="B405">
            <v>180</v>
          </cell>
          <cell r="G405">
            <v>1133.9100000000001</v>
          </cell>
        </row>
        <row r="406">
          <cell r="A406">
            <v>3</v>
          </cell>
          <cell r="B406">
            <v>180</v>
          </cell>
          <cell r="G406">
            <v>-284683</v>
          </cell>
        </row>
        <row r="407">
          <cell r="A407">
            <v>3</v>
          </cell>
          <cell r="B407">
            <v>180</v>
          </cell>
          <cell r="G407">
            <v>416597.05</v>
          </cell>
        </row>
        <row r="408">
          <cell r="A408">
            <v>3</v>
          </cell>
          <cell r="B408">
            <v>180</v>
          </cell>
          <cell r="G408">
            <v>-68641.850000000006</v>
          </cell>
        </row>
        <row r="409">
          <cell r="A409">
            <v>3</v>
          </cell>
          <cell r="B409">
            <v>212</v>
          </cell>
          <cell r="G409">
            <v>11961.56</v>
          </cell>
        </row>
        <row r="410">
          <cell r="A410">
            <v>3</v>
          </cell>
          <cell r="B410">
            <v>212</v>
          </cell>
          <cell r="G410">
            <v>23.01</v>
          </cell>
        </row>
        <row r="411">
          <cell r="A411">
            <v>3</v>
          </cell>
          <cell r="B411">
            <v>212</v>
          </cell>
          <cell r="G411">
            <v>10279.450000000001</v>
          </cell>
        </row>
        <row r="412">
          <cell r="A412">
            <v>3</v>
          </cell>
          <cell r="B412">
            <v>212</v>
          </cell>
          <cell r="G412">
            <v>8394</v>
          </cell>
        </row>
        <row r="413">
          <cell r="A413">
            <v>3</v>
          </cell>
          <cell r="B413">
            <v>212</v>
          </cell>
          <cell r="G413">
            <v>73228.5</v>
          </cell>
        </row>
        <row r="414">
          <cell r="A414">
            <v>3</v>
          </cell>
          <cell r="B414">
            <v>212</v>
          </cell>
          <cell r="G414">
            <v>16875</v>
          </cell>
        </row>
        <row r="415">
          <cell r="A415">
            <v>3</v>
          </cell>
          <cell r="B415">
            <v>212</v>
          </cell>
          <cell r="G415">
            <v>48711.5</v>
          </cell>
        </row>
        <row r="416">
          <cell r="A416">
            <v>3</v>
          </cell>
          <cell r="B416">
            <v>221</v>
          </cell>
          <cell r="G416">
            <v>66.95</v>
          </cell>
        </row>
        <row r="417">
          <cell r="A417">
            <v>3</v>
          </cell>
          <cell r="B417">
            <v>221</v>
          </cell>
          <cell r="G417">
            <v>7755</v>
          </cell>
        </row>
        <row r="418">
          <cell r="A418">
            <v>3</v>
          </cell>
          <cell r="B418">
            <v>221</v>
          </cell>
          <cell r="G418">
            <v>1578.13</v>
          </cell>
        </row>
        <row r="419">
          <cell r="A419">
            <v>3</v>
          </cell>
          <cell r="B419">
            <v>232</v>
          </cell>
          <cell r="G419">
            <v>12755.89</v>
          </cell>
        </row>
        <row r="420">
          <cell r="A420">
            <v>3</v>
          </cell>
          <cell r="B420">
            <v>233</v>
          </cell>
          <cell r="G420">
            <v>22212.41</v>
          </cell>
        </row>
        <row r="421">
          <cell r="A421">
            <v>3</v>
          </cell>
          <cell r="B421">
            <v>234</v>
          </cell>
          <cell r="G421">
            <v>17248.28</v>
          </cell>
        </row>
        <row r="422">
          <cell r="A422">
            <v>3</v>
          </cell>
          <cell r="B422">
            <v>301</v>
          </cell>
          <cell r="G422">
            <v>81</v>
          </cell>
        </row>
        <row r="423">
          <cell r="A423">
            <v>3</v>
          </cell>
          <cell r="B423">
            <v>301</v>
          </cell>
          <cell r="G423">
            <v>166.68</v>
          </cell>
        </row>
        <row r="424">
          <cell r="A424">
            <v>3</v>
          </cell>
          <cell r="B424">
            <v>303</v>
          </cell>
          <cell r="G424">
            <v>49808.480000000003</v>
          </cell>
        </row>
        <row r="425">
          <cell r="A425">
            <v>3</v>
          </cell>
          <cell r="B425">
            <v>303</v>
          </cell>
          <cell r="G425">
            <v>6462.72</v>
          </cell>
        </row>
        <row r="426">
          <cell r="A426">
            <v>3</v>
          </cell>
          <cell r="B426">
            <v>303</v>
          </cell>
          <cell r="G426">
            <v>23.92</v>
          </cell>
        </row>
        <row r="427">
          <cell r="A427">
            <v>4</v>
          </cell>
          <cell r="B427">
            <v>20</v>
          </cell>
          <cell r="G427">
            <v>0</v>
          </cell>
        </row>
        <row r="428">
          <cell r="A428">
            <v>4</v>
          </cell>
          <cell r="B428">
            <v>20</v>
          </cell>
          <cell r="G428">
            <v>16681.38</v>
          </cell>
        </row>
        <row r="429">
          <cell r="A429">
            <v>4</v>
          </cell>
          <cell r="B429">
            <v>20</v>
          </cell>
          <cell r="G429">
            <v>1315716.02</v>
          </cell>
        </row>
        <row r="430">
          <cell r="A430">
            <v>4</v>
          </cell>
          <cell r="B430">
            <v>20</v>
          </cell>
          <cell r="G430">
            <v>477987.76</v>
          </cell>
        </row>
        <row r="431">
          <cell r="A431">
            <v>4</v>
          </cell>
          <cell r="B431">
            <v>20</v>
          </cell>
          <cell r="G431">
            <v>25421.86</v>
          </cell>
        </row>
        <row r="432">
          <cell r="A432">
            <v>4</v>
          </cell>
          <cell r="B432">
            <v>20</v>
          </cell>
          <cell r="G432">
            <v>-21614.05</v>
          </cell>
        </row>
        <row r="433">
          <cell r="A433">
            <v>4</v>
          </cell>
          <cell r="B433">
            <v>20</v>
          </cell>
          <cell r="G433">
            <v>2133.13</v>
          </cell>
        </row>
        <row r="434">
          <cell r="A434">
            <v>4</v>
          </cell>
          <cell r="B434">
            <v>20</v>
          </cell>
          <cell r="G434">
            <v>-827.06</v>
          </cell>
        </row>
        <row r="435">
          <cell r="A435">
            <v>4</v>
          </cell>
          <cell r="B435">
            <v>20</v>
          </cell>
          <cell r="G435">
            <v>30675.37</v>
          </cell>
        </row>
        <row r="436">
          <cell r="A436">
            <v>4</v>
          </cell>
          <cell r="B436">
            <v>20</v>
          </cell>
          <cell r="G436">
            <v>-11893.46</v>
          </cell>
        </row>
        <row r="437">
          <cell r="A437">
            <v>4</v>
          </cell>
          <cell r="B437">
            <v>20</v>
          </cell>
          <cell r="G437">
            <v>3020.09</v>
          </cell>
        </row>
        <row r="438">
          <cell r="A438">
            <v>4</v>
          </cell>
          <cell r="B438">
            <v>20</v>
          </cell>
          <cell r="G438">
            <v>-1170.95</v>
          </cell>
        </row>
        <row r="439">
          <cell r="A439">
            <v>4</v>
          </cell>
          <cell r="B439">
            <v>20</v>
          </cell>
          <cell r="G439">
            <v>0</v>
          </cell>
        </row>
        <row r="440">
          <cell r="A440">
            <v>4</v>
          </cell>
          <cell r="B440">
            <v>20</v>
          </cell>
          <cell r="G440">
            <v>-4732.8599999999997</v>
          </cell>
        </row>
        <row r="441">
          <cell r="A441">
            <v>4</v>
          </cell>
          <cell r="B441">
            <v>30</v>
          </cell>
          <cell r="G441">
            <v>-9.0949470177292804E-13</v>
          </cell>
        </row>
        <row r="442">
          <cell r="A442">
            <v>4</v>
          </cell>
          <cell r="B442">
            <v>30</v>
          </cell>
          <cell r="G442">
            <v>18512.18</v>
          </cell>
        </row>
        <row r="443">
          <cell r="A443">
            <v>4</v>
          </cell>
          <cell r="B443">
            <v>30</v>
          </cell>
          <cell r="G443">
            <v>731652.65</v>
          </cell>
        </row>
        <row r="444">
          <cell r="A444">
            <v>4</v>
          </cell>
          <cell r="B444">
            <v>30</v>
          </cell>
          <cell r="G444">
            <v>322740.57</v>
          </cell>
        </row>
        <row r="445">
          <cell r="A445">
            <v>4</v>
          </cell>
          <cell r="B445">
            <v>30</v>
          </cell>
          <cell r="G445">
            <v>5552.59</v>
          </cell>
        </row>
        <row r="446">
          <cell r="A446">
            <v>4</v>
          </cell>
          <cell r="B446">
            <v>30</v>
          </cell>
          <cell r="G446">
            <v>-4719.7</v>
          </cell>
        </row>
        <row r="447">
          <cell r="A447">
            <v>4</v>
          </cell>
          <cell r="B447">
            <v>30</v>
          </cell>
          <cell r="G447">
            <v>370.17</v>
          </cell>
        </row>
        <row r="448">
          <cell r="A448">
            <v>4</v>
          </cell>
          <cell r="B448">
            <v>30</v>
          </cell>
          <cell r="G448">
            <v>-161.91</v>
          </cell>
        </row>
        <row r="449">
          <cell r="A449">
            <v>4</v>
          </cell>
          <cell r="B449">
            <v>30</v>
          </cell>
          <cell r="G449">
            <v>15632.17</v>
          </cell>
        </row>
        <row r="450">
          <cell r="A450">
            <v>4</v>
          </cell>
          <cell r="B450">
            <v>30</v>
          </cell>
          <cell r="G450">
            <v>-6837.55</v>
          </cell>
        </row>
        <row r="451">
          <cell r="A451">
            <v>4</v>
          </cell>
          <cell r="B451">
            <v>30</v>
          </cell>
          <cell r="G451">
            <v>-6742.97</v>
          </cell>
        </row>
        <row r="452">
          <cell r="A452">
            <v>4</v>
          </cell>
          <cell r="B452">
            <v>40</v>
          </cell>
          <cell r="G452">
            <v>28356.34</v>
          </cell>
        </row>
        <row r="453">
          <cell r="A453">
            <v>4</v>
          </cell>
          <cell r="B453">
            <v>40</v>
          </cell>
          <cell r="G453">
            <v>43148.69</v>
          </cell>
        </row>
        <row r="454">
          <cell r="A454">
            <v>4</v>
          </cell>
          <cell r="B454">
            <v>40</v>
          </cell>
          <cell r="G454">
            <v>493044.12</v>
          </cell>
        </row>
        <row r="455">
          <cell r="A455">
            <v>4</v>
          </cell>
          <cell r="B455">
            <v>40</v>
          </cell>
          <cell r="G455">
            <v>366388.22</v>
          </cell>
        </row>
        <row r="456">
          <cell r="A456">
            <v>4</v>
          </cell>
          <cell r="B456">
            <v>40</v>
          </cell>
          <cell r="G456">
            <v>3.59</v>
          </cell>
        </row>
        <row r="457">
          <cell r="A457">
            <v>4</v>
          </cell>
          <cell r="B457">
            <v>40</v>
          </cell>
          <cell r="G457">
            <v>2533.4499999999998</v>
          </cell>
        </row>
        <row r="458">
          <cell r="A458">
            <v>4</v>
          </cell>
          <cell r="B458">
            <v>40</v>
          </cell>
          <cell r="G458">
            <v>-2533.4499999999998</v>
          </cell>
        </row>
        <row r="459">
          <cell r="A459">
            <v>4</v>
          </cell>
          <cell r="B459">
            <v>40</v>
          </cell>
          <cell r="G459">
            <v>1542.93</v>
          </cell>
        </row>
        <row r="460">
          <cell r="A460">
            <v>4</v>
          </cell>
          <cell r="B460">
            <v>40</v>
          </cell>
          <cell r="G460">
            <v>-1311.49</v>
          </cell>
        </row>
        <row r="461">
          <cell r="A461">
            <v>4</v>
          </cell>
          <cell r="B461">
            <v>40</v>
          </cell>
          <cell r="G461">
            <v>5675.66</v>
          </cell>
        </row>
        <row r="462">
          <cell r="A462">
            <v>4</v>
          </cell>
          <cell r="B462">
            <v>40</v>
          </cell>
          <cell r="G462">
            <v>-2647.56</v>
          </cell>
        </row>
        <row r="463">
          <cell r="A463">
            <v>4</v>
          </cell>
          <cell r="B463">
            <v>50</v>
          </cell>
          <cell r="G463">
            <v>1.02318153949454E-12</v>
          </cell>
        </row>
        <row r="464">
          <cell r="A464">
            <v>4</v>
          </cell>
          <cell r="B464">
            <v>50</v>
          </cell>
          <cell r="G464">
            <v>3640.63</v>
          </cell>
        </row>
        <row r="465">
          <cell r="A465">
            <v>4</v>
          </cell>
          <cell r="B465">
            <v>50</v>
          </cell>
          <cell r="G465">
            <v>13728.76</v>
          </cell>
        </row>
        <row r="466">
          <cell r="A466">
            <v>4</v>
          </cell>
          <cell r="B466">
            <v>50</v>
          </cell>
          <cell r="G466">
            <v>61175.79</v>
          </cell>
        </row>
        <row r="467">
          <cell r="A467">
            <v>4</v>
          </cell>
          <cell r="B467">
            <v>50</v>
          </cell>
          <cell r="G467">
            <v>1448741.62</v>
          </cell>
        </row>
        <row r="468">
          <cell r="A468">
            <v>4</v>
          </cell>
          <cell r="B468">
            <v>50</v>
          </cell>
          <cell r="G468">
            <v>383534.95</v>
          </cell>
        </row>
        <row r="469">
          <cell r="A469">
            <v>4</v>
          </cell>
          <cell r="B469">
            <v>50</v>
          </cell>
          <cell r="G469">
            <v>4574.57</v>
          </cell>
        </row>
        <row r="470">
          <cell r="A470">
            <v>4</v>
          </cell>
          <cell r="B470">
            <v>50</v>
          </cell>
          <cell r="G470">
            <v>-4574.57</v>
          </cell>
        </row>
        <row r="471">
          <cell r="A471">
            <v>4</v>
          </cell>
          <cell r="B471">
            <v>50</v>
          </cell>
          <cell r="G471">
            <v>26173.3</v>
          </cell>
        </row>
        <row r="472">
          <cell r="A472">
            <v>4</v>
          </cell>
          <cell r="B472">
            <v>50</v>
          </cell>
          <cell r="G472">
            <v>-22247.31</v>
          </cell>
        </row>
        <row r="473">
          <cell r="A473">
            <v>4</v>
          </cell>
          <cell r="B473">
            <v>50</v>
          </cell>
          <cell r="G473">
            <v>389.9</v>
          </cell>
        </row>
        <row r="474">
          <cell r="A474">
            <v>4</v>
          </cell>
          <cell r="B474">
            <v>50</v>
          </cell>
          <cell r="G474">
            <v>-197.75</v>
          </cell>
        </row>
        <row r="475">
          <cell r="A475">
            <v>4</v>
          </cell>
          <cell r="B475">
            <v>50</v>
          </cell>
          <cell r="G475">
            <v>10840.2</v>
          </cell>
        </row>
        <row r="476">
          <cell r="A476">
            <v>4</v>
          </cell>
          <cell r="B476">
            <v>50</v>
          </cell>
          <cell r="G476">
            <v>-5497.9</v>
          </cell>
        </row>
        <row r="477">
          <cell r="A477">
            <v>4</v>
          </cell>
          <cell r="B477">
            <v>50</v>
          </cell>
          <cell r="G477">
            <v>171.41</v>
          </cell>
        </row>
        <row r="478">
          <cell r="A478">
            <v>4</v>
          </cell>
          <cell r="B478">
            <v>50</v>
          </cell>
          <cell r="G478">
            <v>-86.93</v>
          </cell>
        </row>
        <row r="479">
          <cell r="A479">
            <v>4</v>
          </cell>
          <cell r="B479">
            <v>50</v>
          </cell>
          <cell r="G479">
            <v>1.0800249583553501E-12</v>
          </cell>
        </row>
        <row r="480">
          <cell r="A480">
            <v>4</v>
          </cell>
          <cell r="B480">
            <v>50</v>
          </cell>
          <cell r="G480">
            <v>47207.23</v>
          </cell>
        </row>
        <row r="481">
          <cell r="A481">
            <v>4</v>
          </cell>
          <cell r="B481">
            <v>60</v>
          </cell>
          <cell r="G481">
            <v>2.7569058147491899E-12</v>
          </cell>
        </row>
        <row r="482">
          <cell r="A482">
            <v>4</v>
          </cell>
          <cell r="B482">
            <v>60</v>
          </cell>
          <cell r="G482">
            <v>7712.83</v>
          </cell>
        </row>
        <row r="483">
          <cell r="A483">
            <v>4</v>
          </cell>
          <cell r="B483">
            <v>60</v>
          </cell>
          <cell r="G483">
            <v>13458.65</v>
          </cell>
        </row>
        <row r="484">
          <cell r="A484">
            <v>4</v>
          </cell>
          <cell r="B484">
            <v>60</v>
          </cell>
          <cell r="G484">
            <v>18114.02</v>
          </cell>
        </row>
        <row r="485">
          <cell r="A485">
            <v>4</v>
          </cell>
          <cell r="B485">
            <v>60</v>
          </cell>
          <cell r="G485">
            <v>778700.99</v>
          </cell>
        </row>
        <row r="486">
          <cell r="A486">
            <v>4</v>
          </cell>
          <cell r="B486">
            <v>60</v>
          </cell>
          <cell r="G486">
            <v>280671.84000000003</v>
          </cell>
        </row>
        <row r="487">
          <cell r="A487">
            <v>4</v>
          </cell>
          <cell r="B487">
            <v>60</v>
          </cell>
          <cell r="G487">
            <v>2130.5</v>
          </cell>
        </row>
        <row r="488">
          <cell r="A488">
            <v>4</v>
          </cell>
          <cell r="B488">
            <v>60</v>
          </cell>
          <cell r="G488">
            <v>-1858.79</v>
          </cell>
        </row>
        <row r="489">
          <cell r="A489">
            <v>4</v>
          </cell>
          <cell r="B489">
            <v>60</v>
          </cell>
          <cell r="G489">
            <v>12142</v>
          </cell>
        </row>
        <row r="490">
          <cell r="A490">
            <v>4</v>
          </cell>
          <cell r="B490">
            <v>60</v>
          </cell>
          <cell r="G490">
            <v>-10320.709999999999</v>
          </cell>
        </row>
        <row r="491">
          <cell r="A491">
            <v>4</v>
          </cell>
          <cell r="B491">
            <v>60</v>
          </cell>
          <cell r="G491">
            <v>80.8</v>
          </cell>
        </row>
        <row r="492">
          <cell r="A492">
            <v>4</v>
          </cell>
          <cell r="B492">
            <v>60</v>
          </cell>
          <cell r="G492">
            <v>-40.07</v>
          </cell>
        </row>
        <row r="493">
          <cell r="A493">
            <v>4</v>
          </cell>
          <cell r="B493">
            <v>60</v>
          </cell>
          <cell r="G493">
            <v>16274.71</v>
          </cell>
        </row>
        <row r="494">
          <cell r="A494">
            <v>4</v>
          </cell>
          <cell r="B494">
            <v>60</v>
          </cell>
          <cell r="G494">
            <v>-8071.2</v>
          </cell>
        </row>
        <row r="495">
          <cell r="A495">
            <v>4</v>
          </cell>
          <cell r="B495">
            <v>60</v>
          </cell>
          <cell r="G495">
            <v>649.51</v>
          </cell>
        </row>
        <row r="496">
          <cell r="A496">
            <v>4</v>
          </cell>
          <cell r="B496">
            <v>60</v>
          </cell>
          <cell r="G496">
            <v>-322.12</v>
          </cell>
        </row>
        <row r="497">
          <cell r="A497">
            <v>4</v>
          </cell>
          <cell r="B497">
            <v>60</v>
          </cell>
          <cell r="G497">
            <v>31438.55</v>
          </cell>
        </row>
        <row r="498">
          <cell r="A498">
            <v>4</v>
          </cell>
          <cell r="B498">
            <v>70</v>
          </cell>
          <cell r="G498">
            <v>17818.14</v>
          </cell>
        </row>
        <row r="499">
          <cell r="A499">
            <v>4</v>
          </cell>
          <cell r="B499">
            <v>70</v>
          </cell>
          <cell r="G499">
            <v>59209.42</v>
          </cell>
        </row>
        <row r="500">
          <cell r="A500">
            <v>4</v>
          </cell>
          <cell r="B500">
            <v>70</v>
          </cell>
          <cell r="G500">
            <v>535386.69999999995</v>
          </cell>
        </row>
        <row r="501">
          <cell r="A501">
            <v>4</v>
          </cell>
          <cell r="B501">
            <v>70</v>
          </cell>
          <cell r="G501">
            <v>322725.84999999998</v>
          </cell>
        </row>
        <row r="502">
          <cell r="A502">
            <v>4</v>
          </cell>
          <cell r="B502">
            <v>70</v>
          </cell>
          <cell r="G502">
            <v>16335.72</v>
          </cell>
        </row>
        <row r="503">
          <cell r="A503">
            <v>4</v>
          </cell>
          <cell r="B503">
            <v>70</v>
          </cell>
          <cell r="G503">
            <v>-16335.72</v>
          </cell>
        </row>
        <row r="504">
          <cell r="A504">
            <v>4</v>
          </cell>
          <cell r="B504">
            <v>70</v>
          </cell>
          <cell r="G504">
            <v>8779.93</v>
          </cell>
        </row>
        <row r="505">
          <cell r="A505">
            <v>4</v>
          </cell>
          <cell r="B505">
            <v>70</v>
          </cell>
          <cell r="G505">
            <v>-7462.94</v>
          </cell>
        </row>
        <row r="506">
          <cell r="A506">
            <v>4</v>
          </cell>
          <cell r="B506">
            <v>70</v>
          </cell>
          <cell r="G506">
            <v>1411.08</v>
          </cell>
        </row>
        <row r="507">
          <cell r="A507">
            <v>4</v>
          </cell>
          <cell r="B507">
            <v>70</v>
          </cell>
          <cell r="G507">
            <v>-261.47000000000003</v>
          </cell>
        </row>
        <row r="508">
          <cell r="A508">
            <v>4</v>
          </cell>
          <cell r="B508">
            <v>70</v>
          </cell>
          <cell r="G508">
            <v>14668.68</v>
          </cell>
        </row>
        <row r="509">
          <cell r="A509">
            <v>4</v>
          </cell>
          <cell r="B509">
            <v>70</v>
          </cell>
          <cell r="G509">
            <v>-2718.07</v>
          </cell>
        </row>
        <row r="510">
          <cell r="A510">
            <v>4</v>
          </cell>
          <cell r="B510">
            <v>70</v>
          </cell>
          <cell r="G510">
            <v>93.99</v>
          </cell>
        </row>
        <row r="511">
          <cell r="A511">
            <v>4</v>
          </cell>
          <cell r="B511">
            <v>70</v>
          </cell>
          <cell r="G511">
            <v>-17.420000000000002</v>
          </cell>
        </row>
        <row r="512">
          <cell r="A512">
            <v>4</v>
          </cell>
          <cell r="B512">
            <v>80</v>
          </cell>
          <cell r="G512">
            <v>4820538.5</v>
          </cell>
        </row>
        <row r="513">
          <cell r="A513">
            <v>4</v>
          </cell>
          <cell r="B513">
            <v>80</v>
          </cell>
          <cell r="G513">
            <v>5724.59</v>
          </cell>
        </row>
        <row r="514">
          <cell r="A514">
            <v>4</v>
          </cell>
          <cell r="B514">
            <v>80</v>
          </cell>
          <cell r="G514">
            <v>1324.15</v>
          </cell>
        </row>
        <row r="515">
          <cell r="A515">
            <v>4</v>
          </cell>
          <cell r="B515">
            <v>80</v>
          </cell>
          <cell r="G515">
            <v>244284.62</v>
          </cell>
        </row>
        <row r="516">
          <cell r="A516">
            <v>4</v>
          </cell>
          <cell r="B516">
            <v>80</v>
          </cell>
          <cell r="G516">
            <v>75520.83</v>
          </cell>
        </row>
        <row r="517">
          <cell r="A517">
            <v>4</v>
          </cell>
          <cell r="B517">
            <v>80</v>
          </cell>
          <cell r="G517">
            <v>515611.14</v>
          </cell>
        </row>
        <row r="518">
          <cell r="A518">
            <v>4</v>
          </cell>
          <cell r="B518">
            <v>180</v>
          </cell>
          <cell r="G518">
            <v>193997.82</v>
          </cell>
        </row>
        <row r="519">
          <cell r="A519">
            <v>4</v>
          </cell>
          <cell r="B519">
            <v>180</v>
          </cell>
          <cell r="G519">
            <v>151324.56</v>
          </cell>
        </row>
        <row r="520">
          <cell r="A520">
            <v>4</v>
          </cell>
          <cell r="B520">
            <v>180</v>
          </cell>
          <cell r="G520">
            <v>923579.84</v>
          </cell>
        </row>
        <row r="521">
          <cell r="A521">
            <v>4</v>
          </cell>
          <cell r="B521">
            <v>180</v>
          </cell>
          <cell r="G521">
            <v>30917.33</v>
          </cell>
        </row>
        <row r="522">
          <cell r="A522">
            <v>4</v>
          </cell>
          <cell r="B522">
            <v>180</v>
          </cell>
          <cell r="G522">
            <v>13755.75</v>
          </cell>
        </row>
        <row r="523">
          <cell r="A523">
            <v>4</v>
          </cell>
          <cell r="B523">
            <v>180</v>
          </cell>
          <cell r="G523">
            <v>1133.9100000000001</v>
          </cell>
        </row>
        <row r="524">
          <cell r="A524">
            <v>4</v>
          </cell>
          <cell r="B524">
            <v>180</v>
          </cell>
          <cell r="G524">
            <v>110148.99</v>
          </cell>
        </row>
        <row r="525">
          <cell r="A525">
            <v>4</v>
          </cell>
          <cell r="B525">
            <v>180</v>
          </cell>
          <cell r="G525">
            <v>-453125</v>
          </cell>
        </row>
        <row r="526">
          <cell r="A526">
            <v>4</v>
          </cell>
          <cell r="B526">
            <v>180</v>
          </cell>
          <cell r="G526">
            <v>-68641.850000000006</v>
          </cell>
        </row>
        <row r="527">
          <cell r="A527">
            <v>4</v>
          </cell>
          <cell r="B527">
            <v>212</v>
          </cell>
          <cell r="G527">
            <v>11945.16</v>
          </cell>
        </row>
        <row r="528">
          <cell r="A528">
            <v>4</v>
          </cell>
          <cell r="B528">
            <v>212</v>
          </cell>
          <cell r="G528">
            <v>23.01</v>
          </cell>
        </row>
        <row r="529">
          <cell r="A529">
            <v>4</v>
          </cell>
          <cell r="B529">
            <v>212</v>
          </cell>
          <cell r="G529">
            <v>9559.2199999999993</v>
          </cell>
        </row>
        <row r="530">
          <cell r="A530">
            <v>4</v>
          </cell>
          <cell r="B530">
            <v>212</v>
          </cell>
          <cell r="G530">
            <v>8394</v>
          </cell>
        </row>
        <row r="531">
          <cell r="A531">
            <v>4</v>
          </cell>
          <cell r="B531">
            <v>212</v>
          </cell>
          <cell r="G531">
            <v>73246.240000000005</v>
          </cell>
        </row>
        <row r="532">
          <cell r="A532">
            <v>4</v>
          </cell>
          <cell r="B532">
            <v>212</v>
          </cell>
          <cell r="G532">
            <v>16875</v>
          </cell>
        </row>
        <row r="533">
          <cell r="A533">
            <v>4</v>
          </cell>
          <cell r="B533">
            <v>212</v>
          </cell>
          <cell r="G533">
            <v>48711.5</v>
          </cell>
        </row>
        <row r="534">
          <cell r="A534">
            <v>4</v>
          </cell>
          <cell r="B534">
            <v>221</v>
          </cell>
          <cell r="G534">
            <v>66.95</v>
          </cell>
        </row>
        <row r="535">
          <cell r="A535">
            <v>4</v>
          </cell>
          <cell r="B535">
            <v>221</v>
          </cell>
          <cell r="G535">
            <v>7755</v>
          </cell>
        </row>
        <row r="536">
          <cell r="A536">
            <v>4</v>
          </cell>
          <cell r="B536">
            <v>221</v>
          </cell>
          <cell r="G536">
            <v>1578.13</v>
          </cell>
        </row>
        <row r="537">
          <cell r="A537">
            <v>4</v>
          </cell>
          <cell r="B537">
            <v>232</v>
          </cell>
          <cell r="G537">
            <v>12755.89</v>
          </cell>
        </row>
        <row r="538">
          <cell r="A538">
            <v>4</v>
          </cell>
          <cell r="B538">
            <v>233</v>
          </cell>
          <cell r="G538">
            <v>22212.41</v>
          </cell>
        </row>
        <row r="539">
          <cell r="A539">
            <v>4</v>
          </cell>
          <cell r="B539">
            <v>234</v>
          </cell>
          <cell r="G539">
            <v>17248.28</v>
          </cell>
        </row>
        <row r="540">
          <cell r="A540">
            <v>4</v>
          </cell>
          <cell r="B540">
            <v>301</v>
          </cell>
          <cell r="G540">
            <v>81</v>
          </cell>
        </row>
        <row r="541">
          <cell r="A541">
            <v>4</v>
          </cell>
          <cell r="B541">
            <v>301</v>
          </cell>
          <cell r="G541">
            <v>166.68</v>
          </cell>
        </row>
        <row r="542">
          <cell r="A542">
            <v>4</v>
          </cell>
          <cell r="B542">
            <v>303</v>
          </cell>
          <cell r="G542">
            <v>49808.480000000003</v>
          </cell>
        </row>
        <row r="543">
          <cell r="A543">
            <v>4</v>
          </cell>
          <cell r="B543">
            <v>303</v>
          </cell>
          <cell r="G543">
            <v>6462.72</v>
          </cell>
        </row>
        <row r="544">
          <cell r="A544">
            <v>4</v>
          </cell>
          <cell r="B544">
            <v>303</v>
          </cell>
          <cell r="G544">
            <v>23.92</v>
          </cell>
        </row>
        <row r="545">
          <cell r="A545">
            <v>4</v>
          </cell>
          <cell r="B545">
            <v>10</v>
          </cell>
          <cell r="G545">
            <v>-453125</v>
          </cell>
        </row>
        <row r="546">
          <cell r="A546">
            <v>4</v>
          </cell>
          <cell r="B546">
            <v>10</v>
          </cell>
          <cell r="G546">
            <v>-68641.850000000006</v>
          </cell>
        </row>
        <row r="547">
          <cell r="A547">
            <v>4</v>
          </cell>
          <cell r="B547">
            <v>20</v>
          </cell>
          <cell r="G547">
            <v>11945.16</v>
          </cell>
        </row>
        <row r="548">
          <cell r="A548">
            <v>4</v>
          </cell>
          <cell r="B548">
            <v>30</v>
          </cell>
          <cell r="G548">
            <v>23.01</v>
          </cell>
        </row>
        <row r="549">
          <cell r="A549">
            <v>4</v>
          </cell>
          <cell r="B549">
            <v>40</v>
          </cell>
          <cell r="G549">
            <v>9559.2199999999993</v>
          </cell>
        </row>
        <row r="550">
          <cell r="A550">
            <v>4</v>
          </cell>
          <cell r="B550">
            <v>50</v>
          </cell>
          <cell r="G550">
            <v>8394</v>
          </cell>
        </row>
        <row r="551">
          <cell r="A551">
            <v>4</v>
          </cell>
          <cell r="B551">
            <v>60</v>
          </cell>
          <cell r="G551">
            <v>73246.240000000005</v>
          </cell>
        </row>
        <row r="552">
          <cell r="A552">
            <v>4</v>
          </cell>
          <cell r="B552">
            <v>70</v>
          </cell>
          <cell r="G552">
            <v>16875</v>
          </cell>
        </row>
        <row r="553">
          <cell r="A553">
            <v>4</v>
          </cell>
          <cell r="B553">
            <v>20</v>
          </cell>
          <cell r="G553">
            <v>48711.5</v>
          </cell>
        </row>
        <row r="554">
          <cell r="A554">
            <v>4</v>
          </cell>
          <cell r="B554">
            <v>30</v>
          </cell>
          <cell r="G554">
            <v>66.95</v>
          </cell>
        </row>
        <row r="555">
          <cell r="A555">
            <v>4</v>
          </cell>
          <cell r="B555">
            <v>40</v>
          </cell>
          <cell r="G555">
            <v>7755</v>
          </cell>
        </row>
        <row r="556">
          <cell r="A556">
            <v>4</v>
          </cell>
          <cell r="B556">
            <v>50</v>
          </cell>
          <cell r="G556">
            <v>1578.13</v>
          </cell>
        </row>
        <row r="557">
          <cell r="A557">
            <v>4</v>
          </cell>
          <cell r="B557">
            <v>60</v>
          </cell>
          <cell r="G557">
            <v>12755.89</v>
          </cell>
        </row>
        <row r="558">
          <cell r="A558">
            <v>4</v>
          </cell>
          <cell r="B558">
            <v>70</v>
          </cell>
          <cell r="G558">
            <v>22212.41</v>
          </cell>
        </row>
        <row r="559">
          <cell r="A559">
            <v>4</v>
          </cell>
          <cell r="B559">
            <v>20</v>
          </cell>
          <cell r="G559">
            <v>17248.28</v>
          </cell>
        </row>
        <row r="560">
          <cell r="A560">
            <v>4</v>
          </cell>
          <cell r="B560">
            <v>30</v>
          </cell>
          <cell r="G560">
            <v>81</v>
          </cell>
        </row>
        <row r="561">
          <cell r="A561">
            <v>4</v>
          </cell>
          <cell r="B561">
            <v>40</v>
          </cell>
          <cell r="G561">
            <v>166.68</v>
          </cell>
        </row>
        <row r="562">
          <cell r="A562">
            <v>4</v>
          </cell>
          <cell r="B562">
            <v>50</v>
          </cell>
          <cell r="G562">
            <v>49808.480000000003</v>
          </cell>
        </row>
        <row r="563">
          <cell r="A563">
            <v>4</v>
          </cell>
          <cell r="B563">
            <v>60</v>
          </cell>
          <cell r="G563">
            <v>6462.72</v>
          </cell>
        </row>
        <row r="564">
          <cell r="A564">
            <v>4</v>
          </cell>
          <cell r="B564">
            <v>70</v>
          </cell>
          <cell r="G564">
            <v>23.92</v>
          </cell>
        </row>
        <row r="565">
          <cell r="A565">
            <v>1</v>
          </cell>
          <cell r="B565">
            <v>40</v>
          </cell>
          <cell r="G565">
            <v>-2080.63</v>
          </cell>
        </row>
        <row r="566">
          <cell r="A566">
            <v>1</v>
          </cell>
          <cell r="B566">
            <v>50</v>
          </cell>
          <cell r="G566">
            <v>-16570.54</v>
          </cell>
        </row>
        <row r="567">
          <cell r="A567">
            <v>1</v>
          </cell>
          <cell r="B567">
            <v>60</v>
          </cell>
          <cell r="G567">
            <v>-7678.26</v>
          </cell>
        </row>
        <row r="568">
          <cell r="A568">
            <v>1</v>
          </cell>
          <cell r="B568">
            <v>70</v>
          </cell>
          <cell r="G568">
            <v>-7799.3</v>
          </cell>
        </row>
        <row r="569">
          <cell r="A569">
            <v>2</v>
          </cell>
          <cell r="B569">
            <v>20</v>
          </cell>
          <cell r="G569">
            <v>-20518.09</v>
          </cell>
        </row>
        <row r="570">
          <cell r="A570">
            <v>2</v>
          </cell>
          <cell r="B570">
            <v>30</v>
          </cell>
          <cell r="G570">
            <v>-4073.97</v>
          </cell>
        </row>
        <row r="571">
          <cell r="A571">
            <v>2</v>
          </cell>
          <cell r="B571">
            <v>40</v>
          </cell>
          <cell r="G571">
            <v>-2075.4</v>
          </cell>
        </row>
        <row r="572">
          <cell r="A572">
            <v>2</v>
          </cell>
          <cell r="B572">
            <v>50</v>
          </cell>
          <cell r="G572">
            <v>-16692.349999999999</v>
          </cell>
        </row>
        <row r="573">
          <cell r="A573">
            <v>2</v>
          </cell>
          <cell r="B573">
            <v>60</v>
          </cell>
          <cell r="G573">
            <v>-7790.71</v>
          </cell>
        </row>
        <row r="574">
          <cell r="A574">
            <v>2</v>
          </cell>
          <cell r="B574">
            <v>70</v>
          </cell>
          <cell r="G574">
            <v>-7505.99</v>
          </cell>
        </row>
        <row r="575">
          <cell r="A575">
            <v>3</v>
          </cell>
          <cell r="B575">
            <v>20</v>
          </cell>
          <cell r="G575">
            <v>-20518.09</v>
          </cell>
        </row>
        <row r="576">
          <cell r="A576">
            <v>3</v>
          </cell>
          <cell r="B576">
            <v>30</v>
          </cell>
          <cell r="G576">
            <v>-4073.95</v>
          </cell>
        </row>
        <row r="577">
          <cell r="A577">
            <v>3</v>
          </cell>
          <cell r="B577">
            <v>40</v>
          </cell>
          <cell r="G577">
            <v>-2325.15</v>
          </cell>
        </row>
        <row r="578">
          <cell r="A578">
            <v>3</v>
          </cell>
          <cell r="B578">
            <v>50</v>
          </cell>
          <cell r="G578">
            <v>-16690.919999999998</v>
          </cell>
        </row>
        <row r="579">
          <cell r="A579">
            <v>3</v>
          </cell>
          <cell r="B579">
            <v>60</v>
          </cell>
          <cell r="G579">
            <v>-7790.71</v>
          </cell>
        </row>
        <row r="580">
          <cell r="A580">
            <v>3</v>
          </cell>
          <cell r="B580">
            <v>70</v>
          </cell>
          <cell r="G580">
            <v>-7455.45</v>
          </cell>
        </row>
        <row r="581">
          <cell r="A581">
            <v>4</v>
          </cell>
          <cell r="B581">
            <v>20</v>
          </cell>
          <cell r="G581">
            <v>-21614.05</v>
          </cell>
        </row>
        <row r="582">
          <cell r="A582">
            <v>4</v>
          </cell>
          <cell r="B582">
            <v>30</v>
          </cell>
          <cell r="G582">
            <v>-4719.7</v>
          </cell>
        </row>
        <row r="583">
          <cell r="A583">
            <v>4</v>
          </cell>
          <cell r="B583">
            <v>40</v>
          </cell>
          <cell r="G583">
            <v>-1311.49</v>
          </cell>
        </row>
        <row r="584">
          <cell r="A584">
            <v>4</v>
          </cell>
          <cell r="B584">
            <v>50</v>
          </cell>
          <cell r="G584">
            <v>-22247.31</v>
          </cell>
        </row>
        <row r="585">
          <cell r="A585">
            <v>4</v>
          </cell>
          <cell r="B585">
            <v>60</v>
          </cell>
          <cell r="G585">
            <v>-10320.709999999999</v>
          </cell>
        </row>
        <row r="586">
          <cell r="A586">
            <v>4</v>
          </cell>
          <cell r="B586">
            <v>70</v>
          </cell>
          <cell r="G586">
            <v>-7462.94</v>
          </cell>
        </row>
        <row r="587">
          <cell r="A587">
            <v>5</v>
          </cell>
          <cell r="B587">
            <v>20</v>
          </cell>
          <cell r="G587">
            <v>-21614.05</v>
          </cell>
        </row>
        <row r="588">
          <cell r="A588">
            <v>5</v>
          </cell>
          <cell r="B588">
            <v>30</v>
          </cell>
          <cell r="G588">
            <v>-4719.7</v>
          </cell>
        </row>
        <row r="589">
          <cell r="A589">
            <v>5</v>
          </cell>
          <cell r="B589">
            <v>40</v>
          </cell>
          <cell r="G589">
            <v>-1311.49</v>
          </cell>
        </row>
        <row r="590">
          <cell r="A590">
            <v>5</v>
          </cell>
          <cell r="B590">
            <v>50</v>
          </cell>
          <cell r="G590">
            <v>-22233.200000000001</v>
          </cell>
        </row>
        <row r="591">
          <cell r="A591">
            <v>5</v>
          </cell>
          <cell r="B591">
            <v>60</v>
          </cell>
          <cell r="G591">
            <v>-10320.709999999999</v>
          </cell>
        </row>
        <row r="592">
          <cell r="A592">
            <v>5</v>
          </cell>
          <cell r="B592">
            <v>70</v>
          </cell>
          <cell r="G592">
            <v>-7462.94</v>
          </cell>
        </row>
        <row r="593">
          <cell r="A593">
            <v>4</v>
          </cell>
          <cell r="B593">
            <v>20</v>
          </cell>
          <cell r="G593">
            <v>2133.13</v>
          </cell>
        </row>
        <row r="594">
          <cell r="A594">
            <v>4</v>
          </cell>
          <cell r="B594">
            <v>30</v>
          </cell>
          <cell r="G594">
            <v>370.17</v>
          </cell>
        </row>
        <row r="595">
          <cell r="A595">
            <v>4</v>
          </cell>
          <cell r="B595">
            <v>50</v>
          </cell>
          <cell r="G595">
            <v>389.9</v>
          </cell>
        </row>
        <row r="596">
          <cell r="A596">
            <v>4</v>
          </cell>
          <cell r="B596">
            <v>60</v>
          </cell>
          <cell r="G596">
            <v>80.8</v>
          </cell>
        </row>
        <row r="597">
          <cell r="A597">
            <v>4</v>
          </cell>
          <cell r="B597">
            <v>70</v>
          </cell>
          <cell r="G597">
            <v>1411.08</v>
          </cell>
        </row>
        <row r="598">
          <cell r="A598">
            <v>5</v>
          </cell>
          <cell r="B598">
            <v>20</v>
          </cell>
          <cell r="G598">
            <v>2133.13</v>
          </cell>
        </row>
        <row r="599">
          <cell r="A599">
            <v>5</v>
          </cell>
          <cell r="B599">
            <v>50</v>
          </cell>
          <cell r="G599">
            <v>389.9</v>
          </cell>
        </row>
        <row r="600">
          <cell r="A600">
            <v>5</v>
          </cell>
          <cell r="B600">
            <v>60</v>
          </cell>
          <cell r="G600">
            <v>80.8</v>
          </cell>
        </row>
        <row r="601">
          <cell r="A601">
            <v>5</v>
          </cell>
          <cell r="B601">
            <v>70</v>
          </cell>
          <cell r="G601">
            <v>1411.08</v>
          </cell>
        </row>
        <row r="602">
          <cell r="A602">
            <v>4</v>
          </cell>
          <cell r="B602">
            <v>20</v>
          </cell>
          <cell r="G602">
            <v>-827.06</v>
          </cell>
        </row>
        <row r="603">
          <cell r="A603">
            <v>4</v>
          </cell>
          <cell r="B603">
            <v>30</v>
          </cell>
          <cell r="G603">
            <v>-161.91</v>
          </cell>
        </row>
        <row r="604">
          <cell r="A604">
            <v>4</v>
          </cell>
          <cell r="B604">
            <v>50</v>
          </cell>
          <cell r="G604">
            <v>-197.75</v>
          </cell>
        </row>
        <row r="605">
          <cell r="A605">
            <v>4</v>
          </cell>
          <cell r="B605">
            <v>60</v>
          </cell>
          <cell r="G605">
            <v>-40.07</v>
          </cell>
        </row>
        <row r="606">
          <cell r="A606">
            <v>4</v>
          </cell>
          <cell r="B606">
            <v>70</v>
          </cell>
          <cell r="G606">
            <v>-261.47000000000003</v>
          </cell>
        </row>
        <row r="607">
          <cell r="A607">
            <v>5</v>
          </cell>
          <cell r="B607">
            <v>20</v>
          </cell>
          <cell r="G607">
            <v>-1046.58</v>
          </cell>
        </row>
        <row r="608">
          <cell r="A608">
            <v>5</v>
          </cell>
          <cell r="B608">
            <v>50</v>
          </cell>
          <cell r="G608">
            <v>-197.19</v>
          </cell>
        </row>
        <row r="609">
          <cell r="A609">
            <v>5</v>
          </cell>
          <cell r="B609">
            <v>60</v>
          </cell>
          <cell r="G609">
            <v>-40.590000000000003</v>
          </cell>
        </row>
        <row r="610">
          <cell r="A610">
            <v>5</v>
          </cell>
          <cell r="B610">
            <v>70</v>
          </cell>
          <cell r="G610">
            <v>-279.20999999999998</v>
          </cell>
        </row>
        <row r="611">
          <cell r="A611">
            <v>1</v>
          </cell>
          <cell r="B611">
            <v>20</v>
          </cell>
          <cell r="G611">
            <v>325.39999999999998</v>
          </cell>
        </row>
        <row r="612">
          <cell r="A612">
            <v>2</v>
          </cell>
          <cell r="B612">
            <v>20</v>
          </cell>
          <cell r="G612">
            <v>365.38</v>
          </cell>
        </row>
        <row r="613">
          <cell r="A613">
            <v>3</v>
          </cell>
          <cell r="B613">
            <v>20</v>
          </cell>
          <cell r="G613">
            <v>364.75</v>
          </cell>
        </row>
        <row r="614">
          <cell r="A614">
            <v>4</v>
          </cell>
          <cell r="B614">
            <v>20</v>
          </cell>
          <cell r="G614">
            <v>30675.37</v>
          </cell>
        </row>
        <row r="615">
          <cell r="A615">
            <v>4</v>
          </cell>
          <cell r="B615">
            <v>30</v>
          </cell>
          <cell r="G615">
            <v>15632.17</v>
          </cell>
        </row>
        <row r="616">
          <cell r="A616">
            <v>4</v>
          </cell>
          <cell r="B616">
            <v>40</v>
          </cell>
          <cell r="G616">
            <v>5675.66</v>
          </cell>
        </row>
        <row r="617">
          <cell r="A617">
            <v>4</v>
          </cell>
          <cell r="B617">
            <v>50</v>
          </cell>
          <cell r="G617">
            <v>10840.2</v>
          </cell>
        </row>
        <row r="618">
          <cell r="A618">
            <v>4</v>
          </cell>
          <cell r="B618">
            <v>60</v>
          </cell>
          <cell r="G618">
            <v>16274.71</v>
          </cell>
        </row>
        <row r="619">
          <cell r="A619">
            <v>4</v>
          </cell>
          <cell r="B619">
            <v>70</v>
          </cell>
          <cell r="G619">
            <v>14668.68</v>
          </cell>
        </row>
        <row r="620">
          <cell r="A620">
            <v>5</v>
          </cell>
          <cell r="B620">
            <v>20</v>
          </cell>
          <cell r="G620">
            <v>30675.37</v>
          </cell>
        </row>
        <row r="621">
          <cell r="A621">
            <v>5</v>
          </cell>
          <cell r="B621">
            <v>30</v>
          </cell>
          <cell r="G621">
            <v>21864.43</v>
          </cell>
        </row>
        <row r="622">
          <cell r="A622">
            <v>5</v>
          </cell>
          <cell r="B622">
            <v>40</v>
          </cell>
          <cell r="G622">
            <v>5687.62</v>
          </cell>
        </row>
        <row r="623">
          <cell r="A623">
            <v>5</v>
          </cell>
          <cell r="B623">
            <v>50</v>
          </cell>
          <cell r="G623">
            <v>10840.2</v>
          </cell>
        </row>
        <row r="624">
          <cell r="A624">
            <v>5</v>
          </cell>
          <cell r="B624">
            <v>60</v>
          </cell>
          <cell r="G624">
            <v>16274.7</v>
          </cell>
        </row>
        <row r="625">
          <cell r="A625">
            <v>5</v>
          </cell>
          <cell r="B625">
            <v>70</v>
          </cell>
          <cell r="G625">
            <v>14645.67</v>
          </cell>
        </row>
        <row r="626">
          <cell r="A626">
            <v>1</v>
          </cell>
          <cell r="B626">
            <v>20</v>
          </cell>
          <cell r="G626">
            <v>-112.06</v>
          </cell>
        </row>
        <row r="627">
          <cell r="A627">
            <v>2</v>
          </cell>
          <cell r="B627">
            <v>20</v>
          </cell>
          <cell r="G627">
            <v>-122.55</v>
          </cell>
        </row>
        <row r="628">
          <cell r="A628">
            <v>3</v>
          </cell>
          <cell r="B628">
            <v>20</v>
          </cell>
          <cell r="G628">
            <v>-122.49</v>
          </cell>
        </row>
        <row r="629">
          <cell r="A629">
            <v>4</v>
          </cell>
          <cell r="B629">
            <v>20</v>
          </cell>
          <cell r="G629">
            <v>-11893.46</v>
          </cell>
        </row>
        <row r="630">
          <cell r="A630">
            <v>4</v>
          </cell>
          <cell r="B630">
            <v>30</v>
          </cell>
          <cell r="G630">
            <v>-6837.55</v>
          </cell>
        </row>
        <row r="631">
          <cell r="A631">
            <v>4</v>
          </cell>
          <cell r="B631">
            <v>40</v>
          </cell>
          <cell r="G631">
            <v>-2647.56</v>
          </cell>
        </row>
        <row r="632">
          <cell r="A632">
            <v>4</v>
          </cell>
          <cell r="B632">
            <v>50</v>
          </cell>
          <cell r="G632">
            <v>-5497.9</v>
          </cell>
        </row>
        <row r="633">
          <cell r="A633">
            <v>4</v>
          </cell>
          <cell r="B633">
            <v>60</v>
          </cell>
          <cell r="G633">
            <v>-8071.2</v>
          </cell>
        </row>
        <row r="634">
          <cell r="A634">
            <v>4</v>
          </cell>
          <cell r="B634">
            <v>70</v>
          </cell>
          <cell r="G634">
            <v>-2718.07</v>
          </cell>
        </row>
        <row r="635">
          <cell r="A635">
            <v>5</v>
          </cell>
          <cell r="B635">
            <v>20</v>
          </cell>
          <cell r="G635">
            <v>-15050.35</v>
          </cell>
        </row>
        <row r="636">
          <cell r="A636">
            <v>5</v>
          </cell>
          <cell r="B636">
            <v>30</v>
          </cell>
          <cell r="G636">
            <v>-10081.620000000001</v>
          </cell>
        </row>
        <row r="637">
          <cell r="A637">
            <v>5</v>
          </cell>
          <cell r="B637">
            <v>40</v>
          </cell>
          <cell r="G637">
            <v>-2785.53</v>
          </cell>
        </row>
        <row r="638">
          <cell r="A638">
            <v>5</v>
          </cell>
          <cell r="B638">
            <v>50</v>
          </cell>
          <cell r="G638">
            <v>-5482.6</v>
          </cell>
        </row>
        <row r="639">
          <cell r="A639">
            <v>5</v>
          </cell>
          <cell r="B639">
            <v>60</v>
          </cell>
          <cell r="G639">
            <v>-8175.02</v>
          </cell>
        </row>
        <row r="640">
          <cell r="A640">
            <v>5</v>
          </cell>
          <cell r="B640">
            <v>70</v>
          </cell>
          <cell r="G640">
            <v>-2897.98</v>
          </cell>
        </row>
        <row r="641">
          <cell r="A641">
            <v>1</v>
          </cell>
          <cell r="B641">
            <v>20</v>
          </cell>
          <cell r="G641">
            <v>29.76</v>
          </cell>
        </row>
        <row r="642">
          <cell r="A642">
            <v>2</v>
          </cell>
          <cell r="B642">
            <v>20</v>
          </cell>
          <cell r="G642">
            <v>29.68</v>
          </cell>
        </row>
        <row r="643">
          <cell r="A643">
            <v>3</v>
          </cell>
          <cell r="B643">
            <v>20</v>
          </cell>
          <cell r="G643">
            <v>30.31</v>
          </cell>
        </row>
        <row r="644">
          <cell r="A644">
            <v>4</v>
          </cell>
          <cell r="B644">
            <v>20</v>
          </cell>
          <cell r="G644">
            <v>3020.09</v>
          </cell>
        </row>
        <row r="645">
          <cell r="A645">
            <v>4</v>
          </cell>
          <cell r="B645">
            <v>50</v>
          </cell>
          <cell r="G645">
            <v>171.41</v>
          </cell>
        </row>
        <row r="646">
          <cell r="A646">
            <v>4</v>
          </cell>
          <cell r="B646">
            <v>60</v>
          </cell>
          <cell r="G646">
            <v>649.51</v>
          </cell>
        </row>
        <row r="647">
          <cell r="A647">
            <v>4</v>
          </cell>
          <cell r="B647">
            <v>70</v>
          </cell>
          <cell r="G647">
            <v>93.99</v>
          </cell>
        </row>
        <row r="648">
          <cell r="A648">
            <v>5</v>
          </cell>
          <cell r="B648">
            <v>20</v>
          </cell>
          <cell r="G648">
            <v>3020.09</v>
          </cell>
        </row>
        <row r="649">
          <cell r="A649">
            <v>5</v>
          </cell>
          <cell r="B649">
            <v>50</v>
          </cell>
          <cell r="G649">
            <v>171.41</v>
          </cell>
        </row>
        <row r="650">
          <cell r="A650">
            <v>5</v>
          </cell>
          <cell r="B650">
            <v>60</v>
          </cell>
          <cell r="G650">
            <v>649.51</v>
          </cell>
        </row>
        <row r="651">
          <cell r="A651">
            <v>5</v>
          </cell>
          <cell r="B651">
            <v>70</v>
          </cell>
          <cell r="G651">
            <v>93.99</v>
          </cell>
        </row>
        <row r="652">
          <cell r="A652">
            <v>4</v>
          </cell>
          <cell r="B652">
            <v>20</v>
          </cell>
          <cell r="G652">
            <v>-1170.95</v>
          </cell>
        </row>
        <row r="653">
          <cell r="A653">
            <v>4</v>
          </cell>
          <cell r="B653">
            <v>50</v>
          </cell>
          <cell r="G653">
            <v>-86.93</v>
          </cell>
        </row>
        <row r="654">
          <cell r="A654">
            <v>4</v>
          </cell>
          <cell r="B654">
            <v>60</v>
          </cell>
          <cell r="G654">
            <v>-322.12</v>
          </cell>
        </row>
        <row r="655">
          <cell r="A655">
            <v>4</v>
          </cell>
          <cell r="B655">
            <v>70</v>
          </cell>
          <cell r="G655">
            <v>-17.420000000000002</v>
          </cell>
        </row>
        <row r="656">
          <cell r="A656">
            <v>5</v>
          </cell>
          <cell r="B656">
            <v>20</v>
          </cell>
          <cell r="G656">
            <v>-1481.76</v>
          </cell>
        </row>
        <row r="657">
          <cell r="A657">
            <v>5</v>
          </cell>
          <cell r="B657">
            <v>50</v>
          </cell>
          <cell r="G657">
            <v>-86.69</v>
          </cell>
        </row>
        <row r="658">
          <cell r="A658">
            <v>5</v>
          </cell>
          <cell r="B658">
            <v>60</v>
          </cell>
          <cell r="G658">
            <v>-326.26</v>
          </cell>
        </row>
        <row r="659">
          <cell r="A659">
            <v>5</v>
          </cell>
          <cell r="B659">
            <v>70</v>
          </cell>
          <cell r="G659">
            <v>-18.600000000000001</v>
          </cell>
        </row>
        <row r="660">
          <cell r="A660">
            <v>1</v>
          </cell>
          <cell r="B660">
            <v>10</v>
          </cell>
          <cell r="G660">
            <v>-202677.46</v>
          </cell>
        </row>
        <row r="661">
          <cell r="A661">
            <v>2</v>
          </cell>
          <cell r="B661">
            <v>10</v>
          </cell>
          <cell r="G661">
            <v>-202110.9</v>
          </cell>
        </row>
        <row r="662">
          <cell r="A662">
            <v>3</v>
          </cell>
          <cell r="B662">
            <v>10</v>
          </cell>
          <cell r="G662">
            <v>-201381.23</v>
          </cell>
        </row>
        <row r="663">
          <cell r="A663">
            <v>1</v>
          </cell>
          <cell r="B663">
            <v>10</v>
          </cell>
          <cell r="G663">
            <v>-169594.79</v>
          </cell>
        </row>
        <row r="664">
          <cell r="A664">
            <v>2</v>
          </cell>
          <cell r="B664">
            <v>10</v>
          </cell>
          <cell r="G664">
            <v>-170021.91</v>
          </cell>
        </row>
        <row r="665">
          <cell r="A665">
            <v>3</v>
          </cell>
          <cell r="B665">
            <v>10</v>
          </cell>
          <cell r="G665">
            <v>-169408.08</v>
          </cell>
        </row>
        <row r="666">
          <cell r="A666">
            <v>1</v>
          </cell>
          <cell r="B666">
            <v>10</v>
          </cell>
          <cell r="G666">
            <v>-250641.18</v>
          </cell>
        </row>
        <row r="667">
          <cell r="A667">
            <v>2</v>
          </cell>
          <cell r="B667">
            <v>10</v>
          </cell>
          <cell r="G667">
            <v>-251612.53</v>
          </cell>
        </row>
        <row r="668">
          <cell r="A668">
            <v>3</v>
          </cell>
          <cell r="B668">
            <v>10</v>
          </cell>
          <cell r="G668">
            <v>-250704.14</v>
          </cell>
        </row>
        <row r="669">
          <cell r="A669">
            <v>1</v>
          </cell>
          <cell r="B669">
            <v>10</v>
          </cell>
          <cell r="G669">
            <v>-261709.73</v>
          </cell>
        </row>
        <row r="670">
          <cell r="A670">
            <v>2</v>
          </cell>
          <cell r="B670">
            <v>10</v>
          </cell>
          <cell r="G670">
            <v>-266164.51</v>
          </cell>
        </row>
        <row r="671">
          <cell r="A671">
            <v>3</v>
          </cell>
          <cell r="B671">
            <v>10</v>
          </cell>
          <cell r="G671">
            <v>-265203.59000000003</v>
          </cell>
        </row>
        <row r="672">
          <cell r="A672">
            <v>1</v>
          </cell>
          <cell r="B672">
            <v>10</v>
          </cell>
          <cell r="G672">
            <v>-124090.75</v>
          </cell>
        </row>
        <row r="673">
          <cell r="A673">
            <v>2</v>
          </cell>
          <cell r="B673">
            <v>10</v>
          </cell>
          <cell r="G673">
            <v>-124127.19</v>
          </cell>
        </row>
        <row r="674">
          <cell r="A674">
            <v>3</v>
          </cell>
          <cell r="B674">
            <v>10</v>
          </cell>
          <cell r="G674">
            <v>-123679.06</v>
          </cell>
        </row>
        <row r="675">
          <cell r="A675">
            <v>1</v>
          </cell>
          <cell r="B675">
            <v>10</v>
          </cell>
          <cell r="G675">
            <v>-221125.04</v>
          </cell>
        </row>
        <row r="676">
          <cell r="A676">
            <v>2</v>
          </cell>
          <cell r="B676">
            <v>10</v>
          </cell>
          <cell r="G676">
            <v>-229722.36</v>
          </cell>
        </row>
        <row r="677">
          <cell r="A677">
            <v>3</v>
          </cell>
          <cell r="B677">
            <v>10</v>
          </cell>
          <cell r="G677">
            <v>-228893</v>
          </cell>
        </row>
        <row r="678">
          <cell r="A678">
            <v>1</v>
          </cell>
          <cell r="B678">
            <v>20</v>
          </cell>
          <cell r="G678">
            <v>250641.18</v>
          </cell>
        </row>
        <row r="679">
          <cell r="A679">
            <v>1</v>
          </cell>
          <cell r="B679">
            <v>30</v>
          </cell>
          <cell r="G679">
            <v>202677.46</v>
          </cell>
        </row>
        <row r="680">
          <cell r="A680">
            <v>1</v>
          </cell>
          <cell r="B680">
            <v>40</v>
          </cell>
          <cell r="G680">
            <v>124090.75</v>
          </cell>
        </row>
        <row r="681">
          <cell r="A681">
            <v>1</v>
          </cell>
          <cell r="B681">
            <v>50</v>
          </cell>
          <cell r="G681">
            <v>261709.73</v>
          </cell>
        </row>
        <row r="682">
          <cell r="A682">
            <v>1</v>
          </cell>
          <cell r="B682">
            <v>60</v>
          </cell>
          <cell r="G682">
            <v>169594.79</v>
          </cell>
        </row>
        <row r="683">
          <cell r="A683">
            <v>1</v>
          </cell>
          <cell r="B683">
            <v>70</v>
          </cell>
          <cell r="G683">
            <v>221125.04</v>
          </cell>
        </row>
        <row r="684">
          <cell r="A684">
            <v>2</v>
          </cell>
          <cell r="B684">
            <v>20</v>
          </cell>
          <cell r="G684">
            <v>251612.53</v>
          </cell>
        </row>
        <row r="685">
          <cell r="A685">
            <v>2</v>
          </cell>
          <cell r="B685">
            <v>30</v>
          </cell>
          <cell r="G685">
            <v>202110.9</v>
          </cell>
        </row>
        <row r="686">
          <cell r="A686">
            <v>2</v>
          </cell>
          <cell r="B686">
            <v>40</v>
          </cell>
          <cell r="G686">
            <v>124127.19</v>
          </cell>
        </row>
        <row r="687">
          <cell r="A687">
            <v>2</v>
          </cell>
          <cell r="B687">
            <v>50</v>
          </cell>
          <cell r="G687">
            <v>266164.51</v>
          </cell>
        </row>
        <row r="688">
          <cell r="A688">
            <v>2</v>
          </cell>
          <cell r="B688">
            <v>60</v>
          </cell>
          <cell r="G688">
            <v>170021.91</v>
          </cell>
        </row>
        <row r="689">
          <cell r="A689">
            <v>2</v>
          </cell>
          <cell r="B689">
            <v>70</v>
          </cell>
          <cell r="G689">
            <v>-75855</v>
          </cell>
        </row>
        <row r="690">
          <cell r="A690">
            <v>3</v>
          </cell>
          <cell r="B690">
            <v>20</v>
          </cell>
          <cell r="G690">
            <v>250704.14</v>
          </cell>
        </row>
        <row r="691">
          <cell r="A691">
            <v>3</v>
          </cell>
          <cell r="B691">
            <v>30</v>
          </cell>
          <cell r="G691">
            <v>201381.23</v>
          </cell>
        </row>
        <row r="692">
          <cell r="A692">
            <v>3</v>
          </cell>
          <cell r="B692">
            <v>40</v>
          </cell>
          <cell r="G692">
            <v>123679.06</v>
          </cell>
        </row>
        <row r="693">
          <cell r="A693">
            <v>3</v>
          </cell>
          <cell r="B693">
            <v>50</v>
          </cell>
          <cell r="G693">
            <v>265203.59000000003</v>
          </cell>
        </row>
        <row r="694">
          <cell r="A694">
            <v>3</v>
          </cell>
          <cell r="B694">
            <v>60</v>
          </cell>
          <cell r="G694">
            <v>169408.08</v>
          </cell>
        </row>
        <row r="695">
          <cell r="A695">
            <v>3</v>
          </cell>
          <cell r="B695">
            <v>70</v>
          </cell>
          <cell r="G695">
            <v>72635</v>
          </cell>
        </row>
      </sheetData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."/>
      <sheetName val="Advanced Meter Baseline Budget"/>
      <sheetName val="Adv Metering"/>
      <sheetName val="Adv Meter - Cash Flow Line Chrt"/>
      <sheetName val="Adv Metering Summary by Cat"/>
      <sheetName val="Adv Met - Summary Budget"/>
      <sheetName val="REBASELINE"/>
      <sheetName val="Style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Query"/>
      <sheetName val="Tax Account Totals"/>
      <sheetName val="Ledger Balances"/>
    </sheetNames>
    <sheetDataSet>
      <sheetData sheetId="0">
        <row r="4">
          <cell r="A4" t="str">
            <v>184417</v>
          </cell>
        </row>
      </sheetData>
      <sheetData sheetId="1"/>
      <sheetData sheetId="2">
        <row r="2">
          <cell r="C2" t="str">
            <v>Account</v>
          </cell>
          <cell r="D2" t="str">
            <v>Descr</v>
          </cell>
          <cell r="E2" t="str">
            <v>Sum Total Amt</v>
          </cell>
          <cell r="F2" t="str">
            <v>Group</v>
          </cell>
          <cell r="G2" t="str">
            <v>Date</v>
          </cell>
        </row>
        <row r="3">
          <cell r="C3" t="str">
            <v>100000</v>
          </cell>
          <cell r="D3" t="str">
            <v>Projects Dummy Account</v>
          </cell>
          <cell r="E3">
            <v>0</v>
          </cell>
          <cell r="F3" t="str">
            <v>100</v>
          </cell>
          <cell r="G3">
            <v>43100</v>
          </cell>
        </row>
        <row r="4">
          <cell r="C4" t="str">
            <v>100001</v>
          </cell>
          <cell r="D4" t="str">
            <v>Non-Utility Dummy Project</v>
          </cell>
          <cell r="E4">
            <v>0</v>
          </cell>
          <cell r="F4" t="str">
            <v>100</v>
          </cell>
          <cell r="G4">
            <v>43100</v>
          </cell>
        </row>
        <row r="5">
          <cell r="C5" t="str">
            <v>100002</v>
          </cell>
          <cell r="D5" t="str">
            <v>SLCC Dummy Project</v>
          </cell>
          <cell r="E5">
            <v>0</v>
          </cell>
          <cell r="F5" t="str">
            <v>100</v>
          </cell>
          <cell r="G5">
            <v>43100</v>
          </cell>
        </row>
        <row r="6">
          <cell r="C6" t="str">
            <v>100003</v>
          </cell>
          <cell r="D6" t="str">
            <v>Projects Account SW Energy Con</v>
          </cell>
          <cell r="E6">
            <v>0</v>
          </cell>
          <cell r="F6" t="str">
            <v>100</v>
          </cell>
          <cell r="G6">
            <v>43100</v>
          </cell>
        </row>
        <row r="7">
          <cell r="C7" t="str">
            <v>100004</v>
          </cell>
          <cell r="D7" t="str">
            <v>Projects Account Fiber Com</v>
          </cell>
          <cell r="E7">
            <v>0</v>
          </cell>
          <cell r="F7" t="str">
            <v>100</v>
          </cell>
          <cell r="G7">
            <v>43100</v>
          </cell>
        </row>
        <row r="8">
          <cell r="C8" t="str">
            <v>100005</v>
          </cell>
          <cell r="D8" t="str">
            <v>Projects Account E-Watch</v>
          </cell>
          <cell r="E8">
            <v>0</v>
          </cell>
          <cell r="F8" t="str">
            <v>100</v>
          </cell>
          <cell r="G8">
            <v>43100</v>
          </cell>
        </row>
        <row r="9">
          <cell r="C9" t="str">
            <v>100007</v>
          </cell>
          <cell r="D9" t="str">
            <v>Projects Account EDE Holdings</v>
          </cell>
          <cell r="E9">
            <v>0</v>
          </cell>
          <cell r="F9" t="str">
            <v>100</v>
          </cell>
          <cell r="G9">
            <v>43100</v>
          </cell>
        </row>
        <row r="10">
          <cell r="C10" t="str">
            <v>100009</v>
          </cell>
          <cell r="D10" t="str">
            <v>Projects Dummy Acct - E-Labs</v>
          </cell>
          <cell r="E10">
            <v>0</v>
          </cell>
          <cell r="F10" t="str">
            <v>100</v>
          </cell>
          <cell r="G10">
            <v>43100</v>
          </cell>
        </row>
        <row r="11">
          <cell r="C11" t="str">
            <v>101000</v>
          </cell>
          <cell r="D11" t="str">
            <v>Electric Plant In Service</v>
          </cell>
          <cell r="E11">
            <v>2302229684.2800002</v>
          </cell>
          <cell r="F11" t="str">
            <v>101</v>
          </cell>
          <cell r="G11">
            <v>43100</v>
          </cell>
        </row>
        <row r="12">
          <cell r="C12" t="str">
            <v>101100</v>
          </cell>
          <cell r="D12" t="str">
            <v>Property Under Capital Lease</v>
          </cell>
          <cell r="E12">
            <v>5213046.84</v>
          </cell>
          <cell r="F12" t="str">
            <v>101</v>
          </cell>
          <cell r="G12">
            <v>43100</v>
          </cell>
        </row>
        <row r="13">
          <cell r="C13" t="str">
            <v>105000</v>
          </cell>
          <cell r="D13" t="str">
            <v>Electric Plant Held-Future Use</v>
          </cell>
          <cell r="E13">
            <v>872755.63</v>
          </cell>
          <cell r="F13" t="str">
            <v>105</v>
          </cell>
          <cell r="G13">
            <v>43100</v>
          </cell>
        </row>
        <row r="14">
          <cell r="C14" t="str">
            <v>106100</v>
          </cell>
          <cell r="D14" t="str">
            <v>COMPL CONSTR NOT UNITIZED ELEC</v>
          </cell>
          <cell r="E14">
            <v>479034351.97000003</v>
          </cell>
          <cell r="F14" t="str">
            <v>106</v>
          </cell>
          <cell r="G14">
            <v>43100</v>
          </cell>
        </row>
        <row r="15">
          <cell r="C15" t="str">
            <v>107000</v>
          </cell>
          <cell r="D15" t="str">
            <v>Cwip-Electric/Gas</v>
          </cell>
          <cell r="E15">
            <v>31491668.149999999</v>
          </cell>
          <cell r="F15" t="str">
            <v>107</v>
          </cell>
          <cell r="G15">
            <v>43100</v>
          </cell>
        </row>
        <row r="16">
          <cell r="C16" t="str">
            <v>107002</v>
          </cell>
          <cell r="D16" t="str">
            <v>CWIP - SLCC</v>
          </cell>
          <cell r="E16">
            <v>272243.89</v>
          </cell>
          <cell r="F16" t="str">
            <v>107</v>
          </cell>
          <cell r="G16">
            <v>43100</v>
          </cell>
        </row>
        <row r="17">
          <cell r="C17" t="str">
            <v>108100</v>
          </cell>
          <cell r="D17" t="str">
            <v>Accum Prov Depr-Electric Plant</v>
          </cell>
          <cell r="E17">
            <v>-817348254.54999995</v>
          </cell>
          <cell r="F17" t="str">
            <v>108</v>
          </cell>
          <cell r="G17">
            <v>43100</v>
          </cell>
        </row>
        <row r="18">
          <cell r="C18" t="str">
            <v>108150</v>
          </cell>
          <cell r="D18" t="str">
            <v>Accum Depr Asset Retire Oblig</v>
          </cell>
          <cell r="E18">
            <v>-7341034.0800000001</v>
          </cell>
          <cell r="F18" t="str">
            <v>108</v>
          </cell>
          <cell r="G18">
            <v>43100</v>
          </cell>
        </row>
        <row r="19">
          <cell r="C19" t="str">
            <v>108200</v>
          </cell>
          <cell r="D19" t="str">
            <v>Rwip Electric  Plant</v>
          </cell>
          <cell r="E19">
            <v>23060533.5</v>
          </cell>
          <cell r="F19" t="str">
            <v>108</v>
          </cell>
          <cell r="G19">
            <v>43100</v>
          </cell>
        </row>
        <row r="20">
          <cell r="C20" t="str">
            <v>108202</v>
          </cell>
          <cell r="D20" t="str">
            <v>RWIP - SLCC</v>
          </cell>
          <cell r="E20">
            <v>266308.43</v>
          </cell>
          <cell r="F20" t="str">
            <v>108</v>
          </cell>
          <cell r="G20">
            <v>43100</v>
          </cell>
        </row>
        <row r="21">
          <cell r="C21" t="str">
            <v>111000</v>
          </cell>
          <cell r="D21" t="str">
            <v>Ltd-Term Elec/Gas Plant Amort</v>
          </cell>
          <cell r="E21">
            <v>-18929631.5</v>
          </cell>
          <cell r="F21" t="str">
            <v>111</v>
          </cell>
          <cell r="G21">
            <v>43100</v>
          </cell>
        </row>
        <row r="22">
          <cell r="C22" t="str">
            <v>111100</v>
          </cell>
          <cell r="D22" t="str">
            <v>El Pl Amort - Stockton Line</v>
          </cell>
          <cell r="E22">
            <v>0</v>
          </cell>
          <cell r="F22" t="str">
            <v>111</v>
          </cell>
          <cell r="G22">
            <v>43100</v>
          </cell>
        </row>
        <row r="23">
          <cell r="C23" t="str">
            <v>111101</v>
          </cell>
          <cell r="D23" t="str">
            <v>EL Plt Amort - SPP Software</v>
          </cell>
          <cell r="E23">
            <v>0</v>
          </cell>
          <cell r="F23" t="str">
            <v>111</v>
          </cell>
          <cell r="G23">
            <v>43100</v>
          </cell>
        </row>
        <row r="24">
          <cell r="C24" t="str">
            <v>111102</v>
          </cell>
          <cell r="D24" t="str">
            <v>EL Plt Amort - KAMO-Chesapeake</v>
          </cell>
          <cell r="E24">
            <v>0</v>
          </cell>
          <cell r="F24" t="str">
            <v>111</v>
          </cell>
          <cell r="G24">
            <v>43100</v>
          </cell>
        </row>
        <row r="25">
          <cell r="C25" t="str">
            <v>111103</v>
          </cell>
          <cell r="D25" t="str">
            <v>ElPlt Amt Fin Forecast Softwar</v>
          </cell>
          <cell r="E25">
            <v>0</v>
          </cell>
          <cell r="F25" t="str">
            <v>111</v>
          </cell>
          <cell r="G25">
            <v>43100</v>
          </cell>
        </row>
        <row r="26">
          <cell r="C26" t="str">
            <v>111104</v>
          </cell>
          <cell r="D26" t="str">
            <v>EL Plt Amort - SOX Software</v>
          </cell>
          <cell r="E26">
            <v>0</v>
          </cell>
          <cell r="F26" t="str">
            <v>111</v>
          </cell>
          <cell r="G26">
            <v>43100</v>
          </cell>
        </row>
        <row r="27">
          <cell r="C27" t="str">
            <v>111105</v>
          </cell>
          <cell r="D27" t="str">
            <v>ELPlt Amt City Utilities Agree</v>
          </cell>
          <cell r="E27">
            <v>0</v>
          </cell>
          <cell r="F27" t="str">
            <v>111</v>
          </cell>
          <cell r="G27">
            <v>43100</v>
          </cell>
        </row>
        <row r="28">
          <cell r="C28" t="str">
            <v>111106</v>
          </cell>
          <cell r="D28" t="str">
            <v>Network Upgrade-SPA EC Sub382</v>
          </cell>
          <cell r="E28">
            <v>0</v>
          </cell>
          <cell r="F28" t="str">
            <v>111</v>
          </cell>
          <cell r="G28">
            <v>43100</v>
          </cell>
        </row>
        <row r="29">
          <cell r="C29" t="str">
            <v>111107</v>
          </cell>
          <cell r="D29" t="str">
            <v>SLCC Pl Amort-Maximo Software</v>
          </cell>
          <cell r="E29">
            <v>0</v>
          </cell>
          <cell r="F29" t="str">
            <v>111</v>
          </cell>
          <cell r="G29">
            <v>43100</v>
          </cell>
        </row>
        <row r="30">
          <cell r="C30" t="str">
            <v>111108</v>
          </cell>
          <cell r="D30" t="str">
            <v>El Plt Amort-Maximo T&amp;D Sftwre</v>
          </cell>
          <cell r="E30">
            <v>0</v>
          </cell>
          <cell r="F30" t="str">
            <v>111</v>
          </cell>
          <cell r="G30">
            <v>43100</v>
          </cell>
        </row>
        <row r="31">
          <cell r="C31" t="str">
            <v>111109</v>
          </cell>
          <cell r="D31" t="str">
            <v>SL Amort - Maximo Software</v>
          </cell>
          <cell r="E31">
            <v>0</v>
          </cell>
          <cell r="F31" t="str">
            <v>111</v>
          </cell>
          <cell r="G31">
            <v>43100</v>
          </cell>
        </row>
        <row r="32">
          <cell r="C32" t="str">
            <v>111110</v>
          </cell>
          <cell r="D32" t="str">
            <v>EL PL Amort Futrak Software</v>
          </cell>
          <cell r="E32">
            <v>0</v>
          </cell>
          <cell r="F32" t="str">
            <v>111</v>
          </cell>
          <cell r="G32">
            <v>43100</v>
          </cell>
        </row>
        <row r="33">
          <cell r="C33" t="str">
            <v>111115</v>
          </cell>
          <cell r="D33" t="str">
            <v>Asbry Amort-MercuryMont Sftwre</v>
          </cell>
          <cell r="E33">
            <v>0</v>
          </cell>
          <cell r="F33" t="str">
            <v>111</v>
          </cell>
          <cell r="G33">
            <v>43100</v>
          </cell>
        </row>
        <row r="34">
          <cell r="C34" t="str">
            <v>111116</v>
          </cell>
          <cell r="D34" t="str">
            <v>Amort KAMO Riverside Sub</v>
          </cell>
          <cell r="E34">
            <v>0</v>
          </cell>
          <cell r="F34" t="str">
            <v>111</v>
          </cell>
          <cell r="G34">
            <v>43100</v>
          </cell>
        </row>
        <row r="35">
          <cell r="C35" t="str">
            <v>111117</v>
          </cell>
          <cell r="D35" t="str">
            <v>Iatan Software Sys Ops</v>
          </cell>
          <cell r="E35">
            <v>0</v>
          </cell>
          <cell r="F35" t="str">
            <v>111</v>
          </cell>
          <cell r="G35">
            <v>43100</v>
          </cell>
        </row>
        <row r="36">
          <cell r="C36" t="str">
            <v>111118</v>
          </cell>
          <cell r="D36" t="str">
            <v>Iatan Software Checkworks</v>
          </cell>
          <cell r="E36">
            <v>0</v>
          </cell>
          <cell r="F36" t="str">
            <v>111</v>
          </cell>
          <cell r="G36">
            <v>43100</v>
          </cell>
        </row>
        <row r="37">
          <cell r="C37" t="str">
            <v>111119</v>
          </cell>
          <cell r="D37" t="str">
            <v>Iatan Software Pasta</v>
          </cell>
          <cell r="E37">
            <v>0</v>
          </cell>
          <cell r="F37" t="str">
            <v>111</v>
          </cell>
          <cell r="G37">
            <v>43100</v>
          </cell>
        </row>
        <row r="38">
          <cell r="C38" t="str">
            <v>111120</v>
          </cell>
          <cell r="D38" t="str">
            <v>Tax Software</v>
          </cell>
          <cell r="E38">
            <v>0</v>
          </cell>
          <cell r="F38" t="str">
            <v>111</v>
          </cell>
          <cell r="G38">
            <v>43100</v>
          </cell>
        </row>
        <row r="39">
          <cell r="C39" t="str">
            <v>111122</v>
          </cell>
          <cell r="D39" t="str">
            <v>Relay Test Software - Joplin</v>
          </cell>
          <cell r="E39">
            <v>0</v>
          </cell>
          <cell r="F39" t="str">
            <v>111</v>
          </cell>
          <cell r="G39">
            <v>43100</v>
          </cell>
        </row>
        <row r="40">
          <cell r="C40" t="str">
            <v>111123</v>
          </cell>
          <cell r="D40" t="str">
            <v>Plum Point Switchyard Contract</v>
          </cell>
          <cell r="E40">
            <v>0</v>
          </cell>
          <cell r="F40" t="str">
            <v>111</v>
          </cell>
          <cell r="G40">
            <v>43100</v>
          </cell>
        </row>
        <row r="41">
          <cell r="C41" t="str">
            <v>111124</v>
          </cell>
          <cell r="D41" t="str">
            <v>Entergy Transm Line</v>
          </cell>
          <cell r="E41">
            <v>0</v>
          </cell>
          <cell r="F41" t="str">
            <v>111</v>
          </cell>
          <cell r="G41">
            <v>43100</v>
          </cell>
        </row>
        <row r="42">
          <cell r="C42" t="str">
            <v>111125</v>
          </cell>
          <cell r="D42" t="str">
            <v>Plum Point Interconnection Fac</v>
          </cell>
          <cell r="E42">
            <v>0</v>
          </cell>
          <cell r="F42" t="str">
            <v>111</v>
          </cell>
          <cell r="G42">
            <v>43100</v>
          </cell>
        </row>
        <row r="43">
          <cell r="C43" t="str">
            <v>111126</v>
          </cell>
          <cell r="D43" t="str">
            <v>Supply Management-PCI Software</v>
          </cell>
          <cell r="E43">
            <v>0</v>
          </cell>
          <cell r="F43" t="str">
            <v>111</v>
          </cell>
          <cell r="G43">
            <v>43100</v>
          </cell>
        </row>
        <row r="44">
          <cell r="C44" t="str">
            <v>111127</v>
          </cell>
          <cell r="D44" t="str">
            <v>Performance Monitoring Iatan I</v>
          </cell>
          <cell r="E44">
            <v>0</v>
          </cell>
          <cell r="F44" t="str">
            <v>111</v>
          </cell>
          <cell r="G44">
            <v>43100</v>
          </cell>
        </row>
        <row r="45">
          <cell r="C45" t="str">
            <v>111128</v>
          </cell>
          <cell r="D45" t="str">
            <v>Plum Point Software Amort</v>
          </cell>
          <cell r="E45">
            <v>0</v>
          </cell>
          <cell r="F45" t="str">
            <v>111</v>
          </cell>
          <cell r="G45">
            <v>43100</v>
          </cell>
        </row>
        <row r="46">
          <cell r="C46" t="str">
            <v>111129</v>
          </cell>
          <cell r="D46" t="str">
            <v>PCI Software Supply Mgmt</v>
          </cell>
          <cell r="E46">
            <v>0</v>
          </cell>
          <cell r="F46" t="str">
            <v>111</v>
          </cell>
          <cell r="G46">
            <v>43100</v>
          </cell>
        </row>
        <row r="47">
          <cell r="C47" t="str">
            <v>111130</v>
          </cell>
          <cell r="D47" t="str">
            <v>PS Software-Proj Overhaul</v>
          </cell>
          <cell r="E47">
            <v>0</v>
          </cell>
          <cell r="F47" t="str">
            <v>111</v>
          </cell>
          <cell r="G47">
            <v>43100</v>
          </cell>
        </row>
        <row r="48">
          <cell r="C48" t="str">
            <v>111131</v>
          </cell>
          <cell r="D48" t="str">
            <v>PP Software-Proj Overhaul</v>
          </cell>
          <cell r="E48">
            <v>0</v>
          </cell>
          <cell r="F48" t="str">
            <v>111</v>
          </cell>
          <cell r="G48">
            <v>43100</v>
          </cell>
        </row>
        <row r="49">
          <cell r="C49" t="str">
            <v>111132</v>
          </cell>
          <cell r="D49" t="str">
            <v>Maximo Software-Proj Overhaul</v>
          </cell>
          <cell r="E49">
            <v>0</v>
          </cell>
          <cell r="F49" t="str">
            <v>111</v>
          </cell>
          <cell r="G49">
            <v>43100</v>
          </cell>
        </row>
        <row r="50">
          <cell r="C50" t="str">
            <v>111133</v>
          </cell>
          <cell r="D50" t="str">
            <v>Sharepoint Sftwre-ProjOverhaul</v>
          </cell>
          <cell r="E50">
            <v>0</v>
          </cell>
          <cell r="F50" t="str">
            <v>111</v>
          </cell>
          <cell r="G50">
            <v>43100</v>
          </cell>
        </row>
        <row r="51">
          <cell r="C51" t="str">
            <v>111200</v>
          </cell>
          <cell r="D51" t="str">
            <v>EL PL Amort - Oz Beach LC 2221</v>
          </cell>
          <cell r="E51">
            <v>0</v>
          </cell>
          <cell r="F51" t="str">
            <v>111</v>
          </cell>
          <cell r="G51">
            <v>43100</v>
          </cell>
        </row>
        <row r="52">
          <cell r="C52" t="str">
            <v>111210</v>
          </cell>
          <cell r="D52" t="str">
            <v>EL PL Amort-Plan&amp;Prot Software</v>
          </cell>
          <cell r="E52">
            <v>0</v>
          </cell>
          <cell r="F52" t="str">
            <v>111</v>
          </cell>
          <cell r="G52">
            <v>43100</v>
          </cell>
        </row>
        <row r="53">
          <cell r="C53" t="str">
            <v>111300</v>
          </cell>
          <cell r="D53" t="str">
            <v>EL PL Amort - CPR Sys</v>
          </cell>
          <cell r="E53">
            <v>0</v>
          </cell>
          <cell r="F53" t="str">
            <v>111</v>
          </cell>
          <cell r="G53">
            <v>43100</v>
          </cell>
        </row>
        <row r="54">
          <cell r="C54" t="str">
            <v>111310</v>
          </cell>
          <cell r="D54" t="str">
            <v>EL PL Amrt GIS/Mapping Sftware</v>
          </cell>
          <cell r="E54">
            <v>0</v>
          </cell>
          <cell r="F54" t="str">
            <v>111</v>
          </cell>
          <cell r="G54">
            <v>43100</v>
          </cell>
        </row>
        <row r="55">
          <cell r="C55" t="str">
            <v>111400</v>
          </cell>
          <cell r="D55" t="str">
            <v>EL PL Amort - Load Research Sy</v>
          </cell>
          <cell r="E55">
            <v>0</v>
          </cell>
          <cell r="F55" t="str">
            <v>111</v>
          </cell>
          <cell r="G55">
            <v>43100</v>
          </cell>
        </row>
        <row r="56">
          <cell r="C56" t="str">
            <v>111410</v>
          </cell>
          <cell r="D56" t="str">
            <v>EL PL Amort- Data Control Sys</v>
          </cell>
          <cell r="E56">
            <v>0</v>
          </cell>
          <cell r="F56" t="str">
            <v>111</v>
          </cell>
          <cell r="G56">
            <v>43100</v>
          </cell>
        </row>
        <row r="57">
          <cell r="C57" t="str">
            <v>111500</v>
          </cell>
          <cell r="D57" t="str">
            <v>EL PL Amort - Case Dev Tool</v>
          </cell>
          <cell r="E57">
            <v>0</v>
          </cell>
          <cell r="F57" t="str">
            <v>111</v>
          </cell>
          <cell r="G57">
            <v>43100</v>
          </cell>
        </row>
        <row r="58">
          <cell r="C58" t="str">
            <v>111600</v>
          </cell>
          <cell r="D58" t="str">
            <v>EL PL Amort - Iatan Cmptr Mms</v>
          </cell>
          <cell r="E58">
            <v>0</v>
          </cell>
          <cell r="F58" t="str">
            <v>111</v>
          </cell>
          <cell r="G58">
            <v>43100</v>
          </cell>
        </row>
        <row r="59">
          <cell r="C59" t="str">
            <v>111700</v>
          </cell>
          <cell r="D59" t="str">
            <v>Amort Ltd-term Elec Plt- PSoft</v>
          </cell>
          <cell r="E59">
            <v>0</v>
          </cell>
          <cell r="F59" t="str">
            <v>111</v>
          </cell>
          <cell r="G59">
            <v>43100</v>
          </cell>
        </row>
        <row r="60">
          <cell r="C60" t="str">
            <v>111800</v>
          </cell>
          <cell r="D60" t="str">
            <v>Amort Ltd-term Elec Plt- Cent</v>
          </cell>
          <cell r="E60">
            <v>0</v>
          </cell>
          <cell r="F60" t="str">
            <v>111</v>
          </cell>
          <cell r="G60">
            <v>43100</v>
          </cell>
        </row>
        <row r="61">
          <cell r="C61" t="str">
            <v>111900</v>
          </cell>
          <cell r="D61" t="str">
            <v>El PL Amort-EMS Software</v>
          </cell>
          <cell r="E61">
            <v>0</v>
          </cell>
          <cell r="F61" t="str">
            <v>111</v>
          </cell>
          <cell r="G61">
            <v>43100</v>
          </cell>
        </row>
        <row r="62">
          <cell r="C62" t="str">
            <v>118100</v>
          </cell>
          <cell r="D62" t="str">
            <v>Water Plant In Service</v>
          </cell>
          <cell r="E62">
            <v>13126399.800000001</v>
          </cell>
          <cell r="F62" t="str">
            <v>118</v>
          </cell>
          <cell r="G62">
            <v>43100</v>
          </cell>
        </row>
        <row r="63">
          <cell r="C63" t="str">
            <v>118110</v>
          </cell>
          <cell r="D63" t="str">
            <v>COMPL CONSTR NOT UNITIZED WTR</v>
          </cell>
          <cell r="E63">
            <v>796830.34</v>
          </cell>
          <cell r="F63" t="str">
            <v>118</v>
          </cell>
          <cell r="G63">
            <v>43100</v>
          </cell>
        </row>
        <row r="64">
          <cell r="C64" t="str">
            <v>118200</v>
          </cell>
          <cell r="D64" t="str">
            <v>Cwip  - Water</v>
          </cell>
          <cell r="E64">
            <v>101559.9</v>
          </cell>
          <cell r="F64" t="str">
            <v>118</v>
          </cell>
          <cell r="G64">
            <v>43100</v>
          </cell>
        </row>
        <row r="65">
          <cell r="C65" t="str">
            <v>119100</v>
          </cell>
          <cell r="D65" t="str">
            <v>Accum Prov Depr-Water Plant</v>
          </cell>
          <cell r="E65">
            <v>-5848867.0300000003</v>
          </cell>
          <cell r="F65" t="str">
            <v>119</v>
          </cell>
          <cell r="G65">
            <v>43100</v>
          </cell>
        </row>
        <row r="66">
          <cell r="C66" t="str">
            <v>119200</v>
          </cell>
          <cell r="D66" t="str">
            <v>Rwip - Water</v>
          </cell>
          <cell r="E66">
            <v>38016.29</v>
          </cell>
          <cell r="F66" t="str">
            <v>119</v>
          </cell>
          <cell r="G66">
            <v>43100</v>
          </cell>
        </row>
        <row r="67">
          <cell r="C67" t="str">
            <v>121200</v>
          </cell>
          <cell r="D67" t="str">
            <v>Cwip-Nonutility</v>
          </cell>
          <cell r="E67">
            <v>0</v>
          </cell>
          <cell r="F67" t="str">
            <v>121</v>
          </cell>
          <cell r="G67">
            <v>43100</v>
          </cell>
        </row>
        <row r="68">
          <cell r="C68" t="str">
            <v>122100</v>
          </cell>
          <cell r="D68" t="str">
            <v>Accum Prov Depr-Nonutitlity</v>
          </cell>
          <cell r="E68">
            <v>-53204.76</v>
          </cell>
          <cell r="F68" t="str">
            <v>122</v>
          </cell>
          <cell r="G68">
            <v>43100</v>
          </cell>
        </row>
        <row r="69">
          <cell r="C69" t="str">
            <v>123010</v>
          </cell>
          <cell r="D69" t="str">
            <v>Invst-Plum Point Ind Rev Bonds</v>
          </cell>
          <cell r="E69">
            <v>55673510.840000004</v>
          </cell>
          <cell r="F69" t="str">
            <v>123</v>
          </cell>
          <cell r="G69">
            <v>43100</v>
          </cell>
        </row>
        <row r="70">
          <cell r="C70" t="str">
            <v>123099</v>
          </cell>
          <cell r="D70" t="str">
            <v>Investment in EDE Pref Stk</v>
          </cell>
          <cell r="E70">
            <v>0</v>
          </cell>
          <cell r="F70" t="str">
            <v>123</v>
          </cell>
          <cell r="G70">
            <v>43100</v>
          </cell>
        </row>
        <row r="71">
          <cell r="C71" t="str">
            <v>123100</v>
          </cell>
          <cell r="D71" t="str">
            <v>Invest-Empire District Trust I</v>
          </cell>
          <cell r="E71">
            <v>0</v>
          </cell>
          <cell r="F71" t="str">
            <v>123</v>
          </cell>
          <cell r="G71">
            <v>43100</v>
          </cell>
        </row>
        <row r="72">
          <cell r="C72" t="str">
            <v>123102</v>
          </cell>
          <cell r="D72" t="str">
            <v>EDE Holdings Invs-EDE Industrs</v>
          </cell>
          <cell r="E72">
            <v>1000</v>
          </cell>
          <cell r="F72" t="str">
            <v>123</v>
          </cell>
          <cell r="G72">
            <v>43100</v>
          </cell>
        </row>
        <row r="73">
          <cell r="C73" t="str">
            <v>123122</v>
          </cell>
          <cell r="D73" t="str">
            <v>EDE Invest in HLD for FIB</v>
          </cell>
          <cell r="E73">
            <v>10327118.619999999</v>
          </cell>
          <cell r="F73" t="str">
            <v>123</v>
          </cell>
          <cell r="G73">
            <v>43100</v>
          </cell>
        </row>
        <row r="74">
          <cell r="C74" t="str">
            <v>123200</v>
          </cell>
          <cell r="D74" t="str">
            <v>Invest in Empire District Gas</v>
          </cell>
          <cell r="E74">
            <v>26151905.699999999</v>
          </cell>
          <cell r="F74" t="str">
            <v>123</v>
          </cell>
          <cell r="G74">
            <v>43100</v>
          </cell>
        </row>
        <row r="75">
          <cell r="C75" t="str">
            <v>124000</v>
          </cell>
          <cell r="D75" t="str">
            <v>Other Investments</v>
          </cell>
          <cell r="E75">
            <v>0</v>
          </cell>
          <cell r="F75" t="str">
            <v>124</v>
          </cell>
          <cell r="G75">
            <v>43100</v>
          </cell>
        </row>
        <row r="76">
          <cell r="C76" t="str">
            <v>131008</v>
          </cell>
          <cell r="D76" t="str">
            <v>Cash - Peoples Bank  - Seneca</v>
          </cell>
          <cell r="E76">
            <v>1075.3</v>
          </cell>
          <cell r="F76" t="str">
            <v>131</v>
          </cell>
          <cell r="G76">
            <v>43100</v>
          </cell>
        </row>
        <row r="77">
          <cell r="C77" t="str">
            <v>131009</v>
          </cell>
          <cell r="D77" t="str">
            <v>Cash-First Independent Bk-Aur</v>
          </cell>
          <cell r="E77">
            <v>0</v>
          </cell>
          <cell r="F77" t="str">
            <v>131</v>
          </cell>
          <cell r="G77">
            <v>43100</v>
          </cell>
        </row>
        <row r="78">
          <cell r="C78" t="str">
            <v>131010</v>
          </cell>
          <cell r="D78" t="str">
            <v>Cash-Boatmens Ntnl Bk Aurora</v>
          </cell>
          <cell r="E78">
            <v>0</v>
          </cell>
          <cell r="F78" t="str">
            <v>131</v>
          </cell>
          <cell r="G78">
            <v>43100</v>
          </cell>
        </row>
        <row r="79">
          <cell r="C79" t="str">
            <v>131011</v>
          </cell>
          <cell r="D79" t="str">
            <v>Cash-Bank Of Billings</v>
          </cell>
          <cell r="E79">
            <v>490</v>
          </cell>
          <cell r="F79" t="str">
            <v>131</v>
          </cell>
          <cell r="G79">
            <v>43100</v>
          </cell>
        </row>
        <row r="80">
          <cell r="C80" t="str">
            <v>131012</v>
          </cell>
          <cell r="D80" t="str">
            <v>Cash-Peoples Bank Of Clever</v>
          </cell>
          <cell r="E80">
            <v>498.87</v>
          </cell>
          <cell r="F80" t="str">
            <v>131</v>
          </cell>
          <cell r="G80">
            <v>43100</v>
          </cell>
        </row>
        <row r="81">
          <cell r="C81" t="str">
            <v>131013</v>
          </cell>
          <cell r="D81" t="str">
            <v>Cash-Galena-1St Home Svgs Bank</v>
          </cell>
          <cell r="E81">
            <v>0</v>
          </cell>
          <cell r="F81" t="str">
            <v>131</v>
          </cell>
          <cell r="G81">
            <v>43100</v>
          </cell>
        </row>
        <row r="82">
          <cell r="C82" t="str">
            <v>131015</v>
          </cell>
          <cell r="D82" t="str">
            <v>Cash-Ozark Bank</v>
          </cell>
          <cell r="E82">
            <v>0</v>
          </cell>
          <cell r="F82" t="str">
            <v>131</v>
          </cell>
          <cell r="G82">
            <v>43100</v>
          </cell>
        </row>
        <row r="83">
          <cell r="C83" t="str">
            <v>131016</v>
          </cell>
          <cell r="D83" t="str">
            <v>Cash-Commerce Bank Of Republic</v>
          </cell>
          <cell r="E83">
            <v>0</v>
          </cell>
          <cell r="F83" t="str">
            <v>131</v>
          </cell>
          <cell r="G83">
            <v>43100</v>
          </cell>
        </row>
        <row r="84">
          <cell r="C84" t="str">
            <v>131017</v>
          </cell>
          <cell r="D84" t="str">
            <v>Cash-Citizens Bank Of Sparta</v>
          </cell>
          <cell r="E84">
            <v>0</v>
          </cell>
          <cell r="F84" t="str">
            <v>131</v>
          </cell>
          <cell r="G84">
            <v>43100</v>
          </cell>
        </row>
        <row r="85">
          <cell r="C85" t="str">
            <v>131018</v>
          </cell>
          <cell r="D85" t="str">
            <v>Cash-Security St Bk-Marionvill</v>
          </cell>
          <cell r="E85">
            <v>0</v>
          </cell>
          <cell r="F85" t="str">
            <v>131</v>
          </cell>
          <cell r="G85">
            <v>43100</v>
          </cell>
        </row>
        <row r="86">
          <cell r="C86" t="str">
            <v>131019</v>
          </cell>
          <cell r="D86" t="str">
            <v>Cash-Town and Country Bank</v>
          </cell>
          <cell r="E86">
            <v>0</v>
          </cell>
          <cell r="F86" t="str">
            <v>131</v>
          </cell>
          <cell r="G86">
            <v>43100</v>
          </cell>
        </row>
        <row r="87">
          <cell r="C87" t="str">
            <v>131020</v>
          </cell>
          <cell r="D87" t="str">
            <v>Cash-Polk Co Bank Bolivar</v>
          </cell>
          <cell r="E87">
            <v>0</v>
          </cell>
          <cell r="F87" t="str">
            <v>131</v>
          </cell>
          <cell r="G87">
            <v>43100</v>
          </cell>
        </row>
        <row r="88">
          <cell r="C88" t="str">
            <v>131021</v>
          </cell>
          <cell r="D88" t="str">
            <v>Cash-O'Bannon Bk Co-Buffalo</v>
          </cell>
          <cell r="E88">
            <v>0</v>
          </cell>
          <cell r="F88" t="str">
            <v>131</v>
          </cell>
          <cell r="G88">
            <v>43100</v>
          </cell>
        </row>
        <row r="89">
          <cell r="C89" t="str">
            <v>131022</v>
          </cell>
          <cell r="D89" t="str">
            <v>Cash Countryside Bank-Republic</v>
          </cell>
          <cell r="E89">
            <v>3239.26</v>
          </cell>
          <cell r="F89" t="str">
            <v>131</v>
          </cell>
          <cell r="G89">
            <v>43100</v>
          </cell>
        </row>
        <row r="90">
          <cell r="C90" t="str">
            <v>131023</v>
          </cell>
          <cell r="D90" t="str">
            <v>Cash-Merc Bk Spgfld-Hermitage</v>
          </cell>
          <cell r="E90">
            <v>756.94</v>
          </cell>
          <cell r="F90" t="str">
            <v>131</v>
          </cell>
          <cell r="G90">
            <v>43100</v>
          </cell>
        </row>
        <row r="91">
          <cell r="C91" t="str">
            <v>131024</v>
          </cell>
          <cell r="D91" t="str">
            <v>Cash-Merc Bk Spgfld-Humansvil</v>
          </cell>
          <cell r="E91">
            <v>451.16</v>
          </cell>
          <cell r="F91" t="str">
            <v>131</v>
          </cell>
          <cell r="G91">
            <v>43100</v>
          </cell>
        </row>
        <row r="92">
          <cell r="C92" t="str">
            <v>131025</v>
          </cell>
          <cell r="D92" t="str">
            <v>Cash-The Pleasant Hope Bank</v>
          </cell>
          <cell r="E92">
            <v>0</v>
          </cell>
          <cell r="F92" t="str">
            <v>131</v>
          </cell>
          <cell r="G92">
            <v>43100</v>
          </cell>
        </row>
        <row r="93">
          <cell r="C93" t="str">
            <v>131026</v>
          </cell>
          <cell r="D93" t="str">
            <v>Cash-Bank Of Urbana</v>
          </cell>
          <cell r="E93">
            <v>2653.18</v>
          </cell>
          <cell r="F93" t="str">
            <v>131</v>
          </cell>
          <cell r="G93">
            <v>43100</v>
          </cell>
        </row>
        <row r="94">
          <cell r="C94" t="str">
            <v>131028</v>
          </cell>
          <cell r="D94" t="str">
            <v>Cash-Greene Co Bk Strafford</v>
          </cell>
          <cell r="E94">
            <v>0</v>
          </cell>
          <cell r="F94" t="str">
            <v>131</v>
          </cell>
          <cell r="G94">
            <v>43100</v>
          </cell>
        </row>
        <row r="95">
          <cell r="C95" t="str">
            <v>131030</v>
          </cell>
          <cell r="D95" t="str">
            <v>Cash-Citizens Home Bk Grnfield</v>
          </cell>
          <cell r="E95">
            <v>3578.1</v>
          </cell>
          <cell r="F95" t="str">
            <v>131</v>
          </cell>
          <cell r="G95">
            <v>43100</v>
          </cell>
        </row>
        <row r="96">
          <cell r="C96" t="str">
            <v>131031</v>
          </cell>
          <cell r="D96" t="str">
            <v>Cash-Bank Of Ash Grove</v>
          </cell>
          <cell r="E96">
            <v>0</v>
          </cell>
          <cell r="F96" t="str">
            <v>131</v>
          </cell>
          <cell r="G96">
            <v>43100</v>
          </cell>
        </row>
        <row r="97">
          <cell r="C97" t="str">
            <v>131032</v>
          </cell>
          <cell r="D97" t="str">
            <v>Cash-1St Nat'L Bk Golden City</v>
          </cell>
          <cell r="E97">
            <v>500</v>
          </cell>
          <cell r="F97" t="str">
            <v>131</v>
          </cell>
          <cell r="G97">
            <v>43100</v>
          </cell>
        </row>
        <row r="98">
          <cell r="C98" t="str">
            <v>131033</v>
          </cell>
          <cell r="D98" t="str">
            <v>Cash-Merc Bk Spgfld-Miller</v>
          </cell>
          <cell r="E98">
            <v>0</v>
          </cell>
          <cell r="F98" t="str">
            <v>131</v>
          </cell>
          <cell r="G98">
            <v>43100</v>
          </cell>
        </row>
        <row r="99">
          <cell r="C99" t="str">
            <v>131034</v>
          </cell>
          <cell r="D99" t="str">
            <v>Cash-Sac River Valley Bk Stktn</v>
          </cell>
          <cell r="E99">
            <v>0</v>
          </cell>
          <cell r="F99" t="str">
            <v>131</v>
          </cell>
          <cell r="G99">
            <v>43100</v>
          </cell>
        </row>
        <row r="100">
          <cell r="C100" t="str">
            <v>131040</v>
          </cell>
          <cell r="D100" t="str">
            <v>Cash-Jop-Merc Bk Joplin N.A.</v>
          </cell>
          <cell r="E100">
            <v>0</v>
          </cell>
          <cell r="F100" t="str">
            <v>131</v>
          </cell>
          <cell r="G100">
            <v>43100</v>
          </cell>
        </row>
        <row r="101">
          <cell r="C101" t="str">
            <v>131041</v>
          </cell>
          <cell r="D101" t="str">
            <v>Cash-Harris Trust Svgs Chicago</v>
          </cell>
          <cell r="E101">
            <v>0</v>
          </cell>
          <cell r="F101" t="str">
            <v>131</v>
          </cell>
          <cell r="G101">
            <v>43100</v>
          </cell>
        </row>
        <row r="102">
          <cell r="C102" t="str">
            <v>131042</v>
          </cell>
          <cell r="D102" t="str">
            <v>Cash-Merc BK SLCC</v>
          </cell>
          <cell r="E102">
            <v>0</v>
          </cell>
          <cell r="F102" t="str">
            <v>131</v>
          </cell>
          <cell r="G102">
            <v>43100</v>
          </cell>
        </row>
        <row r="103">
          <cell r="C103" t="str">
            <v>131043</v>
          </cell>
          <cell r="D103" t="str">
            <v>Cash-New York-Chemical Bank</v>
          </cell>
          <cell r="E103">
            <v>0</v>
          </cell>
          <cell r="F103" t="str">
            <v>131</v>
          </cell>
          <cell r="G103">
            <v>43100</v>
          </cell>
        </row>
        <row r="104">
          <cell r="C104" t="str">
            <v>131044</v>
          </cell>
          <cell r="D104" t="str">
            <v>Cash-Jop-Commerce Bk Of Joplin</v>
          </cell>
          <cell r="E104">
            <v>0</v>
          </cell>
          <cell r="F104" t="str">
            <v>131</v>
          </cell>
          <cell r="G104">
            <v>43100</v>
          </cell>
        </row>
        <row r="105">
          <cell r="C105" t="str">
            <v>131045</v>
          </cell>
          <cell r="D105" t="str">
            <v>Cash-Firstar St Louis</v>
          </cell>
          <cell r="E105">
            <v>0</v>
          </cell>
          <cell r="F105" t="str">
            <v>131</v>
          </cell>
          <cell r="G105">
            <v>43100</v>
          </cell>
        </row>
        <row r="106">
          <cell r="C106" t="str">
            <v>131050</v>
          </cell>
          <cell r="D106" t="str">
            <v>Cash-Community Bk Trust-Neosho</v>
          </cell>
          <cell r="E106">
            <v>0</v>
          </cell>
          <cell r="F106" t="str">
            <v>131</v>
          </cell>
          <cell r="G106">
            <v>43100</v>
          </cell>
        </row>
        <row r="107">
          <cell r="C107" t="str">
            <v>131051</v>
          </cell>
          <cell r="D107" t="str">
            <v>Cash-Commerce Bank Of Willard</v>
          </cell>
          <cell r="E107">
            <v>0</v>
          </cell>
          <cell r="F107" t="str">
            <v>131</v>
          </cell>
          <cell r="G107">
            <v>43100</v>
          </cell>
        </row>
        <row r="108">
          <cell r="C108" t="str">
            <v>131052</v>
          </cell>
          <cell r="D108" t="str">
            <v>Cash-Community Bk Trust-Andrsn</v>
          </cell>
          <cell r="E108">
            <v>0</v>
          </cell>
          <cell r="F108" t="str">
            <v>131</v>
          </cell>
          <cell r="G108">
            <v>43100</v>
          </cell>
        </row>
        <row r="109">
          <cell r="C109" t="str">
            <v>131054</v>
          </cell>
          <cell r="D109" t="str">
            <v>Cash-Goodman State Bank</v>
          </cell>
          <cell r="E109">
            <v>0</v>
          </cell>
          <cell r="F109" t="str">
            <v>131</v>
          </cell>
          <cell r="G109">
            <v>43100</v>
          </cell>
        </row>
        <row r="110">
          <cell r="C110" t="str">
            <v>131055</v>
          </cell>
          <cell r="D110" t="str">
            <v>Cash-Community Bk Trust-Granby</v>
          </cell>
          <cell r="E110">
            <v>0</v>
          </cell>
          <cell r="F110" t="str">
            <v>131</v>
          </cell>
          <cell r="G110">
            <v>43100</v>
          </cell>
        </row>
        <row r="111">
          <cell r="C111" t="str">
            <v>131056</v>
          </cell>
          <cell r="D111" t="str">
            <v>Cash-State Bank Of Noel</v>
          </cell>
          <cell r="E111">
            <v>0</v>
          </cell>
          <cell r="F111" t="str">
            <v>131</v>
          </cell>
          <cell r="G111">
            <v>43100</v>
          </cell>
        </row>
        <row r="112">
          <cell r="C112" t="str">
            <v>131057</v>
          </cell>
          <cell r="D112" t="str">
            <v>Cash-Mcdonald Co Mercantile Bk</v>
          </cell>
          <cell r="E112">
            <v>0</v>
          </cell>
          <cell r="F112" t="str">
            <v>131</v>
          </cell>
          <cell r="G112">
            <v>43100</v>
          </cell>
        </row>
        <row r="113">
          <cell r="C113" t="str">
            <v>131058</v>
          </cell>
          <cell r="D113" t="str">
            <v>Cash-Community Bk Trust-Seneca</v>
          </cell>
          <cell r="E113">
            <v>0</v>
          </cell>
          <cell r="F113" t="str">
            <v>131</v>
          </cell>
          <cell r="G113">
            <v>43100</v>
          </cell>
        </row>
        <row r="114">
          <cell r="C114" t="str">
            <v>131060</v>
          </cell>
          <cell r="D114" t="str">
            <v>Cash-1St St Bk Prce Cty Branch</v>
          </cell>
          <cell r="E114">
            <v>2097.11</v>
          </cell>
          <cell r="F114" t="str">
            <v>131</v>
          </cell>
          <cell r="G114">
            <v>43100</v>
          </cell>
        </row>
        <row r="115">
          <cell r="C115" t="str">
            <v>131062</v>
          </cell>
          <cell r="D115" t="str">
            <v>Cash-1St State Bank Of Purdy</v>
          </cell>
          <cell r="E115">
            <v>500</v>
          </cell>
          <cell r="F115" t="str">
            <v>131</v>
          </cell>
          <cell r="G115">
            <v>43100</v>
          </cell>
        </row>
        <row r="116">
          <cell r="C116" t="str">
            <v>131070</v>
          </cell>
          <cell r="D116" t="str">
            <v>Cash-1St Nat'L Bank Sarcoxie</v>
          </cell>
          <cell r="E116">
            <v>0</v>
          </cell>
          <cell r="F116" t="str">
            <v>131</v>
          </cell>
          <cell r="G116">
            <v>43100</v>
          </cell>
        </row>
        <row r="117">
          <cell r="C117" t="str">
            <v>131081</v>
          </cell>
          <cell r="D117" t="str">
            <v>Cash-Southwest Mo Bk-Joplin</v>
          </cell>
          <cell r="E117">
            <v>440.34</v>
          </cell>
          <cell r="F117" t="str">
            <v>131</v>
          </cell>
          <cell r="G117">
            <v>43100</v>
          </cell>
        </row>
        <row r="118">
          <cell r="C118" t="str">
            <v>131082</v>
          </cell>
          <cell r="D118" t="str">
            <v>Cash-Community Bk Carl Junctio</v>
          </cell>
          <cell r="E118">
            <v>0</v>
          </cell>
          <cell r="F118" t="str">
            <v>131</v>
          </cell>
          <cell r="G118">
            <v>43100</v>
          </cell>
        </row>
        <row r="119">
          <cell r="C119" t="str">
            <v>131083</v>
          </cell>
          <cell r="D119" t="str">
            <v>Cash-Boatmen Bk Sw Mo-Carthage</v>
          </cell>
          <cell r="E119">
            <v>0</v>
          </cell>
          <cell r="F119" t="str">
            <v>131</v>
          </cell>
          <cell r="G119">
            <v>43100</v>
          </cell>
        </row>
        <row r="120">
          <cell r="C120" t="str">
            <v>131084</v>
          </cell>
          <cell r="D120" t="str">
            <v>Cash-Southwest Mo Bk-Jasper</v>
          </cell>
          <cell r="E120">
            <v>0</v>
          </cell>
          <cell r="F120" t="str">
            <v>131</v>
          </cell>
          <cell r="G120">
            <v>43100</v>
          </cell>
        </row>
        <row r="121">
          <cell r="C121" t="str">
            <v>131090</v>
          </cell>
          <cell r="D121" t="str">
            <v>Cash-Ozark Mountain Bk-Branson</v>
          </cell>
          <cell r="E121">
            <v>70978.720000000001</v>
          </cell>
          <cell r="F121" t="str">
            <v>131</v>
          </cell>
          <cell r="G121">
            <v>43100</v>
          </cell>
        </row>
        <row r="122">
          <cell r="C122" t="str">
            <v>131092</v>
          </cell>
          <cell r="D122" t="str">
            <v>Cash-Boatmn Tri Lake Bk-Frsyth</v>
          </cell>
          <cell r="E122">
            <v>0</v>
          </cell>
          <cell r="F122" t="str">
            <v>131</v>
          </cell>
          <cell r="G122">
            <v>43100</v>
          </cell>
        </row>
        <row r="123">
          <cell r="C123" t="str">
            <v>131093</v>
          </cell>
          <cell r="D123" t="str">
            <v>Cash-Bk Table Rock Lake Reeds</v>
          </cell>
          <cell r="E123">
            <v>438.03</v>
          </cell>
          <cell r="F123" t="str">
            <v>131</v>
          </cell>
          <cell r="G123">
            <v>43100</v>
          </cell>
        </row>
        <row r="124">
          <cell r="C124" t="str">
            <v>131110</v>
          </cell>
          <cell r="D124" t="str">
            <v>Cash-American Natl Bk Bxtr Spg</v>
          </cell>
          <cell r="E124">
            <v>10394.06</v>
          </cell>
          <cell r="F124" t="str">
            <v>131</v>
          </cell>
          <cell r="G124">
            <v>43100</v>
          </cell>
        </row>
        <row r="125">
          <cell r="C125" t="str">
            <v>131122</v>
          </cell>
          <cell r="D125" t="str">
            <v>Cash-Columbus State Bank</v>
          </cell>
          <cell r="E125">
            <v>0</v>
          </cell>
          <cell r="F125" t="str">
            <v>131</v>
          </cell>
          <cell r="G125">
            <v>43100</v>
          </cell>
        </row>
        <row r="126">
          <cell r="C126" t="str">
            <v>131130</v>
          </cell>
          <cell r="D126" t="str">
            <v>Cash-Citizens State Bk Galena</v>
          </cell>
          <cell r="E126">
            <v>0</v>
          </cell>
          <cell r="F126" t="str">
            <v>131</v>
          </cell>
          <cell r="G126">
            <v>43100</v>
          </cell>
        </row>
        <row r="127">
          <cell r="C127" t="str">
            <v>131160</v>
          </cell>
          <cell r="D127" t="str">
            <v>Cash-First State Bank Picher</v>
          </cell>
          <cell r="E127">
            <v>0</v>
          </cell>
          <cell r="F127" t="str">
            <v>131</v>
          </cell>
          <cell r="G127">
            <v>43100</v>
          </cell>
        </row>
        <row r="128">
          <cell r="C128" t="str">
            <v>131161</v>
          </cell>
          <cell r="D128" t="str">
            <v>Cash-First State Bank Commerce</v>
          </cell>
          <cell r="E128">
            <v>0</v>
          </cell>
          <cell r="F128" t="str">
            <v>131</v>
          </cell>
          <cell r="G128">
            <v>43100</v>
          </cell>
        </row>
        <row r="129">
          <cell r="C129" t="str">
            <v>131162</v>
          </cell>
          <cell r="D129" t="str">
            <v>Cash-The First Bk Of Fairland</v>
          </cell>
          <cell r="E129">
            <v>995.63</v>
          </cell>
          <cell r="F129" t="str">
            <v>131</v>
          </cell>
          <cell r="G129">
            <v>43100</v>
          </cell>
        </row>
        <row r="130">
          <cell r="C130" t="str">
            <v>131163</v>
          </cell>
          <cell r="D130" t="str">
            <v>Cash-Bank Of Quapaw</v>
          </cell>
          <cell r="E130">
            <v>0</v>
          </cell>
          <cell r="F130" t="str">
            <v>131</v>
          </cell>
          <cell r="G130">
            <v>43100</v>
          </cell>
        </row>
        <row r="131">
          <cell r="C131" t="str">
            <v>131164</v>
          </cell>
          <cell r="D131" t="str">
            <v>Cash-Welch State Bank</v>
          </cell>
          <cell r="E131">
            <v>1194.3599999999999</v>
          </cell>
          <cell r="F131" t="str">
            <v>131</v>
          </cell>
          <cell r="G131">
            <v>43100</v>
          </cell>
        </row>
        <row r="132">
          <cell r="C132" t="str">
            <v>131165</v>
          </cell>
          <cell r="D132" t="str">
            <v>Cash-Bank Of Wyandotte</v>
          </cell>
          <cell r="E132">
            <v>0</v>
          </cell>
          <cell r="F132" t="str">
            <v>131</v>
          </cell>
          <cell r="G132">
            <v>43100</v>
          </cell>
        </row>
        <row r="133">
          <cell r="C133" t="str">
            <v>131180</v>
          </cell>
          <cell r="D133" t="str">
            <v>Cash-Bank Of Gravette</v>
          </cell>
          <cell r="E133">
            <v>5056.6000000000004</v>
          </cell>
          <cell r="F133" t="str">
            <v>131</v>
          </cell>
          <cell r="G133">
            <v>43100</v>
          </cell>
        </row>
        <row r="134">
          <cell r="C134" t="str">
            <v>131182</v>
          </cell>
          <cell r="D134" t="str">
            <v>Cash-Decatur State Bank</v>
          </cell>
          <cell r="E134">
            <v>0</v>
          </cell>
          <cell r="F134" t="str">
            <v>131</v>
          </cell>
          <cell r="G134">
            <v>43100</v>
          </cell>
        </row>
        <row r="135">
          <cell r="C135" t="str">
            <v>131183</v>
          </cell>
          <cell r="D135" t="str">
            <v>Cash-Gentry-Decatur State Bk</v>
          </cell>
          <cell r="E135">
            <v>0</v>
          </cell>
          <cell r="F135" t="str">
            <v>131</v>
          </cell>
          <cell r="G135">
            <v>43100</v>
          </cell>
        </row>
        <row r="136">
          <cell r="C136" t="str">
            <v>131200</v>
          </cell>
          <cell r="D136" t="str">
            <v>Cash UMB Regulated</v>
          </cell>
          <cell r="E136">
            <v>0</v>
          </cell>
          <cell r="F136" t="str">
            <v>131</v>
          </cell>
          <cell r="G136">
            <v>43100</v>
          </cell>
        </row>
        <row r="137">
          <cell r="C137" t="str">
            <v>131201</v>
          </cell>
          <cell r="D137" t="str">
            <v>Cash UMB Electronic</v>
          </cell>
          <cell r="E137">
            <v>1041298.71</v>
          </cell>
          <cell r="F137" t="str">
            <v>131</v>
          </cell>
          <cell r="G137">
            <v>43100</v>
          </cell>
        </row>
        <row r="138">
          <cell r="C138" t="str">
            <v>131202</v>
          </cell>
          <cell r="D138" t="str">
            <v>Cash UMB SLCC</v>
          </cell>
          <cell r="E138">
            <v>0</v>
          </cell>
          <cell r="F138" t="str">
            <v>131</v>
          </cell>
          <cell r="G138">
            <v>43100</v>
          </cell>
        </row>
        <row r="139">
          <cell r="C139" t="str">
            <v>131209</v>
          </cell>
          <cell r="D139" t="str">
            <v>EDE IEC Refund Funding Acnt</v>
          </cell>
          <cell r="E139">
            <v>0</v>
          </cell>
          <cell r="F139" t="str">
            <v>131</v>
          </cell>
          <cell r="G139">
            <v>43100</v>
          </cell>
        </row>
        <row r="140">
          <cell r="C140" t="str">
            <v>131210</v>
          </cell>
          <cell r="D140" t="str">
            <v>EDE IEC Refund Account</v>
          </cell>
          <cell r="E140">
            <v>0</v>
          </cell>
          <cell r="F140" t="str">
            <v>131</v>
          </cell>
          <cell r="G140">
            <v>43100</v>
          </cell>
        </row>
        <row r="141">
          <cell r="C141" t="str">
            <v>131211</v>
          </cell>
          <cell r="D141" t="str">
            <v>Cash UMB Customer Refunds</v>
          </cell>
          <cell r="E141">
            <v>0</v>
          </cell>
          <cell r="F141" t="str">
            <v>131</v>
          </cell>
          <cell r="G141">
            <v>43100</v>
          </cell>
        </row>
        <row r="142">
          <cell r="C142" t="str">
            <v>131212</v>
          </cell>
          <cell r="D142" t="str">
            <v>Cash - Empire District Gas</v>
          </cell>
          <cell r="E142">
            <v>0</v>
          </cell>
          <cell r="F142" t="str">
            <v>131</v>
          </cell>
          <cell r="G142">
            <v>43100</v>
          </cell>
        </row>
        <row r="143">
          <cell r="C143" t="str">
            <v>131213</v>
          </cell>
          <cell r="D143" t="str">
            <v>UMB EDG Customer Refunds</v>
          </cell>
          <cell r="E143">
            <v>0</v>
          </cell>
          <cell r="F143" t="str">
            <v>131</v>
          </cell>
          <cell r="G143">
            <v>43100</v>
          </cell>
        </row>
        <row r="144">
          <cell r="C144" t="str">
            <v>131214</v>
          </cell>
          <cell r="D144" t="str">
            <v>Cash - UMB - GLLABS</v>
          </cell>
          <cell r="E144">
            <v>0</v>
          </cell>
          <cell r="F144" t="str">
            <v>131</v>
          </cell>
          <cell r="G144">
            <v>43100</v>
          </cell>
        </row>
        <row r="145">
          <cell r="C145" t="str">
            <v>131991</v>
          </cell>
          <cell r="D145" t="str">
            <v>Dummy Account-Purchasing Card</v>
          </cell>
          <cell r="E145">
            <v>0</v>
          </cell>
          <cell r="F145" t="str">
            <v>131</v>
          </cell>
          <cell r="G145">
            <v>43100</v>
          </cell>
        </row>
        <row r="146">
          <cell r="C146" t="str">
            <v>131995</v>
          </cell>
          <cell r="D146" t="str">
            <v>Restrcted Cash MISO Collateral</v>
          </cell>
          <cell r="E146">
            <v>453760</v>
          </cell>
          <cell r="F146" t="str">
            <v>131</v>
          </cell>
          <cell r="G146">
            <v>43100</v>
          </cell>
        </row>
        <row r="147">
          <cell r="C147" t="str">
            <v>131996</v>
          </cell>
          <cell r="D147" t="str">
            <v>Restrict Csh SPP IM Collateral</v>
          </cell>
          <cell r="E147">
            <v>2500000</v>
          </cell>
          <cell r="F147" t="str">
            <v>131</v>
          </cell>
          <cell r="G147">
            <v>43100</v>
          </cell>
        </row>
        <row r="148">
          <cell r="C148" t="str">
            <v>131997</v>
          </cell>
          <cell r="D148" t="str">
            <v>Plum Point Escrow</v>
          </cell>
          <cell r="E148">
            <v>1782374.42</v>
          </cell>
          <cell r="F148" t="str">
            <v>131</v>
          </cell>
          <cell r="G148">
            <v>43100</v>
          </cell>
        </row>
        <row r="149">
          <cell r="C149" t="str">
            <v>131998</v>
          </cell>
          <cell r="D149" t="str">
            <v>Cash-EDE Prop Trans Corp</v>
          </cell>
          <cell r="E149">
            <v>0</v>
          </cell>
          <cell r="F149" t="str">
            <v>131</v>
          </cell>
          <cell r="G149">
            <v>43100</v>
          </cell>
        </row>
        <row r="150">
          <cell r="C150" t="str">
            <v>134100</v>
          </cell>
          <cell r="D150" t="str">
            <v>Harris Trust &amp; Svgs Bk-Trustee</v>
          </cell>
          <cell r="E150">
            <v>0</v>
          </cell>
          <cell r="F150" t="str">
            <v>134</v>
          </cell>
          <cell r="G150">
            <v>43100</v>
          </cell>
        </row>
        <row r="151">
          <cell r="C151" t="str">
            <v>134200</v>
          </cell>
          <cell r="D151" t="str">
            <v>Other Special Funds-Other</v>
          </cell>
          <cell r="E151">
            <v>64852.89</v>
          </cell>
          <cell r="F151" t="str">
            <v>134</v>
          </cell>
          <cell r="G151">
            <v>43100</v>
          </cell>
        </row>
        <row r="152">
          <cell r="C152" t="str">
            <v>135100</v>
          </cell>
          <cell r="D152" t="str">
            <v>Cash-Aurora Agent Fund</v>
          </cell>
          <cell r="E152">
            <v>500</v>
          </cell>
          <cell r="F152" t="str">
            <v>135</v>
          </cell>
          <cell r="G152">
            <v>43100</v>
          </cell>
        </row>
        <row r="153">
          <cell r="C153" t="str">
            <v>135101</v>
          </cell>
          <cell r="D153" t="str">
            <v>Cash Aurora Office</v>
          </cell>
          <cell r="E153">
            <v>0</v>
          </cell>
          <cell r="F153" t="str">
            <v>135</v>
          </cell>
          <cell r="G153">
            <v>43100</v>
          </cell>
        </row>
        <row r="154">
          <cell r="C154" t="str">
            <v>135102</v>
          </cell>
          <cell r="D154" t="str">
            <v>Cash Bolivar Office</v>
          </cell>
          <cell r="E154">
            <v>0</v>
          </cell>
          <cell r="F154" t="str">
            <v>135</v>
          </cell>
          <cell r="G154">
            <v>43100</v>
          </cell>
        </row>
        <row r="155">
          <cell r="C155" t="str">
            <v>135103</v>
          </cell>
          <cell r="D155" t="str">
            <v>Cash Greenfield Office</v>
          </cell>
          <cell r="E155">
            <v>0</v>
          </cell>
          <cell r="F155" t="str">
            <v>135</v>
          </cell>
          <cell r="G155">
            <v>43100</v>
          </cell>
        </row>
        <row r="156">
          <cell r="C156" t="str">
            <v>135104</v>
          </cell>
          <cell r="D156" t="str">
            <v>Cash Jop Office-Cstdy Of Treas</v>
          </cell>
          <cell r="E156">
            <v>0</v>
          </cell>
          <cell r="F156" t="str">
            <v>135</v>
          </cell>
          <cell r="G156">
            <v>43100</v>
          </cell>
        </row>
        <row r="157">
          <cell r="C157" t="str">
            <v>135105</v>
          </cell>
          <cell r="D157" t="str">
            <v>Cash Neosho Office</v>
          </cell>
          <cell r="E157">
            <v>-0.14000000000000001</v>
          </cell>
          <cell r="F157" t="str">
            <v>135</v>
          </cell>
          <cell r="G157">
            <v>43100</v>
          </cell>
        </row>
        <row r="158">
          <cell r="C158" t="str">
            <v>135107</v>
          </cell>
          <cell r="D158" t="str">
            <v>Cash Ozark Office</v>
          </cell>
          <cell r="E158">
            <v>499.91</v>
          </cell>
          <cell r="F158" t="str">
            <v>135</v>
          </cell>
          <cell r="G158">
            <v>43100</v>
          </cell>
        </row>
        <row r="159">
          <cell r="C159" t="str">
            <v>135108</v>
          </cell>
          <cell r="D159" t="str">
            <v>Cash Joplin - Audit Department</v>
          </cell>
          <cell r="E159">
            <v>100</v>
          </cell>
          <cell r="F159" t="str">
            <v>135</v>
          </cell>
          <cell r="G159">
            <v>43100</v>
          </cell>
        </row>
        <row r="160">
          <cell r="C160" t="str">
            <v>135109</v>
          </cell>
          <cell r="D160" t="str">
            <v>Cash Branson Office</v>
          </cell>
          <cell r="E160">
            <v>360</v>
          </cell>
          <cell r="F160" t="str">
            <v>135</v>
          </cell>
          <cell r="G160">
            <v>43100</v>
          </cell>
        </row>
        <row r="161">
          <cell r="C161" t="str">
            <v>135111</v>
          </cell>
          <cell r="D161" t="str">
            <v>Cash Baxter Springs Office</v>
          </cell>
          <cell r="E161">
            <v>0</v>
          </cell>
          <cell r="F161" t="str">
            <v>135</v>
          </cell>
          <cell r="G161">
            <v>43100</v>
          </cell>
        </row>
        <row r="162">
          <cell r="C162" t="str">
            <v>135112</v>
          </cell>
          <cell r="D162" t="str">
            <v>Cash Columbus Office</v>
          </cell>
          <cell r="E162">
            <v>0</v>
          </cell>
          <cell r="F162" t="str">
            <v>135</v>
          </cell>
          <cell r="G162">
            <v>43100</v>
          </cell>
        </row>
        <row r="163">
          <cell r="C163" t="str">
            <v>135118</v>
          </cell>
          <cell r="D163" t="str">
            <v>Cash Gravette Office</v>
          </cell>
          <cell r="E163">
            <v>0</v>
          </cell>
          <cell r="F163" t="str">
            <v>135</v>
          </cell>
          <cell r="G163">
            <v>43100</v>
          </cell>
        </row>
        <row r="164">
          <cell r="C164" t="str">
            <v>135120</v>
          </cell>
          <cell r="D164" t="str">
            <v>Cash Republic Office</v>
          </cell>
          <cell r="E164">
            <v>0</v>
          </cell>
          <cell r="F164" t="str">
            <v>135</v>
          </cell>
          <cell r="G164">
            <v>43100</v>
          </cell>
        </row>
        <row r="165">
          <cell r="C165" t="str">
            <v>135121</v>
          </cell>
          <cell r="D165" t="str">
            <v>Cash-Joplin Office</v>
          </cell>
          <cell r="E165">
            <v>2000</v>
          </cell>
          <cell r="F165" t="str">
            <v>135</v>
          </cell>
          <cell r="G165">
            <v>43100</v>
          </cell>
        </row>
        <row r="166">
          <cell r="C166" t="str">
            <v>135210</v>
          </cell>
          <cell r="D166" t="str">
            <v>Other Working Funds Rgt Of Way</v>
          </cell>
          <cell r="E166">
            <v>100028</v>
          </cell>
          <cell r="F166" t="str">
            <v>135</v>
          </cell>
          <cell r="G166">
            <v>43100</v>
          </cell>
        </row>
        <row r="167">
          <cell r="C167" t="str">
            <v>135230</v>
          </cell>
          <cell r="D167" t="str">
            <v>Other Working Funds Wkmn Comp</v>
          </cell>
          <cell r="E167">
            <v>2537.33</v>
          </cell>
          <cell r="F167" t="str">
            <v>135</v>
          </cell>
          <cell r="G167">
            <v>43100</v>
          </cell>
        </row>
        <row r="168">
          <cell r="C168" t="str">
            <v>135240</v>
          </cell>
          <cell r="D168" t="str">
            <v>Flex Benefit</v>
          </cell>
          <cell r="E168">
            <v>91674.53</v>
          </cell>
          <cell r="F168" t="str">
            <v>135</v>
          </cell>
          <cell r="G168">
            <v>43100</v>
          </cell>
        </row>
        <row r="169">
          <cell r="C169" t="str">
            <v>135250</v>
          </cell>
          <cell r="D169" t="str">
            <v>Southwest Pwr Pool Working Fnd</v>
          </cell>
          <cell r="E169">
            <v>0</v>
          </cell>
          <cell r="F169" t="str">
            <v>135</v>
          </cell>
          <cell r="G169">
            <v>43100</v>
          </cell>
        </row>
        <row r="170">
          <cell r="C170" t="str">
            <v>135260</v>
          </cell>
          <cell r="D170" t="str">
            <v>Other Working Funds Payroll</v>
          </cell>
          <cell r="E170">
            <v>0</v>
          </cell>
          <cell r="F170" t="str">
            <v>135</v>
          </cell>
          <cell r="G170">
            <v>43100</v>
          </cell>
        </row>
        <row r="171">
          <cell r="C171" t="str">
            <v>135261</v>
          </cell>
          <cell r="D171" t="str">
            <v>EDE Payroll Checking Acct</v>
          </cell>
          <cell r="E171">
            <v>6675.3</v>
          </cell>
          <cell r="F171" t="str">
            <v>135</v>
          </cell>
          <cell r="G171">
            <v>43100</v>
          </cell>
        </row>
        <row r="172">
          <cell r="C172" t="str">
            <v>135262</v>
          </cell>
          <cell r="D172" t="str">
            <v>EDE Payroll Funding Acct</v>
          </cell>
          <cell r="E172">
            <v>8714.07</v>
          </cell>
          <cell r="F172" t="str">
            <v>135</v>
          </cell>
          <cell r="G172">
            <v>43100</v>
          </cell>
        </row>
        <row r="173">
          <cell r="C173" t="str">
            <v>135270</v>
          </cell>
          <cell r="D173" t="str">
            <v>Other Working Funds Iatan 1</v>
          </cell>
          <cell r="E173">
            <v>0</v>
          </cell>
          <cell r="F173" t="str">
            <v>135</v>
          </cell>
          <cell r="G173">
            <v>43100</v>
          </cell>
        </row>
        <row r="174">
          <cell r="C174" t="str">
            <v>135275</v>
          </cell>
          <cell r="D174" t="str">
            <v>Other Working Funds-Plum Point</v>
          </cell>
          <cell r="E174">
            <v>0</v>
          </cell>
          <cell r="F174" t="str">
            <v>135</v>
          </cell>
          <cell r="G174">
            <v>43100</v>
          </cell>
        </row>
        <row r="175">
          <cell r="C175" t="str">
            <v>135280</v>
          </cell>
          <cell r="D175" t="str">
            <v>Other Working Fnd-Emp Cash Adv</v>
          </cell>
          <cell r="E175">
            <v>0</v>
          </cell>
          <cell r="F175" t="str">
            <v>135</v>
          </cell>
          <cell r="G175">
            <v>43100</v>
          </cell>
        </row>
        <row r="176">
          <cell r="C176" t="str">
            <v>135430</v>
          </cell>
          <cell r="D176" t="str">
            <v>Other Working Fnd-Cust Refunds</v>
          </cell>
          <cell r="E176">
            <v>0</v>
          </cell>
          <cell r="F176" t="str">
            <v>135</v>
          </cell>
          <cell r="G176">
            <v>43100</v>
          </cell>
        </row>
        <row r="177">
          <cell r="C177" t="str">
            <v>135999</v>
          </cell>
          <cell r="D177" t="str">
            <v>Cash Control</v>
          </cell>
          <cell r="E177">
            <v>0</v>
          </cell>
          <cell r="F177" t="str">
            <v>135</v>
          </cell>
          <cell r="G177">
            <v>43100</v>
          </cell>
        </row>
        <row r="178">
          <cell r="C178" t="str">
            <v>136100</v>
          </cell>
          <cell r="D178" t="str">
            <v>Other Temp Cash Investments</v>
          </cell>
          <cell r="E178">
            <v>0</v>
          </cell>
          <cell r="F178" t="str">
            <v>136</v>
          </cell>
          <cell r="G178">
            <v>43100</v>
          </cell>
        </row>
        <row r="179">
          <cell r="C179" t="str">
            <v>136200</v>
          </cell>
          <cell r="D179" t="str">
            <v>Temp Cash Invest-Merc Mutual</v>
          </cell>
          <cell r="E179">
            <v>0</v>
          </cell>
          <cell r="F179" t="str">
            <v>136</v>
          </cell>
          <cell r="G179">
            <v>43100</v>
          </cell>
        </row>
        <row r="180">
          <cell r="C180" t="str">
            <v>136400</v>
          </cell>
          <cell r="D180" t="str">
            <v>TempCsh Inv UMB Scout Fund 690</v>
          </cell>
          <cell r="E180">
            <v>0</v>
          </cell>
          <cell r="F180" t="str">
            <v>136</v>
          </cell>
          <cell r="G180">
            <v>43100</v>
          </cell>
        </row>
        <row r="181">
          <cell r="C181" t="str">
            <v>141000</v>
          </cell>
          <cell r="D181" t="str">
            <v>AR Maintenance Control</v>
          </cell>
          <cell r="E181">
            <v>0</v>
          </cell>
          <cell r="F181" t="str">
            <v>141</v>
          </cell>
          <cell r="G181">
            <v>43100</v>
          </cell>
        </row>
        <row r="182">
          <cell r="C182" t="str">
            <v>141010</v>
          </cell>
          <cell r="D182" t="str">
            <v>AR Transfer Control</v>
          </cell>
          <cell r="E182">
            <v>0</v>
          </cell>
          <cell r="F182" t="str">
            <v>141</v>
          </cell>
          <cell r="G182">
            <v>43100</v>
          </cell>
        </row>
        <row r="183">
          <cell r="C183" t="str">
            <v>141015</v>
          </cell>
          <cell r="D183" t="str">
            <v>AR Refund Control</v>
          </cell>
          <cell r="E183">
            <v>0</v>
          </cell>
          <cell r="F183" t="str">
            <v>141</v>
          </cell>
          <cell r="G183">
            <v>43100</v>
          </cell>
        </row>
        <row r="184">
          <cell r="C184" t="str">
            <v>142100</v>
          </cell>
          <cell r="D184" t="str">
            <v>Cust Accts Rec-Elect &amp; Water</v>
          </cell>
          <cell r="E184">
            <v>39884227.280000001</v>
          </cell>
          <cell r="F184" t="str">
            <v>142</v>
          </cell>
          <cell r="G184">
            <v>43100</v>
          </cell>
        </row>
        <row r="185">
          <cell r="C185" t="str">
            <v>142101</v>
          </cell>
          <cell r="D185" t="str">
            <v>Wholesale Cust Accts Rec</v>
          </cell>
          <cell r="E185">
            <v>4987790.32</v>
          </cell>
          <cell r="F185" t="str">
            <v>142</v>
          </cell>
          <cell r="G185">
            <v>43100</v>
          </cell>
        </row>
        <row r="186">
          <cell r="C186" t="str">
            <v>142110</v>
          </cell>
          <cell r="D186" t="str">
            <v>Trade Accts Rec - Unclassified</v>
          </cell>
          <cell r="E186">
            <v>0</v>
          </cell>
          <cell r="F186" t="str">
            <v>142</v>
          </cell>
          <cell r="G186">
            <v>43100</v>
          </cell>
        </row>
        <row r="187">
          <cell r="C187" t="str">
            <v>142200</v>
          </cell>
          <cell r="D187" t="str">
            <v>Cust Accts Rec-Merch &amp; Appl</v>
          </cell>
          <cell r="E187">
            <v>0</v>
          </cell>
          <cell r="F187" t="str">
            <v>142</v>
          </cell>
          <cell r="G187">
            <v>43100</v>
          </cell>
        </row>
        <row r="188">
          <cell r="C188" t="str">
            <v>142300</v>
          </cell>
          <cell r="D188" t="str">
            <v>Cust Accts Receivable - Gas</v>
          </cell>
          <cell r="E188">
            <v>0</v>
          </cell>
          <cell r="F188" t="str">
            <v>142</v>
          </cell>
          <cell r="G188">
            <v>43100</v>
          </cell>
        </row>
        <row r="189">
          <cell r="C189" t="str">
            <v>143003</v>
          </cell>
          <cell r="D189" t="str">
            <v>Due From Labs Canada</v>
          </cell>
          <cell r="E189">
            <v>0</v>
          </cell>
          <cell r="F189" t="str">
            <v>143</v>
          </cell>
          <cell r="G189">
            <v>43100</v>
          </cell>
        </row>
        <row r="190">
          <cell r="C190" t="str">
            <v>143100</v>
          </cell>
          <cell r="D190" t="str">
            <v>Misc Accts Receivable</v>
          </cell>
          <cell r="E190">
            <v>2285843.11</v>
          </cell>
          <cell r="F190" t="str">
            <v>143</v>
          </cell>
          <cell r="G190">
            <v>43100</v>
          </cell>
        </row>
        <row r="191">
          <cell r="C191" t="str">
            <v>143102</v>
          </cell>
          <cell r="D191" t="str">
            <v>Accrued Taxes-Debit Balances</v>
          </cell>
          <cell r="E191">
            <v>2999.72</v>
          </cell>
          <cell r="F191" t="str">
            <v>143</v>
          </cell>
          <cell r="G191">
            <v>43100</v>
          </cell>
        </row>
        <row r="192">
          <cell r="C192" t="str">
            <v>143105</v>
          </cell>
          <cell r="D192" t="str">
            <v>PR Deduct Personal Txting Plan</v>
          </cell>
          <cell r="E192">
            <v>0</v>
          </cell>
          <cell r="F192" t="str">
            <v>143</v>
          </cell>
          <cell r="G192">
            <v>43100</v>
          </cell>
        </row>
        <row r="193">
          <cell r="C193" t="str">
            <v>143106</v>
          </cell>
          <cell r="D193" t="str">
            <v>Common Stock Sub Receivable</v>
          </cell>
          <cell r="E193">
            <v>0</v>
          </cell>
          <cell r="F193" t="str">
            <v>143</v>
          </cell>
          <cell r="G193">
            <v>43100</v>
          </cell>
        </row>
        <row r="194">
          <cell r="C194" t="str">
            <v>143107</v>
          </cell>
          <cell r="D194" t="str">
            <v>Insurance Proc-Other than SLCC</v>
          </cell>
          <cell r="E194">
            <v>0</v>
          </cell>
          <cell r="F194" t="str">
            <v>143</v>
          </cell>
          <cell r="G194">
            <v>43100</v>
          </cell>
        </row>
        <row r="195">
          <cell r="C195" t="str">
            <v>143108</v>
          </cell>
          <cell r="D195" t="str">
            <v>A/R - Mitsui collateral</v>
          </cell>
          <cell r="E195">
            <v>0</v>
          </cell>
          <cell r="F195" t="str">
            <v>143</v>
          </cell>
          <cell r="G195">
            <v>43100</v>
          </cell>
        </row>
        <row r="196">
          <cell r="C196" t="str">
            <v>143109</v>
          </cell>
          <cell r="D196" t="str">
            <v>Accounts Rec - Derivatives</v>
          </cell>
          <cell r="E196">
            <v>0</v>
          </cell>
          <cell r="F196" t="str">
            <v>143</v>
          </cell>
          <cell r="G196">
            <v>43100</v>
          </cell>
        </row>
        <row r="197">
          <cell r="C197" t="str">
            <v>143110</v>
          </cell>
          <cell r="D197" t="str">
            <v>Energy Trading Margin Deposit</v>
          </cell>
          <cell r="E197">
            <v>4564404.57</v>
          </cell>
          <cell r="F197" t="str">
            <v>143</v>
          </cell>
          <cell r="G197">
            <v>43100</v>
          </cell>
        </row>
        <row r="198">
          <cell r="C198" t="str">
            <v>143111</v>
          </cell>
          <cell r="D198" t="str">
            <v>A/R Returnable Cable Reels</v>
          </cell>
          <cell r="E198">
            <v>0</v>
          </cell>
          <cell r="F198" t="str">
            <v>143</v>
          </cell>
          <cell r="G198">
            <v>43100</v>
          </cell>
        </row>
        <row r="199">
          <cell r="C199" t="str">
            <v>143112</v>
          </cell>
          <cell r="D199" t="str">
            <v>A/R - Uniform Laundry Svc</v>
          </cell>
          <cell r="E199">
            <v>306.93</v>
          </cell>
          <cell r="F199" t="str">
            <v>143</v>
          </cell>
          <cell r="G199">
            <v>43100</v>
          </cell>
        </row>
        <row r="200">
          <cell r="C200" t="str">
            <v>143174</v>
          </cell>
          <cell r="D200" t="str">
            <v>Siemens LTP Curr Rec</v>
          </cell>
          <cell r="E200">
            <v>0</v>
          </cell>
          <cell r="F200" t="str">
            <v>143</v>
          </cell>
          <cell r="G200">
            <v>43100</v>
          </cell>
        </row>
        <row r="201">
          <cell r="C201" t="str">
            <v>143176</v>
          </cell>
          <cell r="D201" t="str">
            <v>A/R Elk River Wind Farm</v>
          </cell>
          <cell r="E201">
            <v>0</v>
          </cell>
          <cell r="F201" t="str">
            <v>143</v>
          </cell>
          <cell r="G201">
            <v>43100</v>
          </cell>
        </row>
        <row r="202">
          <cell r="C202" t="str">
            <v>143185</v>
          </cell>
          <cell r="D202" t="str">
            <v>Accounts Receivable - SLCC</v>
          </cell>
          <cell r="E202">
            <v>1512140.87</v>
          </cell>
          <cell r="F202" t="str">
            <v>143</v>
          </cell>
          <cell r="G202">
            <v>43100</v>
          </cell>
        </row>
        <row r="203">
          <cell r="C203" t="str">
            <v>143186</v>
          </cell>
          <cell r="D203" t="str">
            <v>SLCC Receivable - Ins Proceeds</v>
          </cell>
          <cell r="E203">
            <v>0</v>
          </cell>
          <cell r="F203" t="str">
            <v>143</v>
          </cell>
          <cell r="G203">
            <v>43100</v>
          </cell>
        </row>
        <row r="204">
          <cell r="C204" t="str">
            <v>143200</v>
          </cell>
          <cell r="D204" t="str">
            <v>Employee Accounts Receivable</v>
          </cell>
          <cell r="E204">
            <v>-239.86</v>
          </cell>
          <cell r="F204" t="str">
            <v>143</v>
          </cell>
          <cell r="G204">
            <v>43100</v>
          </cell>
        </row>
        <row r="205">
          <cell r="C205" t="str">
            <v>143201</v>
          </cell>
          <cell r="D205" t="str">
            <v>Employee Rec Purchasing Card</v>
          </cell>
          <cell r="E205">
            <v>197.47</v>
          </cell>
          <cell r="F205" t="str">
            <v>143</v>
          </cell>
          <cell r="G205">
            <v>43100</v>
          </cell>
        </row>
        <row r="206">
          <cell r="C206" t="str">
            <v>143203</v>
          </cell>
          <cell r="D206" t="str">
            <v>Employee Acct Rec EDG</v>
          </cell>
          <cell r="E206">
            <v>0</v>
          </cell>
          <cell r="F206" t="str">
            <v>143</v>
          </cell>
          <cell r="G206">
            <v>43100</v>
          </cell>
        </row>
        <row r="207">
          <cell r="C207" t="str">
            <v>143300</v>
          </cell>
          <cell r="D207" t="str">
            <v>NonUtility - UPS</v>
          </cell>
          <cell r="E207">
            <v>0</v>
          </cell>
          <cell r="F207" t="str">
            <v>143</v>
          </cell>
          <cell r="G207">
            <v>43100</v>
          </cell>
        </row>
        <row r="208">
          <cell r="C208" t="str">
            <v>143320</v>
          </cell>
          <cell r="D208" t="str">
            <v>Nonutility - Meter Treaters</v>
          </cell>
          <cell r="E208">
            <v>0</v>
          </cell>
          <cell r="F208" t="str">
            <v>143</v>
          </cell>
          <cell r="G208">
            <v>43100</v>
          </cell>
        </row>
        <row r="209">
          <cell r="C209" t="str">
            <v>143400</v>
          </cell>
          <cell r="D209" t="str">
            <v>Nonutility-Fiber Optics</v>
          </cell>
          <cell r="E209">
            <v>0</v>
          </cell>
          <cell r="F209" t="str">
            <v>143</v>
          </cell>
          <cell r="G209">
            <v>43100</v>
          </cell>
        </row>
        <row r="210">
          <cell r="C210" t="str">
            <v>143500</v>
          </cell>
          <cell r="D210" t="str">
            <v>Nonutility-E-Watch Security</v>
          </cell>
          <cell r="E210">
            <v>0</v>
          </cell>
          <cell r="F210" t="str">
            <v>143</v>
          </cell>
          <cell r="G210">
            <v>43100</v>
          </cell>
        </row>
        <row r="211">
          <cell r="C211" t="str">
            <v>143700</v>
          </cell>
          <cell r="D211" t="str">
            <v>Nonutility-SW Energy Contractr</v>
          </cell>
          <cell r="E211">
            <v>0</v>
          </cell>
          <cell r="F211" t="str">
            <v>143</v>
          </cell>
          <cell r="G211">
            <v>43100</v>
          </cell>
        </row>
        <row r="212">
          <cell r="C212" t="str">
            <v>143900</v>
          </cell>
          <cell r="D212" t="str">
            <v>Nonutility - Generlink</v>
          </cell>
          <cell r="E212">
            <v>0</v>
          </cell>
          <cell r="F212" t="str">
            <v>143</v>
          </cell>
          <cell r="G212">
            <v>43100</v>
          </cell>
        </row>
        <row r="213">
          <cell r="C213" t="str">
            <v>143995</v>
          </cell>
          <cell r="D213" t="str">
            <v>Inventory Customer Sales</v>
          </cell>
          <cell r="E213">
            <v>-30179.78</v>
          </cell>
          <cell r="F213" t="str">
            <v>143</v>
          </cell>
          <cell r="G213">
            <v>43100</v>
          </cell>
        </row>
        <row r="214">
          <cell r="C214" t="str">
            <v>143999</v>
          </cell>
          <cell r="D214" t="str">
            <v>Receivables Refund Clearing</v>
          </cell>
          <cell r="E214">
            <v>0</v>
          </cell>
          <cell r="F214" t="str">
            <v>143</v>
          </cell>
          <cell r="G214">
            <v>43100</v>
          </cell>
        </row>
        <row r="215">
          <cell r="C215" t="str">
            <v>144100</v>
          </cell>
          <cell r="D215" t="str">
            <v>Bad Debt Reserve - Electric</v>
          </cell>
          <cell r="E215">
            <v>-181464.74</v>
          </cell>
          <cell r="F215" t="str">
            <v>144</v>
          </cell>
          <cell r="G215">
            <v>43100</v>
          </cell>
        </row>
        <row r="216">
          <cell r="C216" t="str">
            <v>144200</v>
          </cell>
          <cell r="D216" t="str">
            <v>Bad Debt Reserve - Water</v>
          </cell>
          <cell r="E216">
            <v>-168535.26</v>
          </cell>
          <cell r="F216" t="str">
            <v>144</v>
          </cell>
          <cell r="G216">
            <v>43100</v>
          </cell>
        </row>
        <row r="217">
          <cell r="C217" t="str">
            <v>144400</v>
          </cell>
          <cell r="D217" t="str">
            <v>Bad Debt Misc Acnts Receivable</v>
          </cell>
          <cell r="E217">
            <v>0</v>
          </cell>
          <cell r="F217" t="str">
            <v>144</v>
          </cell>
          <cell r="G217">
            <v>43100</v>
          </cell>
        </row>
        <row r="218">
          <cell r="C218" t="str">
            <v>146000</v>
          </cell>
          <cell r="D218" t="str">
            <v>A/R from Associated Companies</v>
          </cell>
          <cell r="E218">
            <v>0</v>
          </cell>
          <cell r="F218" t="str">
            <v>146</v>
          </cell>
          <cell r="G218">
            <v>43100</v>
          </cell>
        </row>
        <row r="219">
          <cell r="C219" t="str">
            <v>146100</v>
          </cell>
          <cell r="D219" t="str">
            <v>A/R From AQN/LIB</v>
          </cell>
          <cell r="E219">
            <v>231404.84</v>
          </cell>
          <cell r="F219" t="str">
            <v>146</v>
          </cell>
          <cell r="G219">
            <v>43100</v>
          </cell>
        </row>
        <row r="220">
          <cell r="C220" t="str">
            <v>146200</v>
          </cell>
          <cell r="D220" t="str">
            <v>EDE Receivable from GLLAB</v>
          </cell>
          <cell r="E220">
            <v>642544.23</v>
          </cell>
          <cell r="F220" t="str">
            <v>146</v>
          </cell>
          <cell r="G220">
            <v>43100</v>
          </cell>
        </row>
        <row r="221">
          <cell r="C221" t="str">
            <v>146800</v>
          </cell>
          <cell r="D221" t="str">
            <v>EDG Cash Held by EDE</v>
          </cell>
          <cell r="E221">
            <v>0</v>
          </cell>
          <cell r="F221" t="str">
            <v>146</v>
          </cell>
          <cell r="G221">
            <v>43100</v>
          </cell>
        </row>
        <row r="222">
          <cell r="C222" t="str">
            <v>146801</v>
          </cell>
          <cell r="D222" t="str">
            <v>Cash Adv to Empire Dist Gas</v>
          </cell>
          <cell r="E222">
            <v>2464696</v>
          </cell>
          <cell r="F222" t="str">
            <v>146</v>
          </cell>
          <cell r="G222">
            <v>43100</v>
          </cell>
        </row>
        <row r="223">
          <cell r="C223" t="str">
            <v>146900</v>
          </cell>
          <cell r="D223" t="str">
            <v>A/R - Algonquin OpenBal Items</v>
          </cell>
          <cell r="E223">
            <v>1675964.87</v>
          </cell>
          <cell r="F223" t="str">
            <v>146</v>
          </cell>
          <cell r="G223">
            <v>43100</v>
          </cell>
        </row>
        <row r="224">
          <cell r="C224" t="str">
            <v>151058</v>
          </cell>
          <cell r="D224" t="str">
            <v>Maintenance Of Railroad</v>
          </cell>
          <cell r="E224">
            <v>-24238.62</v>
          </cell>
          <cell r="F224" t="str">
            <v>151</v>
          </cell>
          <cell r="G224">
            <v>43100</v>
          </cell>
        </row>
        <row r="225">
          <cell r="C225" t="str">
            <v>151059</v>
          </cell>
          <cell r="D225" t="str">
            <v>Rail Car Maintenance</v>
          </cell>
          <cell r="E225">
            <v>0</v>
          </cell>
          <cell r="F225" t="str">
            <v>151</v>
          </cell>
          <cell r="G225">
            <v>43100</v>
          </cell>
        </row>
        <row r="226">
          <cell r="C226" t="str">
            <v>151060</v>
          </cell>
          <cell r="D226" t="str">
            <v>Lease Of Railcars</v>
          </cell>
          <cell r="E226">
            <v>0.01</v>
          </cell>
          <cell r="F226" t="str">
            <v>151</v>
          </cell>
          <cell r="G226">
            <v>43100</v>
          </cell>
        </row>
        <row r="227">
          <cell r="C227" t="str">
            <v>151100</v>
          </cell>
          <cell r="D227" t="str">
            <v>Coal</v>
          </cell>
          <cell r="E227">
            <v>14213764.98</v>
          </cell>
          <cell r="F227" t="str">
            <v>151</v>
          </cell>
          <cell r="G227">
            <v>43100</v>
          </cell>
        </row>
        <row r="228">
          <cell r="C228" t="str">
            <v>151101</v>
          </cell>
          <cell r="D228" t="str">
            <v>KCS Freight Adjustments</v>
          </cell>
          <cell r="E228">
            <v>-4019.44</v>
          </cell>
          <cell r="F228" t="str">
            <v>151</v>
          </cell>
          <cell r="G228">
            <v>43100</v>
          </cell>
        </row>
        <row r="229">
          <cell r="C229" t="str">
            <v>151110</v>
          </cell>
          <cell r="D229" t="str">
            <v>Dep-Asbury Unit Train</v>
          </cell>
          <cell r="E229">
            <v>0</v>
          </cell>
          <cell r="F229" t="str">
            <v>151</v>
          </cell>
          <cell r="G229">
            <v>43100</v>
          </cell>
        </row>
        <row r="230">
          <cell r="C230" t="str">
            <v>151130</v>
          </cell>
          <cell r="D230" t="str">
            <v>Dep-Plum Point Unit Train</v>
          </cell>
          <cell r="E230">
            <v>674388.82</v>
          </cell>
          <cell r="F230" t="str">
            <v>151</v>
          </cell>
          <cell r="G230">
            <v>43100</v>
          </cell>
        </row>
        <row r="231">
          <cell r="C231" t="str">
            <v>151200</v>
          </cell>
          <cell r="D231" t="str">
            <v>Distillate Oil</v>
          </cell>
          <cell r="E231">
            <v>9240547.4000000004</v>
          </cell>
          <cell r="F231" t="str">
            <v>151</v>
          </cell>
          <cell r="G231">
            <v>43100</v>
          </cell>
        </row>
        <row r="232">
          <cell r="C232" t="str">
            <v>151300</v>
          </cell>
          <cell r="D232" t="str">
            <v>Tires</v>
          </cell>
          <cell r="E232">
            <v>11395.82</v>
          </cell>
          <cell r="F232" t="str">
            <v>151</v>
          </cell>
          <cell r="G232">
            <v>43100</v>
          </cell>
        </row>
        <row r="233">
          <cell r="C233" t="str">
            <v>151410</v>
          </cell>
          <cell r="D233" t="str">
            <v>Petroleum Coke</v>
          </cell>
          <cell r="E233">
            <v>0</v>
          </cell>
          <cell r="F233" t="str">
            <v>151</v>
          </cell>
          <cell r="G233">
            <v>43100</v>
          </cell>
        </row>
        <row r="234">
          <cell r="C234" t="str">
            <v>151547</v>
          </cell>
          <cell r="D234" t="str">
            <v>Natural Gas in Storage</v>
          </cell>
          <cell r="E234">
            <v>0</v>
          </cell>
          <cell r="F234" t="str">
            <v>151</v>
          </cell>
          <cell r="G234">
            <v>43100</v>
          </cell>
        </row>
        <row r="235">
          <cell r="C235" t="str">
            <v>151548</v>
          </cell>
          <cell r="D235" t="str">
            <v>Natural Gas - Park and Loan</v>
          </cell>
          <cell r="E235">
            <v>0</v>
          </cell>
          <cell r="F235" t="str">
            <v>151</v>
          </cell>
          <cell r="G235">
            <v>43100</v>
          </cell>
        </row>
        <row r="236">
          <cell r="C236" t="str">
            <v>152057</v>
          </cell>
          <cell r="D236" t="str">
            <v>Fuel Stock Expense - Coal</v>
          </cell>
          <cell r="E236">
            <v>3602.97</v>
          </cell>
          <cell r="F236" t="str">
            <v>152</v>
          </cell>
          <cell r="G236">
            <v>43100</v>
          </cell>
        </row>
        <row r="237">
          <cell r="C237" t="str">
            <v>154000</v>
          </cell>
          <cell r="D237" t="str">
            <v>Material</v>
          </cell>
          <cell r="E237">
            <v>24052724.710000001</v>
          </cell>
          <cell r="F237" t="str">
            <v>154</v>
          </cell>
          <cell r="G237">
            <v>43100</v>
          </cell>
        </row>
        <row r="238">
          <cell r="C238" t="str">
            <v>154100</v>
          </cell>
          <cell r="D238" t="str">
            <v>Minor Material Undistributed</v>
          </cell>
          <cell r="E238">
            <v>693650.38</v>
          </cell>
          <cell r="F238" t="str">
            <v>154</v>
          </cell>
          <cell r="G238">
            <v>43100</v>
          </cell>
        </row>
        <row r="239">
          <cell r="C239" t="str">
            <v>154110</v>
          </cell>
          <cell r="D239" t="str">
            <v>Substation Transf &amp; Regulators</v>
          </cell>
          <cell r="E239">
            <v>0</v>
          </cell>
          <cell r="F239" t="str">
            <v>154</v>
          </cell>
          <cell r="G239">
            <v>43100</v>
          </cell>
        </row>
        <row r="240">
          <cell r="C240" t="str">
            <v>154120</v>
          </cell>
          <cell r="D240" t="str">
            <v>Other Substation Equip &amp; Suppl</v>
          </cell>
          <cell r="E240">
            <v>0</v>
          </cell>
          <cell r="F240" t="str">
            <v>154</v>
          </cell>
          <cell r="G240">
            <v>43100</v>
          </cell>
        </row>
        <row r="241">
          <cell r="C241" t="str">
            <v>154130</v>
          </cell>
          <cell r="D241" t="str">
            <v>Distribution Transformers</v>
          </cell>
          <cell r="E241">
            <v>0</v>
          </cell>
          <cell r="F241" t="str">
            <v>154</v>
          </cell>
          <cell r="G241">
            <v>43100</v>
          </cell>
        </row>
        <row r="242">
          <cell r="C242" t="str">
            <v>154210</v>
          </cell>
          <cell r="D242" t="str">
            <v>Wire</v>
          </cell>
          <cell r="E242">
            <v>0</v>
          </cell>
          <cell r="F242" t="str">
            <v>154</v>
          </cell>
          <cell r="G242">
            <v>43100</v>
          </cell>
        </row>
        <row r="243">
          <cell r="C243" t="str">
            <v>154220</v>
          </cell>
          <cell r="D243" t="str">
            <v>Cable</v>
          </cell>
          <cell r="E243">
            <v>0</v>
          </cell>
          <cell r="F243" t="str">
            <v>154</v>
          </cell>
          <cell r="G243">
            <v>43100</v>
          </cell>
        </row>
        <row r="244">
          <cell r="C244" t="str">
            <v>154310</v>
          </cell>
          <cell r="D244" t="str">
            <v>Wood Poles &amp; Timber Products</v>
          </cell>
          <cell r="E244">
            <v>0</v>
          </cell>
          <cell r="F244" t="str">
            <v>154</v>
          </cell>
          <cell r="G244">
            <v>43100</v>
          </cell>
        </row>
        <row r="245">
          <cell r="C245" t="str">
            <v>154410</v>
          </cell>
          <cell r="D245" t="str">
            <v>Meters - Watthour &amp; Demand</v>
          </cell>
          <cell r="E245">
            <v>0</v>
          </cell>
          <cell r="F245" t="str">
            <v>154</v>
          </cell>
          <cell r="G245">
            <v>43100</v>
          </cell>
        </row>
        <row r="246">
          <cell r="C246" t="str">
            <v>154420</v>
          </cell>
          <cell r="D246" t="str">
            <v>Meter Accessories</v>
          </cell>
          <cell r="E246">
            <v>0</v>
          </cell>
          <cell r="F246" t="str">
            <v>154</v>
          </cell>
          <cell r="G246">
            <v>43100</v>
          </cell>
        </row>
        <row r="247">
          <cell r="C247" t="str">
            <v>154510</v>
          </cell>
          <cell r="D247" t="str">
            <v>Line Materials</v>
          </cell>
          <cell r="E247">
            <v>0</v>
          </cell>
          <cell r="F247" t="str">
            <v>154</v>
          </cell>
          <cell r="G247">
            <v>43100</v>
          </cell>
        </row>
        <row r="248">
          <cell r="C248" t="str">
            <v>154520</v>
          </cell>
          <cell r="D248" t="str">
            <v>Street &amp; Traffic Light Matrl</v>
          </cell>
          <cell r="E248">
            <v>0</v>
          </cell>
          <cell r="F248" t="str">
            <v>154</v>
          </cell>
          <cell r="G248">
            <v>43100</v>
          </cell>
        </row>
        <row r="249">
          <cell r="C249" t="str">
            <v>154610</v>
          </cell>
          <cell r="D249" t="str">
            <v>Lamps</v>
          </cell>
          <cell r="E249">
            <v>0</v>
          </cell>
          <cell r="F249" t="str">
            <v>154</v>
          </cell>
          <cell r="G249">
            <v>43100</v>
          </cell>
        </row>
        <row r="250">
          <cell r="C250" t="str">
            <v>154620</v>
          </cell>
          <cell r="D250" t="str">
            <v>Tools</v>
          </cell>
          <cell r="E250">
            <v>0</v>
          </cell>
          <cell r="F250" t="str">
            <v>154</v>
          </cell>
          <cell r="G250">
            <v>43100</v>
          </cell>
        </row>
        <row r="251">
          <cell r="C251" t="str">
            <v>154630</v>
          </cell>
          <cell r="D251" t="str">
            <v>Misc Stock Inventory</v>
          </cell>
          <cell r="E251">
            <v>0</v>
          </cell>
          <cell r="F251" t="str">
            <v>154</v>
          </cell>
          <cell r="G251">
            <v>43100</v>
          </cell>
        </row>
        <row r="252">
          <cell r="C252" t="str">
            <v>154660</v>
          </cell>
          <cell r="D252" t="str">
            <v>Material - First Aid Supplies</v>
          </cell>
          <cell r="E252">
            <v>0</v>
          </cell>
          <cell r="F252" t="str">
            <v>154</v>
          </cell>
          <cell r="G252">
            <v>43100</v>
          </cell>
        </row>
        <row r="253">
          <cell r="C253" t="str">
            <v>154700</v>
          </cell>
          <cell r="D253" t="str">
            <v>Bulk Fuel Inventory - Kodiak</v>
          </cell>
          <cell r="E253">
            <v>24696.52</v>
          </cell>
          <cell r="F253" t="str">
            <v>154</v>
          </cell>
          <cell r="G253">
            <v>43100</v>
          </cell>
        </row>
        <row r="254">
          <cell r="C254" t="str">
            <v>154802</v>
          </cell>
          <cell r="D254" t="str">
            <v>Minor Materials - Gas</v>
          </cell>
          <cell r="E254">
            <v>0</v>
          </cell>
          <cell r="F254" t="str">
            <v>154</v>
          </cell>
          <cell r="G254">
            <v>43100</v>
          </cell>
        </row>
        <row r="255">
          <cell r="C255" t="str">
            <v>154810</v>
          </cell>
          <cell r="D255" t="str">
            <v>Water Dept - Aurora</v>
          </cell>
          <cell r="E255">
            <v>0</v>
          </cell>
          <cell r="F255" t="str">
            <v>154</v>
          </cell>
          <cell r="G255">
            <v>43100</v>
          </cell>
        </row>
        <row r="256">
          <cell r="C256" t="str">
            <v>154910</v>
          </cell>
          <cell r="D256" t="str">
            <v>Generation Parts &amp; Mat-Elect</v>
          </cell>
          <cell r="E256">
            <v>3876953.45</v>
          </cell>
          <cell r="F256" t="str">
            <v>154</v>
          </cell>
          <cell r="G256">
            <v>43100</v>
          </cell>
        </row>
        <row r="257">
          <cell r="C257" t="str">
            <v>154911</v>
          </cell>
          <cell r="D257" t="str">
            <v>SLCC Inv Cr-WGI Portion</v>
          </cell>
          <cell r="E257">
            <v>-1554216.83</v>
          </cell>
          <cell r="F257" t="str">
            <v>154</v>
          </cell>
          <cell r="G257">
            <v>43100</v>
          </cell>
        </row>
        <row r="258">
          <cell r="C258" t="str">
            <v>154920</v>
          </cell>
          <cell r="D258" t="str">
            <v>Gen Parts/Matl Other than Elec</v>
          </cell>
          <cell r="E258">
            <v>0</v>
          </cell>
          <cell r="F258" t="str">
            <v>154</v>
          </cell>
          <cell r="G258">
            <v>43100</v>
          </cell>
        </row>
        <row r="259">
          <cell r="C259" t="str">
            <v>154930</v>
          </cell>
          <cell r="D259" t="str">
            <v>Gen Chemical Matl &amp; Supplies</v>
          </cell>
          <cell r="E259">
            <v>0</v>
          </cell>
          <cell r="F259" t="str">
            <v>154</v>
          </cell>
          <cell r="G259">
            <v>43100</v>
          </cell>
        </row>
        <row r="260">
          <cell r="C260" t="str">
            <v>154940</v>
          </cell>
          <cell r="D260" t="str">
            <v>Other Generating Station Suppl</v>
          </cell>
          <cell r="E260">
            <v>0</v>
          </cell>
          <cell r="F260" t="str">
            <v>154</v>
          </cell>
          <cell r="G260">
            <v>43100</v>
          </cell>
        </row>
        <row r="261">
          <cell r="C261" t="str">
            <v>154950</v>
          </cell>
          <cell r="D261" t="str">
            <v>Ammonia Inventory</v>
          </cell>
          <cell r="E261">
            <v>15140.28</v>
          </cell>
          <cell r="F261" t="str">
            <v>154</v>
          </cell>
          <cell r="G261">
            <v>43100</v>
          </cell>
        </row>
        <row r="262">
          <cell r="C262" t="str">
            <v>154951</v>
          </cell>
          <cell r="D262" t="str">
            <v>Limestone Inventory</v>
          </cell>
          <cell r="E262">
            <v>15018.03</v>
          </cell>
          <cell r="F262" t="str">
            <v>154</v>
          </cell>
          <cell r="G262">
            <v>43100</v>
          </cell>
        </row>
        <row r="263">
          <cell r="C263" t="str">
            <v>154952</v>
          </cell>
          <cell r="D263" t="str">
            <v>Activated Carbon Inventory</v>
          </cell>
          <cell r="E263">
            <v>15935.07</v>
          </cell>
          <cell r="F263" t="str">
            <v>154</v>
          </cell>
          <cell r="G263">
            <v>43100</v>
          </cell>
        </row>
        <row r="264">
          <cell r="C264" t="str">
            <v>154980</v>
          </cell>
          <cell r="D264" t="str">
            <v>Stock Material - Iatan</v>
          </cell>
          <cell r="E264">
            <v>3310276.8</v>
          </cell>
          <cell r="F264" t="str">
            <v>154</v>
          </cell>
          <cell r="G264">
            <v>43100</v>
          </cell>
        </row>
        <row r="265">
          <cell r="C265" t="str">
            <v>154990</v>
          </cell>
          <cell r="D265" t="str">
            <v>Inventory - Plum Point</v>
          </cell>
          <cell r="E265">
            <v>770069.3</v>
          </cell>
          <cell r="F265" t="str">
            <v>154</v>
          </cell>
          <cell r="G265">
            <v>43100</v>
          </cell>
        </row>
        <row r="266">
          <cell r="C266" t="str">
            <v>156155</v>
          </cell>
          <cell r="D266" t="str">
            <v>Equipment Inventory-Ewatch</v>
          </cell>
          <cell r="E266">
            <v>0</v>
          </cell>
          <cell r="F266" t="str">
            <v>156</v>
          </cell>
          <cell r="G266">
            <v>43100</v>
          </cell>
        </row>
        <row r="267">
          <cell r="C267" t="str">
            <v>156158</v>
          </cell>
          <cell r="D267" t="str">
            <v>Inventory - UPS</v>
          </cell>
          <cell r="E267">
            <v>0</v>
          </cell>
          <cell r="F267" t="str">
            <v>156</v>
          </cell>
          <cell r="G267">
            <v>43100</v>
          </cell>
        </row>
        <row r="268">
          <cell r="C268" t="str">
            <v>156159</v>
          </cell>
          <cell r="D268" t="str">
            <v>Inventory - Generlink</v>
          </cell>
          <cell r="E268">
            <v>0</v>
          </cell>
          <cell r="F268" t="str">
            <v>156</v>
          </cell>
          <cell r="G268">
            <v>43100</v>
          </cell>
        </row>
        <row r="269">
          <cell r="C269" t="str">
            <v>156185</v>
          </cell>
          <cell r="D269" t="str">
            <v>Equipment Inventory Meter Trea</v>
          </cell>
          <cell r="E269">
            <v>0</v>
          </cell>
          <cell r="F269" t="str">
            <v>156</v>
          </cell>
          <cell r="G269">
            <v>43100</v>
          </cell>
        </row>
        <row r="270">
          <cell r="C270" t="str">
            <v>156186</v>
          </cell>
          <cell r="D270" t="str">
            <v>Inventory - Point Of Use</v>
          </cell>
          <cell r="E270">
            <v>0</v>
          </cell>
          <cell r="F270" t="str">
            <v>156</v>
          </cell>
          <cell r="G270">
            <v>43100</v>
          </cell>
        </row>
        <row r="271">
          <cell r="C271" t="str">
            <v>158100</v>
          </cell>
          <cell r="D271" t="str">
            <v>Emission Allowance Inventory</v>
          </cell>
          <cell r="E271">
            <v>8266.23</v>
          </cell>
          <cell r="F271" t="str">
            <v>158</v>
          </cell>
          <cell r="G271">
            <v>43100</v>
          </cell>
        </row>
        <row r="272">
          <cell r="C272" t="str">
            <v>163001</v>
          </cell>
          <cell r="D272" t="str">
            <v>Mgmnt &amp; Admin - Stores</v>
          </cell>
          <cell r="E272">
            <v>1644.4</v>
          </cell>
          <cell r="F272" t="str">
            <v>163</v>
          </cell>
          <cell r="G272">
            <v>43100</v>
          </cell>
        </row>
        <row r="273">
          <cell r="C273" t="str">
            <v>163002</v>
          </cell>
          <cell r="D273" t="str">
            <v>Stores-Avg Price Corrections</v>
          </cell>
          <cell r="E273">
            <v>0</v>
          </cell>
          <cell r="F273" t="str">
            <v>163</v>
          </cell>
          <cell r="G273">
            <v>43100</v>
          </cell>
        </row>
        <row r="274">
          <cell r="C274" t="str">
            <v>163011</v>
          </cell>
          <cell r="D274" t="str">
            <v>Conv &amp; Seminar-Stores</v>
          </cell>
          <cell r="E274">
            <v>0</v>
          </cell>
          <cell r="F274" t="str">
            <v>163</v>
          </cell>
          <cell r="G274">
            <v>43100</v>
          </cell>
        </row>
        <row r="275">
          <cell r="C275" t="str">
            <v>163025</v>
          </cell>
          <cell r="D275" t="str">
            <v>Safety Expenses-Stores</v>
          </cell>
          <cell r="E275">
            <v>0</v>
          </cell>
          <cell r="F275" t="str">
            <v>163</v>
          </cell>
          <cell r="G275">
            <v>43100</v>
          </cell>
        </row>
        <row r="276">
          <cell r="C276" t="str">
            <v>163050</v>
          </cell>
          <cell r="D276" t="str">
            <v>Fiber Optics Stores Expense</v>
          </cell>
          <cell r="E276">
            <v>0</v>
          </cell>
          <cell r="F276" t="str">
            <v>163</v>
          </cell>
          <cell r="G276">
            <v>43100</v>
          </cell>
        </row>
        <row r="277">
          <cell r="C277" t="str">
            <v>163081</v>
          </cell>
          <cell r="D277" t="str">
            <v>Asbury Stores Expense</v>
          </cell>
          <cell r="E277">
            <v>176</v>
          </cell>
          <cell r="F277" t="str">
            <v>163</v>
          </cell>
          <cell r="G277">
            <v>43100</v>
          </cell>
        </row>
        <row r="278">
          <cell r="C278" t="str">
            <v>163082</v>
          </cell>
          <cell r="D278" t="str">
            <v>Riverton Stores Expense</v>
          </cell>
          <cell r="E278">
            <v>0</v>
          </cell>
          <cell r="F278" t="str">
            <v>163</v>
          </cell>
          <cell r="G278">
            <v>43100</v>
          </cell>
        </row>
        <row r="279">
          <cell r="C279" t="str">
            <v>163083</v>
          </cell>
          <cell r="D279" t="str">
            <v>State Line Stores Expenses</v>
          </cell>
          <cell r="E279">
            <v>0</v>
          </cell>
          <cell r="F279" t="str">
            <v>163</v>
          </cell>
          <cell r="G279">
            <v>43100</v>
          </cell>
        </row>
        <row r="280">
          <cell r="C280" t="str">
            <v>163084</v>
          </cell>
          <cell r="D280" t="str">
            <v>Energy Center Stores Expense</v>
          </cell>
          <cell r="E280">
            <v>0</v>
          </cell>
          <cell r="F280" t="str">
            <v>163</v>
          </cell>
          <cell r="G280">
            <v>43100</v>
          </cell>
        </row>
        <row r="281">
          <cell r="C281" t="str">
            <v>163085</v>
          </cell>
          <cell r="D281" t="str">
            <v>Ozark Beach Stores Expense</v>
          </cell>
          <cell r="E281">
            <v>0</v>
          </cell>
          <cell r="F281" t="str">
            <v>163</v>
          </cell>
          <cell r="G281">
            <v>43100</v>
          </cell>
        </row>
        <row r="282">
          <cell r="C282" t="str">
            <v>163086</v>
          </cell>
          <cell r="D282" t="str">
            <v>Water Stores Expense</v>
          </cell>
          <cell r="E282">
            <v>785.18</v>
          </cell>
          <cell r="F282" t="str">
            <v>163</v>
          </cell>
          <cell r="G282">
            <v>43100</v>
          </cell>
        </row>
        <row r="283">
          <cell r="C283" t="str">
            <v>163087</v>
          </cell>
          <cell r="D283" t="str">
            <v>State Line CC Stores Exp</v>
          </cell>
          <cell r="E283">
            <v>0</v>
          </cell>
          <cell r="F283" t="str">
            <v>163</v>
          </cell>
          <cell r="G283">
            <v>43100</v>
          </cell>
        </row>
        <row r="284">
          <cell r="C284" t="str">
            <v>163100</v>
          </cell>
          <cell r="D284" t="str">
            <v>Stores Expense - T &amp; D</v>
          </cell>
          <cell r="E284">
            <v>-210.29</v>
          </cell>
          <cell r="F284" t="str">
            <v>163</v>
          </cell>
          <cell r="G284">
            <v>43100</v>
          </cell>
        </row>
        <row r="285">
          <cell r="C285" t="str">
            <v>163181</v>
          </cell>
          <cell r="D285" t="str">
            <v>Stores Accounting</v>
          </cell>
          <cell r="E285">
            <v>0</v>
          </cell>
          <cell r="F285" t="str">
            <v>163</v>
          </cell>
          <cell r="G285">
            <v>43100</v>
          </cell>
        </row>
        <row r="286">
          <cell r="C286" t="str">
            <v>163316</v>
          </cell>
          <cell r="D286" t="str">
            <v>Stores Control</v>
          </cell>
          <cell r="E286">
            <v>633.44000000000005</v>
          </cell>
          <cell r="F286" t="str">
            <v>163</v>
          </cell>
          <cell r="G286">
            <v>43100</v>
          </cell>
        </row>
        <row r="287">
          <cell r="C287" t="str">
            <v>163327</v>
          </cell>
          <cell r="D287" t="str">
            <v>Stores Actvities Regular Time</v>
          </cell>
          <cell r="E287">
            <v>4925.67</v>
          </cell>
          <cell r="F287" t="str">
            <v>163</v>
          </cell>
          <cell r="G287">
            <v>43100</v>
          </cell>
        </row>
        <row r="288">
          <cell r="C288" t="str">
            <v>163330</v>
          </cell>
          <cell r="D288" t="str">
            <v>Stores Overtime Hours</v>
          </cell>
          <cell r="E288">
            <v>0</v>
          </cell>
          <cell r="F288" t="str">
            <v>163</v>
          </cell>
          <cell r="G288">
            <v>43100</v>
          </cell>
        </row>
        <row r="289">
          <cell r="C289" t="str">
            <v>163331</v>
          </cell>
          <cell r="D289" t="str">
            <v>Stores Outside Labor</v>
          </cell>
          <cell r="E289">
            <v>0</v>
          </cell>
          <cell r="F289" t="str">
            <v>163</v>
          </cell>
          <cell r="G289">
            <v>43100</v>
          </cell>
        </row>
        <row r="290">
          <cell r="C290" t="str">
            <v>163996</v>
          </cell>
          <cell r="D290" t="str">
            <v>Inventory Reconciliation</v>
          </cell>
          <cell r="E290">
            <v>13737.08</v>
          </cell>
          <cell r="F290" t="str">
            <v>163</v>
          </cell>
          <cell r="G290">
            <v>43100</v>
          </cell>
        </row>
        <row r="291">
          <cell r="C291" t="str">
            <v>163997</v>
          </cell>
          <cell r="D291" t="str">
            <v>Inventory Cost Adj Default</v>
          </cell>
          <cell r="E291">
            <v>0</v>
          </cell>
          <cell r="F291" t="str">
            <v>163</v>
          </cell>
          <cell r="G291">
            <v>43100</v>
          </cell>
        </row>
        <row r="292">
          <cell r="C292" t="str">
            <v>163999</v>
          </cell>
          <cell r="D292" t="str">
            <v>Inventory Default Errors</v>
          </cell>
          <cell r="E292">
            <v>960</v>
          </cell>
          <cell r="F292" t="str">
            <v>163</v>
          </cell>
          <cell r="G292">
            <v>43100</v>
          </cell>
        </row>
        <row r="293">
          <cell r="C293" t="str">
            <v>165100</v>
          </cell>
          <cell r="D293" t="str">
            <v>Prepayments - Insurance</v>
          </cell>
          <cell r="E293">
            <v>2869868.17</v>
          </cell>
          <cell r="F293" t="str">
            <v>165</v>
          </cell>
          <cell r="G293">
            <v>43100</v>
          </cell>
        </row>
        <row r="294">
          <cell r="C294" t="str">
            <v>165200</v>
          </cell>
          <cell r="D294" t="str">
            <v>Prepayments - Interest</v>
          </cell>
          <cell r="E294">
            <v>286.49</v>
          </cell>
          <cell r="F294" t="str">
            <v>165</v>
          </cell>
          <cell r="G294">
            <v>43100</v>
          </cell>
        </row>
        <row r="295">
          <cell r="C295" t="str">
            <v>165210</v>
          </cell>
          <cell r="D295" t="str">
            <v>Prepaid Interest-PPD Insurance</v>
          </cell>
          <cell r="E295">
            <v>0</v>
          </cell>
          <cell r="F295" t="str">
            <v>165</v>
          </cell>
          <cell r="G295">
            <v>43100</v>
          </cell>
        </row>
        <row r="296">
          <cell r="C296" t="str">
            <v>165300</v>
          </cell>
          <cell r="D296" t="str">
            <v>Prepayments-Other</v>
          </cell>
          <cell r="E296">
            <v>681469.2</v>
          </cell>
          <cell r="F296" t="str">
            <v>165</v>
          </cell>
          <cell r="G296">
            <v>43100</v>
          </cell>
        </row>
        <row r="297">
          <cell r="C297" t="str">
            <v>165350</v>
          </cell>
          <cell r="D297" t="str">
            <v>Prepayments-Wrking Funds Iatan</v>
          </cell>
          <cell r="E297">
            <v>1636423</v>
          </cell>
          <cell r="F297" t="str">
            <v>165</v>
          </cell>
          <cell r="G297">
            <v>43100</v>
          </cell>
        </row>
        <row r="298">
          <cell r="C298" t="str">
            <v>165351</v>
          </cell>
          <cell r="D298" t="str">
            <v>Prepmts-Wrking Funds PlumPoint</v>
          </cell>
          <cell r="E298">
            <v>857280</v>
          </cell>
          <cell r="F298" t="str">
            <v>165</v>
          </cell>
          <cell r="G298">
            <v>43100</v>
          </cell>
        </row>
        <row r="299">
          <cell r="C299" t="str">
            <v>165352</v>
          </cell>
          <cell r="D299" t="str">
            <v>Prepayments-KCP&amp;L Land Lease</v>
          </cell>
          <cell r="E299">
            <v>137917.69</v>
          </cell>
          <cell r="F299" t="str">
            <v>165</v>
          </cell>
          <cell r="G299">
            <v>43100</v>
          </cell>
        </row>
        <row r="300">
          <cell r="C300" t="str">
            <v>165400</v>
          </cell>
          <cell r="D300" t="str">
            <v>Prepayments - Fuel</v>
          </cell>
          <cell r="E300">
            <v>971763.13</v>
          </cell>
          <cell r="F300" t="str">
            <v>165</v>
          </cell>
          <cell r="G300">
            <v>43100</v>
          </cell>
        </row>
        <row r="301">
          <cell r="C301" t="str">
            <v>165500</v>
          </cell>
          <cell r="D301" t="str">
            <v>Prepaid Purchased Power</v>
          </cell>
          <cell r="E301">
            <v>1329583</v>
          </cell>
          <cell r="F301" t="str">
            <v>165</v>
          </cell>
          <cell r="G301">
            <v>43100</v>
          </cell>
        </row>
        <row r="302">
          <cell r="C302" t="str">
            <v>165600</v>
          </cell>
          <cell r="D302" t="str">
            <v>Prepayments - Plum Point</v>
          </cell>
          <cell r="E302">
            <v>483093.63</v>
          </cell>
          <cell r="F302" t="str">
            <v>165</v>
          </cell>
          <cell r="G302">
            <v>43100</v>
          </cell>
        </row>
        <row r="303">
          <cell r="C303" t="str">
            <v>165800</v>
          </cell>
          <cell r="D303" t="str">
            <v>Prepayments - Fleet Card</v>
          </cell>
          <cell r="E303">
            <v>56446.64</v>
          </cell>
          <cell r="F303" t="str">
            <v>165</v>
          </cell>
          <cell r="G303">
            <v>43100</v>
          </cell>
        </row>
        <row r="304">
          <cell r="C304" t="str">
            <v>165900</v>
          </cell>
          <cell r="D304" t="str">
            <v>Prepmts Riverton Def Mtce</v>
          </cell>
          <cell r="E304">
            <v>446252.01</v>
          </cell>
          <cell r="F304" t="str">
            <v>165</v>
          </cell>
          <cell r="G304">
            <v>43100</v>
          </cell>
        </row>
        <row r="305">
          <cell r="C305" t="str">
            <v>171000</v>
          </cell>
          <cell r="D305" t="str">
            <v>Int &amp; Dividends Receivable</v>
          </cell>
          <cell r="E305">
            <v>7160.21</v>
          </cell>
          <cell r="F305" t="str">
            <v>171</v>
          </cell>
          <cell r="G305">
            <v>43100</v>
          </cell>
        </row>
        <row r="306">
          <cell r="C306" t="str">
            <v>172100</v>
          </cell>
          <cell r="D306" t="str">
            <v>Rents Rec - Houses</v>
          </cell>
          <cell r="E306">
            <v>0</v>
          </cell>
          <cell r="F306" t="str">
            <v>172</v>
          </cell>
          <cell r="G306">
            <v>43100</v>
          </cell>
        </row>
        <row r="307">
          <cell r="C307" t="str">
            <v>172200</v>
          </cell>
          <cell r="D307" t="str">
            <v>Rents Rec - Land</v>
          </cell>
          <cell r="E307">
            <v>49848</v>
          </cell>
          <cell r="F307" t="str">
            <v>172</v>
          </cell>
          <cell r="G307">
            <v>43100</v>
          </cell>
        </row>
        <row r="308">
          <cell r="C308" t="str">
            <v>172300</v>
          </cell>
          <cell r="D308" t="str">
            <v>Rents Rec - Pole Attachments</v>
          </cell>
          <cell r="E308">
            <v>0.03</v>
          </cell>
          <cell r="F308" t="str">
            <v>172</v>
          </cell>
          <cell r="G308">
            <v>43100</v>
          </cell>
        </row>
        <row r="309">
          <cell r="C309" t="str">
            <v>173100</v>
          </cell>
          <cell r="D309" t="str">
            <v>Accr Unbilled Rev Elec &amp; Water</v>
          </cell>
          <cell r="E309">
            <v>17850464</v>
          </cell>
          <cell r="F309" t="str">
            <v>173</v>
          </cell>
          <cell r="G309">
            <v>43100</v>
          </cell>
        </row>
        <row r="310">
          <cell r="C310" t="str">
            <v>175200</v>
          </cell>
          <cell r="D310" t="str">
            <v>Deriv Inst Asset-FAC Current</v>
          </cell>
          <cell r="E310">
            <v>0</v>
          </cell>
          <cell r="F310" t="str">
            <v>175</v>
          </cell>
          <cell r="G310">
            <v>43100</v>
          </cell>
        </row>
        <row r="311">
          <cell r="C311" t="str">
            <v>175300</v>
          </cell>
          <cell r="D311" t="str">
            <v>Derivative Asset-TCR-Current</v>
          </cell>
          <cell r="E311">
            <v>6227058.1399999997</v>
          </cell>
          <cell r="F311" t="str">
            <v>175</v>
          </cell>
          <cell r="G311">
            <v>43100</v>
          </cell>
        </row>
        <row r="312">
          <cell r="C312" t="str">
            <v>175600</v>
          </cell>
          <cell r="D312" t="str">
            <v>Deriv Inst Asset-FACNonCurrent</v>
          </cell>
          <cell r="E312">
            <v>53000</v>
          </cell>
          <cell r="F312" t="str">
            <v>175</v>
          </cell>
          <cell r="G312">
            <v>43100</v>
          </cell>
        </row>
        <row r="313">
          <cell r="C313" t="str">
            <v>181001</v>
          </cell>
          <cell r="D313" t="str">
            <v>Unamt DebtExp 7.2% FMB 12-1-16</v>
          </cell>
          <cell r="E313">
            <v>0</v>
          </cell>
          <cell r="F313" t="str">
            <v>181</v>
          </cell>
          <cell r="G313">
            <v>43100</v>
          </cell>
        </row>
        <row r="314">
          <cell r="C314" t="str">
            <v>181002</v>
          </cell>
          <cell r="D314" t="str">
            <v>CurUnamDbtEx 6.375% FMB 6-1-18</v>
          </cell>
          <cell r="E314">
            <v>0</v>
          </cell>
          <cell r="F314" t="str">
            <v>181</v>
          </cell>
          <cell r="G314">
            <v>43100</v>
          </cell>
        </row>
        <row r="315">
          <cell r="C315" t="str">
            <v>181101</v>
          </cell>
          <cell r="D315" t="str">
            <v>Unamort Debt  4 1/2% Sr 2013</v>
          </cell>
          <cell r="E315">
            <v>0</v>
          </cell>
          <cell r="F315" t="str">
            <v>181</v>
          </cell>
          <cell r="G315">
            <v>43100</v>
          </cell>
        </row>
        <row r="316">
          <cell r="C316" t="str">
            <v>181102</v>
          </cell>
          <cell r="D316" t="str">
            <v>Unamort Debt 6.7% Sr 11-15-33</v>
          </cell>
          <cell r="E316">
            <v>376324.47</v>
          </cell>
          <cell r="F316" t="str">
            <v>181</v>
          </cell>
          <cell r="G316">
            <v>43100</v>
          </cell>
        </row>
        <row r="317">
          <cell r="C317" t="str">
            <v>181103</v>
          </cell>
          <cell r="D317" t="str">
            <v>Umt Debt 5.8% SrNte 7-1-35</v>
          </cell>
          <cell r="E317">
            <v>318985.48</v>
          </cell>
          <cell r="F317" t="str">
            <v>181</v>
          </cell>
          <cell r="G317">
            <v>43100</v>
          </cell>
        </row>
        <row r="318">
          <cell r="C318" t="str">
            <v>181240</v>
          </cell>
          <cell r="D318" t="str">
            <v>Unamort Debt Exp 5.2% Pc S2013</v>
          </cell>
          <cell r="E318">
            <v>0</v>
          </cell>
          <cell r="F318" t="str">
            <v>181</v>
          </cell>
          <cell r="G318">
            <v>43100</v>
          </cell>
        </row>
        <row r="319">
          <cell r="C319" t="str">
            <v>181250</v>
          </cell>
          <cell r="D319" t="str">
            <v>Unamort Debt Exp 5.3% Pc S2013</v>
          </cell>
          <cell r="E319">
            <v>0</v>
          </cell>
          <cell r="F319" t="str">
            <v>181</v>
          </cell>
          <cell r="G319">
            <v>43100</v>
          </cell>
        </row>
        <row r="320">
          <cell r="C320" t="str">
            <v>181260</v>
          </cell>
          <cell r="D320" t="str">
            <v>Unamort Debt Exp 8 1/8% S 2009</v>
          </cell>
          <cell r="E320">
            <v>0</v>
          </cell>
          <cell r="F320" t="str">
            <v>181</v>
          </cell>
          <cell r="G320">
            <v>43100</v>
          </cell>
        </row>
        <row r="321">
          <cell r="C321" t="str">
            <v>181290</v>
          </cell>
          <cell r="D321" t="str">
            <v>Unamort Debt Exp 7.2% Ser 2016</v>
          </cell>
          <cell r="E321">
            <v>0</v>
          </cell>
          <cell r="F321" t="str">
            <v>181</v>
          </cell>
          <cell r="G321">
            <v>43100</v>
          </cell>
        </row>
        <row r="322">
          <cell r="C322" t="str">
            <v>181300</v>
          </cell>
          <cell r="D322" t="str">
            <v>Unamort Debt Exp 6 1/2% S 2010</v>
          </cell>
          <cell r="E322">
            <v>0</v>
          </cell>
          <cell r="F322" t="str">
            <v>181</v>
          </cell>
          <cell r="G322">
            <v>43100</v>
          </cell>
        </row>
        <row r="323">
          <cell r="C323" t="str">
            <v>181400</v>
          </cell>
          <cell r="D323" t="str">
            <v>Unamt DebtEx 6.375% FMB 6-1-18</v>
          </cell>
          <cell r="E323">
            <v>40321.440000000002</v>
          </cell>
          <cell r="F323" t="str">
            <v>181</v>
          </cell>
          <cell r="G323">
            <v>43100</v>
          </cell>
        </row>
        <row r="324">
          <cell r="C324" t="str">
            <v>181500</v>
          </cell>
          <cell r="D324" t="str">
            <v>Unamort Debt 4.65% FMB 6-1-20</v>
          </cell>
          <cell r="E324">
            <v>280810.62</v>
          </cell>
          <cell r="F324" t="str">
            <v>181</v>
          </cell>
          <cell r="G324">
            <v>43100</v>
          </cell>
        </row>
        <row r="325">
          <cell r="C325" t="str">
            <v>181801</v>
          </cell>
          <cell r="D325" t="str">
            <v>Unamt DebtEx 5.875% FMB 4-1-37</v>
          </cell>
          <cell r="E325">
            <v>1951790.47</v>
          </cell>
          <cell r="F325" t="str">
            <v>181</v>
          </cell>
          <cell r="G325">
            <v>43100</v>
          </cell>
        </row>
        <row r="326">
          <cell r="C326" t="str">
            <v>181802</v>
          </cell>
          <cell r="D326" t="str">
            <v>Unamt DebtEx 7.0% FMB 4-1-24</v>
          </cell>
          <cell r="E326">
            <v>0</v>
          </cell>
          <cell r="F326" t="str">
            <v>181</v>
          </cell>
          <cell r="G326">
            <v>43100</v>
          </cell>
        </row>
        <row r="327">
          <cell r="C327" t="str">
            <v>181803</v>
          </cell>
          <cell r="D327" t="str">
            <v>Unamt DebtEx 3.59% FMB 8-20-20</v>
          </cell>
          <cell r="E327">
            <v>410944.23</v>
          </cell>
          <cell r="F327" t="str">
            <v>181</v>
          </cell>
          <cell r="G327">
            <v>43100</v>
          </cell>
        </row>
        <row r="328">
          <cell r="C328" t="str">
            <v>181898</v>
          </cell>
          <cell r="D328" t="str">
            <v>Unamort Debt-7.05 SRNotes-2022</v>
          </cell>
          <cell r="E328">
            <v>0</v>
          </cell>
          <cell r="F328" t="str">
            <v>181</v>
          </cell>
          <cell r="G328">
            <v>43100</v>
          </cell>
        </row>
        <row r="329">
          <cell r="C329" t="str">
            <v>181983</v>
          </cell>
          <cell r="D329" t="str">
            <v>Unamrt Debt 5.20% FMB 9-1-2040</v>
          </cell>
          <cell r="E329">
            <v>646271.13</v>
          </cell>
          <cell r="F329" t="str">
            <v>181</v>
          </cell>
          <cell r="G329">
            <v>43100</v>
          </cell>
        </row>
        <row r="330">
          <cell r="C330" t="str">
            <v>181984</v>
          </cell>
          <cell r="D330" t="str">
            <v>Unamrt Debt 3.58% FMB 4-1-2027</v>
          </cell>
          <cell r="E330">
            <v>738144.8</v>
          </cell>
          <cell r="F330" t="str">
            <v>181</v>
          </cell>
          <cell r="G330">
            <v>43100</v>
          </cell>
        </row>
        <row r="331">
          <cell r="C331" t="str">
            <v>181985</v>
          </cell>
          <cell r="D331" t="str">
            <v>UnamrtDebt 3.73% FMB 5-30-2033</v>
          </cell>
          <cell r="E331">
            <v>285421.94</v>
          </cell>
          <cell r="F331" t="str">
            <v>181</v>
          </cell>
          <cell r="G331">
            <v>43100</v>
          </cell>
        </row>
        <row r="332">
          <cell r="C332" t="str">
            <v>181986</v>
          </cell>
          <cell r="D332" t="str">
            <v>UnamrtDebt 4.32% FMB 5-30-2043</v>
          </cell>
          <cell r="E332">
            <v>1210279.19</v>
          </cell>
          <cell r="F332" t="str">
            <v>181</v>
          </cell>
          <cell r="G332">
            <v>43100</v>
          </cell>
        </row>
        <row r="333">
          <cell r="C333" t="str">
            <v>181987</v>
          </cell>
          <cell r="D333" t="str">
            <v>UnamrtDebt 4.27% FMB 12-1-2044</v>
          </cell>
          <cell r="E333">
            <v>593509.52</v>
          </cell>
          <cell r="F333" t="str">
            <v>181</v>
          </cell>
          <cell r="G333">
            <v>43100</v>
          </cell>
        </row>
        <row r="334">
          <cell r="C334" t="str">
            <v>182303</v>
          </cell>
          <cell r="D334" t="str">
            <v>Arkansas DSM Reg Asset</v>
          </cell>
          <cell r="E334">
            <v>-52022.13</v>
          </cell>
          <cell r="F334" t="str">
            <v>182</v>
          </cell>
          <cell r="G334">
            <v>43100</v>
          </cell>
        </row>
        <row r="335">
          <cell r="C335" t="str">
            <v>182308</v>
          </cell>
          <cell r="D335" t="str">
            <v>Iatan Deferred Carrying Costs</v>
          </cell>
          <cell r="E335">
            <v>4877897.37</v>
          </cell>
          <cell r="F335" t="str">
            <v>182</v>
          </cell>
          <cell r="G335">
            <v>43100</v>
          </cell>
        </row>
        <row r="336">
          <cell r="C336" t="str">
            <v>182309</v>
          </cell>
          <cell r="D336" t="str">
            <v>Kansas DSM Reg Asset</v>
          </cell>
          <cell r="E336">
            <v>0</v>
          </cell>
          <cell r="F336" t="str">
            <v>182</v>
          </cell>
          <cell r="G336">
            <v>43100</v>
          </cell>
        </row>
        <row r="337">
          <cell r="C337" t="str">
            <v>182310</v>
          </cell>
          <cell r="D337" t="str">
            <v>Oklahoma DSM Reg Asset</v>
          </cell>
          <cell r="E337">
            <v>0</v>
          </cell>
          <cell r="F337" t="str">
            <v>182</v>
          </cell>
          <cell r="G337">
            <v>43100</v>
          </cell>
        </row>
        <row r="338">
          <cell r="C338" t="str">
            <v>182311</v>
          </cell>
          <cell r="D338" t="str">
            <v>Deferred Tax Asset-Fas 109</v>
          </cell>
          <cell r="E338">
            <v>13333691.41</v>
          </cell>
          <cell r="F338" t="str">
            <v>182</v>
          </cell>
          <cell r="G338">
            <v>43100</v>
          </cell>
        </row>
        <row r="339">
          <cell r="C339" t="str">
            <v>182315</v>
          </cell>
          <cell r="D339" t="str">
            <v>Loss Int SWAP 4.5% Note6-15-13</v>
          </cell>
          <cell r="E339">
            <v>0</v>
          </cell>
          <cell r="F339" t="str">
            <v>182</v>
          </cell>
          <cell r="G339">
            <v>43100</v>
          </cell>
        </row>
        <row r="340">
          <cell r="C340" t="str">
            <v>182316</v>
          </cell>
          <cell r="D340" t="str">
            <v>FAS 106 Recog-Substantive Plan</v>
          </cell>
          <cell r="E340">
            <v>0</v>
          </cell>
          <cell r="F340" t="str">
            <v>182</v>
          </cell>
          <cell r="G340">
            <v>43100</v>
          </cell>
        </row>
        <row r="341">
          <cell r="C341" t="str">
            <v>182317</v>
          </cell>
          <cell r="D341" t="str">
            <v>Loss int swap 5.8% Nte 7-1-35</v>
          </cell>
          <cell r="E341">
            <v>804612.18</v>
          </cell>
          <cell r="F341" t="str">
            <v>182</v>
          </cell>
          <cell r="G341">
            <v>43100</v>
          </cell>
        </row>
        <row r="342">
          <cell r="C342" t="str">
            <v>182318</v>
          </cell>
          <cell r="D342" t="str">
            <v>Cust Programs Collaborative</v>
          </cell>
          <cell r="E342">
            <v>5433656.7800000003</v>
          </cell>
          <cell r="F342" t="str">
            <v>182</v>
          </cell>
          <cell r="G342">
            <v>43100</v>
          </cell>
        </row>
        <row r="343">
          <cell r="C343" t="str">
            <v>182319</v>
          </cell>
          <cell r="D343" t="str">
            <v>Reg Asset-Equity AFUDC</v>
          </cell>
          <cell r="E343">
            <v>13491783.92</v>
          </cell>
          <cell r="F343" t="str">
            <v>182</v>
          </cell>
          <cell r="G343">
            <v>43100</v>
          </cell>
        </row>
        <row r="344">
          <cell r="C344" t="str">
            <v>182320</v>
          </cell>
          <cell r="D344" t="str">
            <v>Deferred KS Fuel Cost</v>
          </cell>
          <cell r="E344">
            <v>123391.53</v>
          </cell>
          <cell r="F344" t="str">
            <v>182</v>
          </cell>
          <cell r="G344">
            <v>43100</v>
          </cell>
        </row>
        <row r="345">
          <cell r="C345" t="str">
            <v>182321</v>
          </cell>
          <cell r="D345" t="str">
            <v>Recovery KS Fuel Cost</v>
          </cell>
          <cell r="E345">
            <v>544406.28</v>
          </cell>
          <cell r="F345" t="str">
            <v>182</v>
          </cell>
          <cell r="G345">
            <v>43100</v>
          </cell>
        </row>
        <row r="346">
          <cell r="C346" t="str">
            <v>182323</v>
          </cell>
          <cell r="D346" t="str">
            <v>OK 2007 Ice Storm Carrying Cst</v>
          </cell>
          <cell r="E346">
            <v>0</v>
          </cell>
          <cell r="F346" t="str">
            <v>182</v>
          </cell>
          <cell r="G346">
            <v>43100</v>
          </cell>
        </row>
        <row r="347">
          <cell r="C347" t="str">
            <v>182324</v>
          </cell>
          <cell r="D347" t="str">
            <v>KS 2007 Ice Storm Def Charges</v>
          </cell>
          <cell r="E347">
            <v>277677.09999999998</v>
          </cell>
          <cell r="F347" t="str">
            <v>182</v>
          </cell>
          <cell r="G347">
            <v>43100</v>
          </cell>
        </row>
        <row r="348">
          <cell r="C348" t="str">
            <v>182325</v>
          </cell>
          <cell r="D348" t="str">
            <v>KS 2007 Ice Storm Carrying Cst</v>
          </cell>
          <cell r="E348">
            <v>54024.89</v>
          </cell>
          <cell r="F348" t="str">
            <v>182</v>
          </cell>
          <cell r="G348">
            <v>43100</v>
          </cell>
        </row>
        <row r="349">
          <cell r="C349" t="str">
            <v>182326</v>
          </cell>
          <cell r="D349" t="str">
            <v>EDG DSM Costs GR-2009-0434</v>
          </cell>
          <cell r="E349">
            <v>0</v>
          </cell>
          <cell r="F349" t="str">
            <v>182</v>
          </cell>
          <cell r="G349">
            <v>43100</v>
          </cell>
        </row>
        <row r="350">
          <cell r="C350" t="str">
            <v>182329</v>
          </cell>
          <cell r="D350" t="str">
            <v>MEEIA Energy Efficiency Costs</v>
          </cell>
          <cell r="E350">
            <v>136211.4</v>
          </cell>
          <cell r="F350" t="str">
            <v>182</v>
          </cell>
          <cell r="G350">
            <v>43100</v>
          </cell>
        </row>
        <row r="351">
          <cell r="C351" t="str">
            <v>182330</v>
          </cell>
          <cell r="D351" t="str">
            <v>Reg Asset-Reliability</v>
          </cell>
          <cell r="E351">
            <v>0</v>
          </cell>
          <cell r="F351" t="str">
            <v>182</v>
          </cell>
          <cell r="G351">
            <v>43100</v>
          </cell>
        </row>
        <row r="352">
          <cell r="C352" t="str">
            <v>182331</v>
          </cell>
          <cell r="D352" t="str">
            <v>MO PlumPt Df Chgs ER-2010-0130</v>
          </cell>
          <cell r="E352">
            <v>148116.01</v>
          </cell>
          <cell r="F352" t="str">
            <v>182</v>
          </cell>
          <cell r="G352">
            <v>43100</v>
          </cell>
        </row>
        <row r="353">
          <cell r="C353" t="str">
            <v>182332</v>
          </cell>
          <cell r="D353" t="str">
            <v>MO IatanII Df Chg ER-2010-0130</v>
          </cell>
          <cell r="E353">
            <v>9317879.9499999993</v>
          </cell>
          <cell r="F353" t="str">
            <v>182</v>
          </cell>
          <cell r="G353">
            <v>43100</v>
          </cell>
        </row>
        <row r="354">
          <cell r="C354" t="str">
            <v>182333</v>
          </cell>
          <cell r="D354" t="str">
            <v>KS PlumPt DfCh 10-EPDE-314-RTS</v>
          </cell>
          <cell r="E354">
            <v>0</v>
          </cell>
          <cell r="F354" t="str">
            <v>182</v>
          </cell>
          <cell r="G354">
            <v>43100</v>
          </cell>
        </row>
        <row r="355">
          <cell r="C355" t="str">
            <v>182334</v>
          </cell>
          <cell r="D355" t="str">
            <v>KS Iat II DfCh 10-EPDE-314-RTS</v>
          </cell>
          <cell r="E355">
            <v>0</v>
          </cell>
          <cell r="F355" t="str">
            <v>182</v>
          </cell>
          <cell r="G355">
            <v>43100</v>
          </cell>
        </row>
        <row r="356">
          <cell r="C356" t="str">
            <v>182336</v>
          </cell>
          <cell r="D356" t="str">
            <v>Vegtation Tracker ER-2011-0004</v>
          </cell>
          <cell r="E356">
            <v>0</v>
          </cell>
          <cell r="F356" t="str">
            <v>182</v>
          </cell>
          <cell r="G356">
            <v>43100</v>
          </cell>
        </row>
        <row r="357">
          <cell r="C357" t="str">
            <v>182337</v>
          </cell>
          <cell r="D357" t="str">
            <v>May 2011 Tornado Strm Deferral</v>
          </cell>
          <cell r="E357">
            <v>443109.06</v>
          </cell>
          <cell r="F357" t="str">
            <v>182</v>
          </cell>
          <cell r="G357">
            <v>43100</v>
          </cell>
        </row>
        <row r="358">
          <cell r="C358" t="str">
            <v>182338</v>
          </cell>
          <cell r="D358" t="str">
            <v>MO 2011 Tornado Depr Deferral</v>
          </cell>
          <cell r="E358">
            <v>706381.39</v>
          </cell>
          <cell r="F358" t="str">
            <v>182</v>
          </cell>
          <cell r="G358">
            <v>43100</v>
          </cell>
        </row>
        <row r="359">
          <cell r="C359" t="str">
            <v>182339</v>
          </cell>
          <cell r="D359" t="str">
            <v>May 2011 Tornado Carrying Cost</v>
          </cell>
          <cell r="E359">
            <v>963712.07</v>
          </cell>
          <cell r="F359" t="str">
            <v>182</v>
          </cell>
          <cell r="G359">
            <v>43100</v>
          </cell>
        </row>
        <row r="360">
          <cell r="C360" t="str">
            <v>182340</v>
          </cell>
          <cell r="D360" t="str">
            <v>PP O&amp;M Tracker ER-2011-0004</v>
          </cell>
          <cell r="E360">
            <v>0</v>
          </cell>
          <cell r="F360" t="str">
            <v>182</v>
          </cell>
          <cell r="G360">
            <v>43100</v>
          </cell>
        </row>
        <row r="361">
          <cell r="C361" t="str">
            <v>182341</v>
          </cell>
          <cell r="D361" t="str">
            <v>IatanII OM Tracker ER2011-0004</v>
          </cell>
          <cell r="E361">
            <v>0</v>
          </cell>
          <cell r="F361" t="str">
            <v>182</v>
          </cell>
          <cell r="G361">
            <v>43100</v>
          </cell>
        </row>
        <row r="362">
          <cell r="C362" t="str">
            <v>182342</v>
          </cell>
          <cell r="D362" t="str">
            <v>IatCom OM Tracker ER-2011-0004</v>
          </cell>
          <cell r="E362">
            <v>0</v>
          </cell>
          <cell r="F362" t="str">
            <v>182</v>
          </cell>
          <cell r="G362">
            <v>43100</v>
          </cell>
        </row>
        <row r="363">
          <cell r="C363" t="str">
            <v>182343</v>
          </cell>
          <cell r="D363" t="str">
            <v>PeopleSoft Costs ER-2011-0004</v>
          </cell>
          <cell r="E363">
            <v>148689.82</v>
          </cell>
          <cell r="F363" t="str">
            <v>182</v>
          </cell>
          <cell r="G363">
            <v>43100</v>
          </cell>
        </row>
        <row r="364">
          <cell r="C364" t="str">
            <v>182344</v>
          </cell>
          <cell r="D364" t="str">
            <v>LowInc Rate Pilot ER-2016-002</v>
          </cell>
          <cell r="E364">
            <v>3149.25</v>
          </cell>
          <cell r="F364" t="str">
            <v>182</v>
          </cell>
          <cell r="G364">
            <v>43100</v>
          </cell>
        </row>
        <row r="365">
          <cell r="C365" t="str">
            <v>182347</v>
          </cell>
          <cell r="D365" t="str">
            <v>Bank Credit Fees ER-2012-0345</v>
          </cell>
          <cell r="E365">
            <v>156998.13</v>
          </cell>
          <cell r="F365" t="str">
            <v>182</v>
          </cell>
          <cell r="G365">
            <v>43100</v>
          </cell>
        </row>
        <row r="366">
          <cell r="C366" t="str">
            <v>182348</v>
          </cell>
          <cell r="D366" t="str">
            <v>Vegtation Tracker ER-2012-0345</v>
          </cell>
          <cell r="E366">
            <v>1618618.52</v>
          </cell>
          <cell r="F366" t="str">
            <v>182</v>
          </cell>
          <cell r="G366">
            <v>43100</v>
          </cell>
        </row>
        <row r="367">
          <cell r="C367" t="str">
            <v>182350</v>
          </cell>
          <cell r="D367" t="str">
            <v>Reg Asset - Asset Retire Oblig</v>
          </cell>
          <cell r="E367">
            <v>16050994.57</v>
          </cell>
          <cell r="F367" t="str">
            <v>182</v>
          </cell>
          <cell r="G367">
            <v>43100</v>
          </cell>
        </row>
        <row r="368">
          <cell r="C368" t="str">
            <v>182353</v>
          </cell>
          <cell r="D368" t="str">
            <v>MO Pension-FAS87 Expense</v>
          </cell>
          <cell r="E368">
            <v>-1126468.6299999999</v>
          </cell>
          <cell r="F368" t="str">
            <v>182</v>
          </cell>
          <cell r="G368">
            <v>43100</v>
          </cell>
        </row>
        <row r="369">
          <cell r="C369" t="str">
            <v>182356</v>
          </cell>
          <cell r="D369" t="str">
            <v>FAS158 Pen Reg Asset</v>
          </cell>
          <cell r="E369">
            <v>-432565</v>
          </cell>
          <cell r="F369" t="str">
            <v>182</v>
          </cell>
          <cell r="G369">
            <v>43100</v>
          </cell>
        </row>
        <row r="370">
          <cell r="C370" t="str">
            <v>182357</v>
          </cell>
          <cell r="D370" t="str">
            <v>FAS158 OPEB Reg Asset</v>
          </cell>
          <cell r="E370">
            <v>-2866150.94</v>
          </cell>
          <cell r="F370" t="str">
            <v>182</v>
          </cell>
          <cell r="G370">
            <v>43100</v>
          </cell>
        </row>
        <row r="371">
          <cell r="C371" t="str">
            <v>182358</v>
          </cell>
          <cell r="D371" t="str">
            <v>MO FAS106 Reg Asset</v>
          </cell>
          <cell r="E371">
            <v>0</v>
          </cell>
          <cell r="F371" t="str">
            <v>182</v>
          </cell>
          <cell r="G371">
            <v>43100</v>
          </cell>
        </row>
        <row r="372">
          <cell r="C372" t="str">
            <v>182359</v>
          </cell>
          <cell r="D372" t="str">
            <v>Reg Pension Costs Amortization</v>
          </cell>
          <cell r="E372">
            <v>1953441</v>
          </cell>
          <cell r="F372" t="str">
            <v>182</v>
          </cell>
          <cell r="G372">
            <v>43100</v>
          </cell>
        </row>
        <row r="373">
          <cell r="C373" t="str">
            <v>182360</v>
          </cell>
          <cell r="D373" t="str">
            <v>Kansas OPEB Tracker</v>
          </cell>
          <cell r="E373">
            <v>379134</v>
          </cell>
          <cell r="F373" t="str">
            <v>182</v>
          </cell>
          <cell r="G373">
            <v>43100</v>
          </cell>
        </row>
        <row r="374">
          <cell r="C374" t="str">
            <v>182361</v>
          </cell>
          <cell r="D374" t="str">
            <v>MO FAS 106 Under Recd Amt</v>
          </cell>
          <cell r="E374">
            <v>0</v>
          </cell>
          <cell r="F374" t="str">
            <v>182</v>
          </cell>
          <cell r="G374">
            <v>43100</v>
          </cell>
        </row>
        <row r="375">
          <cell r="C375" t="str">
            <v>182362</v>
          </cell>
          <cell r="D375" t="str">
            <v>Deferred MO Fuel Cost</v>
          </cell>
          <cell r="E375">
            <v>8038281.6699999999</v>
          </cell>
          <cell r="F375" t="str">
            <v>182</v>
          </cell>
          <cell r="G375">
            <v>43100</v>
          </cell>
        </row>
        <row r="376">
          <cell r="C376" t="str">
            <v>182363</v>
          </cell>
          <cell r="D376" t="str">
            <v>Recovery MO Fuel Cost</v>
          </cell>
          <cell r="E376">
            <v>4351739.25</v>
          </cell>
          <cell r="F376" t="str">
            <v>182</v>
          </cell>
          <cell r="G376">
            <v>43100</v>
          </cell>
        </row>
        <row r="377">
          <cell r="C377" t="str">
            <v>182364</v>
          </cell>
          <cell r="D377" t="str">
            <v>Reg Asset - Unrealized Deriv</v>
          </cell>
          <cell r="E377">
            <v>2133110.11</v>
          </cell>
          <cell r="F377" t="str">
            <v>182</v>
          </cell>
          <cell r="G377">
            <v>43100</v>
          </cell>
        </row>
        <row r="378">
          <cell r="C378" t="str">
            <v>182366</v>
          </cell>
          <cell r="D378" t="str">
            <v>ITC Tax Basis Reduction -Iatan</v>
          </cell>
          <cell r="E378">
            <v>5215872.78</v>
          </cell>
          <cell r="F378" t="str">
            <v>182</v>
          </cell>
          <cell r="G378">
            <v>43100</v>
          </cell>
        </row>
        <row r="379">
          <cell r="C379" t="str">
            <v>182367</v>
          </cell>
          <cell r="D379" t="str">
            <v>KS pension - FAS87 Expense</v>
          </cell>
          <cell r="E379">
            <v>957887</v>
          </cell>
          <cell r="F379" t="str">
            <v>182</v>
          </cell>
          <cell r="G379">
            <v>43100</v>
          </cell>
        </row>
        <row r="380">
          <cell r="C380" t="str">
            <v>182369</v>
          </cell>
          <cell r="D380" t="str">
            <v>OK Pension Under Recovered Amt</v>
          </cell>
          <cell r="E380">
            <v>276313</v>
          </cell>
          <cell r="F380" t="str">
            <v>182</v>
          </cell>
          <cell r="G380">
            <v>43100</v>
          </cell>
        </row>
        <row r="381">
          <cell r="C381" t="str">
            <v>182371</v>
          </cell>
          <cell r="D381" t="str">
            <v>OK OPEB Under Recovered Amt</v>
          </cell>
          <cell r="E381">
            <v>2240</v>
          </cell>
          <cell r="F381" t="str">
            <v>182</v>
          </cell>
          <cell r="G381">
            <v>43100</v>
          </cell>
        </row>
        <row r="382">
          <cell r="C382" t="str">
            <v>182373</v>
          </cell>
          <cell r="D382" t="str">
            <v>Deferred OK Fuel Cost</v>
          </cell>
          <cell r="E382">
            <v>0</v>
          </cell>
          <cell r="F382" t="str">
            <v>182</v>
          </cell>
          <cell r="G382">
            <v>43100</v>
          </cell>
        </row>
        <row r="383">
          <cell r="C383" t="str">
            <v>182374</v>
          </cell>
          <cell r="D383" t="str">
            <v>PP O&amp;M Tracker ER-2012-0345</v>
          </cell>
          <cell r="E383">
            <v>0</v>
          </cell>
          <cell r="F383" t="str">
            <v>182</v>
          </cell>
          <cell r="G383">
            <v>43100</v>
          </cell>
        </row>
        <row r="384">
          <cell r="C384" t="str">
            <v>182375</v>
          </cell>
          <cell r="D384" t="str">
            <v>IatanII OM Tracker ER2012-0345</v>
          </cell>
          <cell r="E384">
            <v>0</v>
          </cell>
          <cell r="F384" t="str">
            <v>182</v>
          </cell>
          <cell r="G384">
            <v>43100</v>
          </cell>
        </row>
        <row r="385">
          <cell r="C385" t="str">
            <v>182376</v>
          </cell>
          <cell r="D385" t="str">
            <v>IatCom OM Tracker ER-2012-0345</v>
          </cell>
          <cell r="E385">
            <v>0</v>
          </cell>
          <cell r="F385" t="str">
            <v>182</v>
          </cell>
          <cell r="G385">
            <v>43100</v>
          </cell>
        </row>
        <row r="386">
          <cell r="C386" t="str">
            <v>182377</v>
          </cell>
          <cell r="D386" t="str">
            <v>MO Solar Initiative</v>
          </cell>
          <cell r="E386">
            <v>6937203.3300000001</v>
          </cell>
          <cell r="F386" t="str">
            <v>182</v>
          </cell>
          <cell r="G386">
            <v>43100</v>
          </cell>
        </row>
        <row r="387">
          <cell r="C387" t="str">
            <v>182378</v>
          </cell>
          <cell r="D387" t="str">
            <v>IatanII OM Tracker ER2014-0351</v>
          </cell>
          <cell r="E387">
            <v>-111850.83</v>
          </cell>
          <cell r="F387" t="str">
            <v>182</v>
          </cell>
          <cell r="G387">
            <v>43100</v>
          </cell>
        </row>
        <row r="388">
          <cell r="C388" t="str">
            <v>182379</v>
          </cell>
          <cell r="D388" t="str">
            <v>IatCom OM Tracker ER2014-0351</v>
          </cell>
          <cell r="E388">
            <v>432253.82</v>
          </cell>
          <cell r="F388" t="str">
            <v>182</v>
          </cell>
          <cell r="G388">
            <v>43100</v>
          </cell>
        </row>
        <row r="389">
          <cell r="C389" t="str">
            <v>182381</v>
          </cell>
          <cell r="D389" t="str">
            <v>PP O&amp;M Tracker ER2014-0351</v>
          </cell>
          <cell r="E389">
            <v>62814.29</v>
          </cell>
          <cell r="F389" t="str">
            <v>182</v>
          </cell>
          <cell r="G389">
            <v>43100</v>
          </cell>
        </row>
        <row r="390">
          <cell r="C390" t="str">
            <v>182382</v>
          </cell>
          <cell r="D390" t="str">
            <v>Riv 12 LTM Tracker ER2014-0351</v>
          </cell>
          <cell r="E390">
            <v>4550044.74</v>
          </cell>
          <cell r="F390" t="str">
            <v>182</v>
          </cell>
          <cell r="G390">
            <v>43100</v>
          </cell>
        </row>
        <row r="391">
          <cell r="C391" t="str">
            <v>182383</v>
          </cell>
          <cell r="D391" t="str">
            <v>SolarRB to Amrt ER-2016-0023</v>
          </cell>
          <cell r="E391">
            <v>5399641.25</v>
          </cell>
          <cell r="F391" t="str">
            <v>182</v>
          </cell>
          <cell r="G391">
            <v>43100</v>
          </cell>
        </row>
        <row r="392">
          <cell r="C392" t="str">
            <v>182384</v>
          </cell>
          <cell r="D392" t="str">
            <v>Reg Asset EDE Pension Acquistn</v>
          </cell>
          <cell r="E392">
            <v>77283539</v>
          </cell>
          <cell r="F392" t="str">
            <v>182</v>
          </cell>
          <cell r="G392">
            <v>43100</v>
          </cell>
        </row>
        <row r="393">
          <cell r="C393" t="str">
            <v>182385</v>
          </cell>
          <cell r="D393" t="str">
            <v>Reg Asset EDE OPEB Aquistn</v>
          </cell>
          <cell r="E393">
            <v>2272620.94</v>
          </cell>
          <cell r="F393" t="str">
            <v>182</v>
          </cell>
          <cell r="G393">
            <v>43100</v>
          </cell>
        </row>
        <row r="394">
          <cell r="C394" t="str">
            <v>182398</v>
          </cell>
          <cell r="D394" t="str">
            <v>Reg Asset Reclass - Noncurrent</v>
          </cell>
          <cell r="E394">
            <v>-12386307.119999999</v>
          </cell>
          <cell r="F394" t="str">
            <v>182</v>
          </cell>
          <cell r="G394">
            <v>43100</v>
          </cell>
        </row>
        <row r="395">
          <cell r="C395" t="str">
            <v>182399</v>
          </cell>
          <cell r="D395" t="str">
            <v>Reg Asset Reclass - Current</v>
          </cell>
          <cell r="E395">
            <v>12386307.119999999</v>
          </cell>
          <cell r="F395" t="str">
            <v>182</v>
          </cell>
          <cell r="G395">
            <v>43100</v>
          </cell>
        </row>
        <row r="396">
          <cell r="C396" t="str">
            <v>183000</v>
          </cell>
          <cell r="D396" t="str">
            <v>Prelim Survey &amp; Investgat Chgs</v>
          </cell>
          <cell r="E396">
            <v>4041357.49</v>
          </cell>
          <cell r="F396" t="str">
            <v>183</v>
          </cell>
          <cell r="G396">
            <v>43100</v>
          </cell>
        </row>
        <row r="397">
          <cell r="C397" t="str">
            <v>184014</v>
          </cell>
          <cell r="D397" t="str">
            <v>Energy Imbalance Rev Clearing</v>
          </cell>
          <cell r="E397">
            <v>0</v>
          </cell>
          <cell r="F397" t="str">
            <v>184</v>
          </cell>
          <cell r="G397">
            <v>43100</v>
          </cell>
        </row>
        <row r="398">
          <cell r="C398" t="str">
            <v>184015</v>
          </cell>
          <cell r="D398" t="str">
            <v>IM SPP Clearing Account</v>
          </cell>
          <cell r="E398">
            <v>0</v>
          </cell>
          <cell r="F398" t="str">
            <v>184</v>
          </cell>
          <cell r="G398">
            <v>43100</v>
          </cell>
        </row>
        <row r="399">
          <cell r="C399" t="str">
            <v>184016</v>
          </cell>
          <cell r="D399" t="str">
            <v>Payroll Clearing - Ceridian</v>
          </cell>
          <cell r="E399">
            <v>0</v>
          </cell>
          <cell r="F399" t="str">
            <v>184</v>
          </cell>
          <cell r="G399">
            <v>43100</v>
          </cell>
        </row>
        <row r="400">
          <cell r="C400" t="str">
            <v>184101</v>
          </cell>
          <cell r="D400" t="str">
            <v>Setting New Meters</v>
          </cell>
          <cell r="E400">
            <v>0</v>
          </cell>
          <cell r="F400" t="str">
            <v>184</v>
          </cell>
          <cell r="G400">
            <v>43100</v>
          </cell>
        </row>
        <row r="401">
          <cell r="C401" t="str">
            <v>184104</v>
          </cell>
          <cell r="D401" t="str">
            <v>Setting New Transformers</v>
          </cell>
          <cell r="E401">
            <v>0</v>
          </cell>
          <cell r="F401" t="str">
            <v>184</v>
          </cell>
          <cell r="G401">
            <v>43100</v>
          </cell>
        </row>
        <row r="402">
          <cell r="C402" t="str">
            <v>184149</v>
          </cell>
          <cell r="D402" t="str">
            <v>Field Testing - New</v>
          </cell>
          <cell r="E402">
            <v>0</v>
          </cell>
          <cell r="F402" t="str">
            <v>184</v>
          </cell>
          <cell r="G402">
            <v>43100</v>
          </cell>
        </row>
        <row r="403">
          <cell r="C403" t="str">
            <v>184166</v>
          </cell>
          <cell r="D403" t="str">
            <v>Overhead Transformers - New</v>
          </cell>
          <cell r="E403">
            <v>0</v>
          </cell>
          <cell r="F403" t="str">
            <v>184</v>
          </cell>
          <cell r="G403">
            <v>43100</v>
          </cell>
        </row>
        <row r="404">
          <cell r="C404" t="str">
            <v>184169</v>
          </cell>
          <cell r="D404" t="str">
            <v>Underground Transformers - New</v>
          </cell>
          <cell r="E404">
            <v>526.66</v>
          </cell>
          <cell r="F404" t="str">
            <v>184</v>
          </cell>
          <cell r="G404">
            <v>43100</v>
          </cell>
        </row>
        <row r="405">
          <cell r="C405" t="str">
            <v>184220</v>
          </cell>
          <cell r="D405" t="str">
            <v>Two Way Radio Expenses</v>
          </cell>
          <cell r="E405">
            <v>0</v>
          </cell>
          <cell r="F405" t="str">
            <v>184</v>
          </cell>
          <cell r="G405">
            <v>43100</v>
          </cell>
        </row>
        <row r="406">
          <cell r="C406" t="str">
            <v>184230</v>
          </cell>
          <cell r="D406" t="str">
            <v>Cellular Phone Expenses</v>
          </cell>
          <cell r="E406">
            <v>3695.26</v>
          </cell>
          <cell r="F406" t="str">
            <v>184</v>
          </cell>
          <cell r="G406">
            <v>43100</v>
          </cell>
        </row>
        <row r="407">
          <cell r="C407" t="str">
            <v>184242</v>
          </cell>
          <cell r="D407" t="str">
            <v>Pbx Switchboard</v>
          </cell>
          <cell r="E407">
            <v>0</v>
          </cell>
          <cell r="F407" t="str">
            <v>184</v>
          </cell>
          <cell r="G407">
            <v>43100</v>
          </cell>
        </row>
        <row r="408">
          <cell r="C408" t="str">
            <v>184243</v>
          </cell>
          <cell r="D408" t="str">
            <v>Telephone Exp-Bld Serv</v>
          </cell>
          <cell r="E408">
            <v>0</v>
          </cell>
          <cell r="F408" t="str">
            <v>184</v>
          </cell>
          <cell r="G408">
            <v>43100</v>
          </cell>
        </row>
        <row r="409">
          <cell r="C409" t="str">
            <v>184301</v>
          </cell>
          <cell r="D409" t="str">
            <v>Conv &amp; Sem - Transportation</v>
          </cell>
          <cell r="E409">
            <v>0</v>
          </cell>
          <cell r="F409" t="str">
            <v>184</v>
          </cell>
          <cell r="G409">
            <v>43100</v>
          </cell>
        </row>
        <row r="410">
          <cell r="C410" t="str">
            <v>184305</v>
          </cell>
          <cell r="D410" t="str">
            <v>Safety Expenses-Transp</v>
          </cell>
          <cell r="E410">
            <v>0</v>
          </cell>
          <cell r="F410" t="str">
            <v>184</v>
          </cell>
          <cell r="G410">
            <v>43100</v>
          </cell>
        </row>
        <row r="411">
          <cell r="C411" t="str">
            <v>184306</v>
          </cell>
          <cell r="D411" t="str">
            <v>Equipment Rental-Transp</v>
          </cell>
          <cell r="E411">
            <v>0</v>
          </cell>
          <cell r="F411" t="str">
            <v>184</v>
          </cell>
          <cell r="G411">
            <v>43100</v>
          </cell>
        </row>
        <row r="412">
          <cell r="C412" t="str">
            <v>184307</v>
          </cell>
          <cell r="D412" t="str">
            <v>Environmental Expense</v>
          </cell>
          <cell r="E412">
            <v>0</v>
          </cell>
          <cell r="F412" t="str">
            <v>184</v>
          </cell>
          <cell r="G412">
            <v>43100</v>
          </cell>
        </row>
        <row r="413">
          <cell r="C413" t="str">
            <v>184311</v>
          </cell>
          <cell r="D413" t="str">
            <v>Vehicle Maint - Cars</v>
          </cell>
          <cell r="E413">
            <v>1040.07</v>
          </cell>
          <cell r="F413" t="str">
            <v>184</v>
          </cell>
          <cell r="G413">
            <v>43100</v>
          </cell>
        </row>
        <row r="414">
          <cell r="C414" t="str">
            <v>184312</v>
          </cell>
          <cell r="D414" t="str">
            <v>Veh Maint - 1/2 Ton Trucks</v>
          </cell>
          <cell r="E414">
            <v>616.29999999999995</v>
          </cell>
          <cell r="F414" t="str">
            <v>184</v>
          </cell>
          <cell r="G414">
            <v>43100</v>
          </cell>
        </row>
        <row r="415">
          <cell r="C415" t="str">
            <v>184313</v>
          </cell>
          <cell r="D415" t="str">
            <v>Veh Maint-3/4 1 &amp; 1 1/2 Ton</v>
          </cell>
          <cell r="E415">
            <v>3208.49</v>
          </cell>
          <cell r="F415" t="str">
            <v>184</v>
          </cell>
          <cell r="G415">
            <v>43100</v>
          </cell>
        </row>
        <row r="416">
          <cell r="C416" t="str">
            <v>184314</v>
          </cell>
          <cell r="D416" t="str">
            <v>Veh Maint 2 2 1/2 3 &amp; Flatbeds</v>
          </cell>
          <cell r="E416">
            <v>46.01</v>
          </cell>
          <cell r="F416" t="str">
            <v>184</v>
          </cell>
          <cell r="G416">
            <v>43100</v>
          </cell>
        </row>
        <row r="417">
          <cell r="C417" t="str">
            <v>184321</v>
          </cell>
          <cell r="D417" t="str">
            <v>Veh Maint - Line Trucks</v>
          </cell>
          <cell r="E417">
            <v>0</v>
          </cell>
          <cell r="F417" t="str">
            <v>184</v>
          </cell>
          <cell r="G417">
            <v>43100</v>
          </cell>
        </row>
        <row r="418">
          <cell r="C418" t="str">
            <v>184322</v>
          </cell>
          <cell r="D418" t="str">
            <v>Veh Maint-Aerial Basket Trucks</v>
          </cell>
          <cell r="E418">
            <v>0</v>
          </cell>
          <cell r="F418" t="str">
            <v>184</v>
          </cell>
          <cell r="G418">
            <v>43100</v>
          </cell>
        </row>
        <row r="419">
          <cell r="C419" t="str">
            <v>184323</v>
          </cell>
          <cell r="D419" t="str">
            <v>Veh Maint - Crane Trucks</v>
          </cell>
          <cell r="E419">
            <v>510.22</v>
          </cell>
          <cell r="F419" t="str">
            <v>184</v>
          </cell>
          <cell r="G419">
            <v>43100</v>
          </cell>
        </row>
        <row r="420">
          <cell r="C420" t="str">
            <v>184330</v>
          </cell>
          <cell r="D420" t="str">
            <v>Veh-Maint - Reliab Vehicles</v>
          </cell>
          <cell r="E420">
            <v>0</v>
          </cell>
          <cell r="F420" t="str">
            <v>184</v>
          </cell>
          <cell r="G420">
            <v>43100</v>
          </cell>
        </row>
        <row r="421">
          <cell r="C421" t="str">
            <v>184331</v>
          </cell>
          <cell r="D421" t="str">
            <v>Mgmt &amp; Admin - Transp</v>
          </cell>
          <cell r="E421">
            <v>4834.22</v>
          </cell>
          <cell r="F421" t="str">
            <v>184</v>
          </cell>
          <cell r="G421">
            <v>43100</v>
          </cell>
        </row>
        <row r="422">
          <cell r="C422" t="str">
            <v>184332</v>
          </cell>
          <cell r="D422" t="str">
            <v>Misc Garage Expenses</v>
          </cell>
          <cell r="E422">
            <v>0</v>
          </cell>
          <cell r="F422" t="str">
            <v>184</v>
          </cell>
          <cell r="G422">
            <v>43100</v>
          </cell>
        </row>
        <row r="423">
          <cell r="C423" t="str">
            <v>184341</v>
          </cell>
          <cell r="D423" t="str">
            <v>Dot  Expenses (State &amp; Federal</v>
          </cell>
          <cell r="E423">
            <v>0</v>
          </cell>
          <cell r="F423" t="str">
            <v>184</v>
          </cell>
          <cell r="G423">
            <v>43100</v>
          </cell>
        </row>
        <row r="424">
          <cell r="C424" t="str">
            <v>184342</v>
          </cell>
          <cell r="D424" t="str">
            <v>Cdl License &amp; Physicals</v>
          </cell>
          <cell r="E424">
            <v>0</v>
          </cell>
          <cell r="F424" t="str">
            <v>184</v>
          </cell>
          <cell r="G424">
            <v>43100</v>
          </cell>
        </row>
        <row r="425">
          <cell r="C425" t="str">
            <v>184345</v>
          </cell>
          <cell r="D425" t="str">
            <v>Dot Related Expenses</v>
          </cell>
          <cell r="E425">
            <v>0</v>
          </cell>
          <cell r="F425" t="str">
            <v>184</v>
          </cell>
          <cell r="G425">
            <v>43100</v>
          </cell>
        </row>
        <row r="426">
          <cell r="C426" t="str">
            <v>184346</v>
          </cell>
          <cell r="D426" t="str">
            <v>Micro Software-Transp</v>
          </cell>
          <cell r="E426">
            <v>0</v>
          </cell>
          <cell r="F426" t="str">
            <v>184</v>
          </cell>
          <cell r="G426">
            <v>43100</v>
          </cell>
        </row>
        <row r="427">
          <cell r="C427" t="str">
            <v>184354</v>
          </cell>
          <cell r="D427" t="str">
            <v>Printing</v>
          </cell>
          <cell r="E427">
            <v>0</v>
          </cell>
          <cell r="F427" t="str">
            <v>184</v>
          </cell>
          <cell r="G427">
            <v>43100</v>
          </cell>
        </row>
        <row r="428">
          <cell r="C428" t="str">
            <v>184392</v>
          </cell>
          <cell r="D428" t="str">
            <v>Transp Clring - Light Duty-Gas</v>
          </cell>
          <cell r="E428">
            <v>294.18</v>
          </cell>
          <cell r="F428" t="str">
            <v>184</v>
          </cell>
          <cell r="G428">
            <v>43100</v>
          </cell>
        </row>
        <row r="429">
          <cell r="C429" t="str">
            <v>184413</v>
          </cell>
          <cell r="D429" t="str">
            <v>FAS87 Pension - Capitalized</v>
          </cell>
          <cell r="E429">
            <v>-143675</v>
          </cell>
          <cell r="F429" t="str">
            <v>184</v>
          </cell>
          <cell r="G429">
            <v>43100</v>
          </cell>
        </row>
        <row r="430">
          <cell r="C430" t="str">
            <v>184415</v>
          </cell>
          <cell r="D430" t="str">
            <v>FAS106 HC - Capitalized (GAAP)</v>
          </cell>
          <cell r="E430">
            <v>0</v>
          </cell>
          <cell r="F430" t="str">
            <v>184</v>
          </cell>
          <cell r="G430">
            <v>43100</v>
          </cell>
        </row>
        <row r="431">
          <cell r="C431" t="str">
            <v>184416</v>
          </cell>
          <cell r="D431" t="str">
            <v>Healthcare - Capitalized</v>
          </cell>
          <cell r="E431">
            <v>0</v>
          </cell>
          <cell r="F431" t="str">
            <v>184</v>
          </cell>
          <cell r="G431">
            <v>43100</v>
          </cell>
        </row>
        <row r="432">
          <cell r="C432" t="str">
            <v>184417</v>
          </cell>
          <cell r="D432" t="str">
            <v>Pension SERP DfBen Capitalized</v>
          </cell>
          <cell r="E432">
            <v>0</v>
          </cell>
          <cell r="F432" t="str">
            <v>184</v>
          </cell>
          <cell r="G432">
            <v>43100</v>
          </cell>
        </row>
        <row r="433">
          <cell r="C433" t="str">
            <v>184420</v>
          </cell>
          <cell r="D433" t="str">
            <v>Admin &amp; General Clearing</v>
          </cell>
          <cell r="E433">
            <v>0</v>
          </cell>
          <cell r="F433" t="str">
            <v>184</v>
          </cell>
          <cell r="G433">
            <v>43100</v>
          </cell>
        </row>
        <row r="434">
          <cell r="C434" t="str">
            <v>184421</v>
          </cell>
          <cell r="D434" t="str">
            <v>401 K Capitalized</v>
          </cell>
          <cell r="E434">
            <v>0</v>
          </cell>
          <cell r="F434" t="str">
            <v>184</v>
          </cell>
          <cell r="G434">
            <v>43100</v>
          </cell>
        </row>
        <row r="435">
          <cell r="C435" t="str">
            <v>184422</v>
          </cell>
          <cell r="D435" t="str">
            <v>Admin &amp; Gen Clearing - EDG</v>
          </cell>
          <cell r="E435">
            <v>0</v>
          </cell>
          <cell r="F435" t="str">
            <v>184</v>
          </cell>
          <cell r="G435">
            <v>43100</v>
          </cell>
        </row>
        <row r="436">
          <cell r="C436" t="str">
            <v>184490</v>
          </cell>
          <cell r="D436" t="str">
            <v>Clearing FICA Asset Portion</v>
          </cell>
          <cell r="E436">
            <v>0</v>
          </cell>
          <cell r="F436" t="str">
            <v>184</v>
          </cell>
          <cell r="G436">
            <v>43100</v>
          </cell>
        </row>
        <row r="437">
          <cell r="C437" t="str">
            <v>184491</v>
          </cell>
          <cell r="D437" t="str">
            <v>Clear FUI to Assets</v>
          </cell>
          <cell r="E437">
            <v>0</v>
          </cell>
          <cell r="F437" t="str">
            <v>184</v>
          </cell>
          <cell r="G437">
            <v>43100</v>
          </cell>
        </row>
        <row r="438">
          <cell r="C438" t="str">
            <v>184492</v>
          </cell>
          <cell r="D438" t="str">
            <v>Clear SUI to Assets</v>
          </cell>
          <cell r="E438">
            <v>0</v>
          </cell>
          <cell r="F438" t="str">
            <v>184</v>
          </cell>
          <cell r="G438">
            <v>43100</v>
          </cell>
        </row>
        <row r="439">
          <cell r="C439" t="str">
            <v>184493</v>
          </cell>
          <cell r="D439" t="str">
            <v>Holding Acct Work Comp Alloc</v>
          </cell>
          <cell r="E439">
            <v>0</v>
          </cell>
          <cell r="F439" t="str">
            <v>184</v>
          </cell>
          <cell r="G439">
            <v>43100</v>
          </cell>
        </row>
        <row r="440">
          <cell r="C440" t="str">
            <v>184494</v>
          </cell>
          <cell r="D440" t="str">
            <v>Holding Acct Inj &amp; Dam Alloc</v>
          </cell>
          <cell r="E440">
            <v>0</v>
          </cell>
          <cell r="F440" t="str">
            <v>184</v>
          </cell>
          <cell r="G440">
            <v>43100</v>
          </cell>
        </row>
        <row r="441">
          <cell r="C441" t="str">
            <v>184500</v>
          </cell>
          <cell r="D441" t="str">
            <v>Clearing for Kodiak Maint Exp</v>
          </cell>
          <cell r="E441">
            <v>0</v>
          </cell>
          <cell r="F441" t="str">
            <v>184</v>
          </cell>
          <cell r="G441">
            <v>43100</v>
          </cell>
        </row>
        <row r="442">
          <cell r="C442" t="str">
            <v>184510</v>
          </cell>
          <cell r="D442" t="str">
            <v>Shop Test-New 3 Phase Meters</v>
          </cell>
          <cell r="E442">
            <v>0</v>
          </cell>
          <cell r="F442" t="str">
            <v>184</v>
          </cell>
          <cell r="G442">
            <v>43100</v>
          </cell>
        </row>
        <row r="443">
          <cell r="C443" t="str">
            <v>184519</v>
          </cell>
          <cell r="D443" t="str">
            <v>Shop Test New Sgl Phase Mtrs</v>
          </cell>
          <cell r="E443">
            <v>87.14</v>
          </cell>
          <cell r="F443" t="str">
            <v>184</v>
          </cell>
          <cell r="G443">
            <v>43100</v>
          </cell>
        </row>
        <row r="444">
          <cell r="C444" t="str">
            <v>184523</v>
          </cell>
          <cell r="D444" t="str">
            <v>Wire Reclamation</v>
          </cell>
          <cell r="E444">
            <v>0</v>
          </cell>
          <cell r="F444" t="str">
            <v>184</v>
          </cell>
          <cell r="G444">
            <v>43100</v>
          </cell>
        </row>
        <row r="445">
          <cell r="C445" t="str">
            <v>184531</v>
          </cell>
          <cell r="D445" t="str">
            <v>Shop Test Time Elapse Meters</v>
          </cell>
          <cell r="E445">
            <v>0</v>
          </cell>
          <cell r="F445" t="str">
            <v>184</v>
          </cell>
          <cell r="G445">
            <v>43100</v>
          </cell>
        </row>
        <row r="446">
          <cell r="C446" t="str">
            <v>184542</v>
          </cell>
          <cell r="D446" t="str">
            <v>Misc Material</v>
          </cell>
          <cell r="E446">
            <v>17.5</v>
          </cell>
          <cell r="F446" t="str">
            <v>184</v>
          </cell>
          <cell r="G446">
            <v>43100</v>
          </cell>
        </row>
        <row r="447">
          <cell r="C447" t="str">
            <v>184543</v>
          </cell>
          <cell r="D447" t="str">
            <v>Shop Inventory</v>
          </cell>
          <cell r="E447">
            <v>0</v>
          </cell>
          <cell r="F447" t="str">
            <v>184</v>
          </cell>
          <cell r="G447">
            <v>43100</v>
          </cell>
        </row>
        <row r="448">
          <cell r="C448" t="str">
            <v>184620</v>
          </cell>
          <cell r="D448" t="str">
            <v>Const Clearing Line Oper</v>
          </cell>
          <cell r="E448">
            <v>158880.54999999999</v>
          </cell>
          <cell r="F448" t="str">
            <v>184</v>
          </cell>
          <cell r="G448">
            <v>43100</v>
          </cell>
        </row>
        <row r="449">
          <cell r="C449" t="str">
            <v>184621</v>
          </cell>
          <cell r="D449" t="str">
            <v>T&amp;D Budget Preparation</v>
          </cell>
          <cell r="E449">
            <v>734.76</v>
          </cell>
          <cell r="F449" t="str">
            <v>184</v>
          </cell>
          <cell r="G449">
            <v>43100</v>
          </cell>
        </row>
        <row r="450">
          <cell r="C450" t="str">
            <v>184622</v>
          </cell>
          <cell r="D450" t="str">
            <v>Maintain Construction Standard</v>
          </cell>
          <cell r="E450">
            <v>939.37</v>
          </cell>
          <cell r="F450" t="str">
            <v>184</v>
          </cell>
          <cell r="G450">
            <v>43100</v>
          </cell>
        </row>
        <row r="451">
          <cell r="C451" t="str">
            <v>184630</v>
          </cell>
          <cell r="D451" t="str">
            <v>Construction Clearing Prod</v>
          </cell>
          <cell r="E451">
            <v>7617.76</v>
          </cell>
          <cell r="F451" t="str">
            <v>184</v>
          </cell>
          <cell r="G451">
            <v>43100</v>
          </cell>
        </row>
        <row r="452">
          <cell r="C452" t="str">
            <v>184661</v>
          </cell>
          <cell r="D452" t="str">
            <v>Construction Clearing Water</v>
          </cell>
          <cell r="E452">
            <v>0</v>
          </cell>
          <cell r="F452" t="str">
            <v>184</v>
          </cell>
          <cell r="G452">
            <v>43100</v>
          </cell>
        </row>
        <row r="453">
          <cell r="C453" t="str">
            <v>184810</v>
          </cell>
          <cell r="D453" t="str">
            <v>Continuing Property Records</v>
          </cell>
          <cell r="E453">
            <v>4179.01</v>
          </cell>
          <cell r="F453" t="str">
            <v>184</v>
          </cell>
          <cell r="G453">
            <v>43100</v>
          </cell>
        </row>
        <row r="454">
          <cell r="C454" t="str">
            <v>184890</v>
          </cell>
          <cell r="D454" t="str">
            <v>E E I Dues Cleared</v>
          </cell>
          <cell r="E454">
            <v>0</v>
          </cell>
          <cell r="F454" t="str">
            <v>184</v>
          </cell>
          <cell r="G454">
            <v>43100</v>
          </cell>
        </row>
        <row r="455">
          <cell r="C455" t="str">
            <v>184915</v>
          </cell>
          <cell r="D455" t="str">
            <v>Small Tools</v>
          </cell>
          <cell r="E455">
            <v>8796.2000000000007</v>
          </cell>
          <cell r="F455" t="str">
            <v>184</v>
          </cell>
          <cell r="G455">
            <v>43100</v>
          </cell>
        </row>
        <row r="456">
          <cell r="C456" t="str">
            <v>186038</v>
          </cell>
          <cell r="D456" t="str">
            <v>DfDb MO Gas Acquisition</v>
          </cell>
          <cell r="E456">
            <v>0</v>
          </cell>
          <cell r="F456" t="str">
            <v>186</v>
          </cell>
          <cell r="G456">
            <v>43100</v>
          </cell>
        </row>
        <row r="457">
          <cell r="C457" t="str">
            <v>186100</v>
          </cell>
          <cell r="D457" t="str">
            <v>Other Work In Progress</v>
          </cell>
          <cell r="E457">
            <v>0</v>
          </cell>
          <cell r="F457" t="str">
            <v>186</v>
          </cell>
          <cell r="G457">
            <v>43100</v>
          </cell>
        </row>
        <row r="458">
          <cell r="C458" t="str">
            <v>186174</v>
          </cell>
          <cell r="D458" t="str">
            <v>Siemens LTP Deferred Misc</v>
          </cell>
          <cell r="E458">
            <v>0</v>
          </cell>
          <cell r="F458" t="str">
            <v>186</v>
          </cell>
          <cell r="G458">
            <v>43100</v>
          </cell>
        </row>
        <row r="459">
          <cell r="C459" t="str">
            <v>186200</v>
          </cell>
          <cell r="D459" t="str">
            <v>Other Deferred Debits</v>
          </cell>
          <cell r="E459">
            <v>0</v>
          </cell>
          <cell r="F459" t="str">
            <v>186</v>
          </cell>
          <cell r="G459">
            <v>43100</v>
          </cell>
        </row>
        <row r="460">
          <cell r="C460" t="str">
            <v>186210</v>
          </cell>
          <cell r="D460" t="str">
            <v>Deferred AP Charges-Unclassifi</v>
          </cell>
          <cell r="E460">
            <v>43307.3</v>
          </cell>
          <cell r="F460" t="str">
            <v>186</v>
          </cell>
          <cell r="G460">
            <v>43100</v>
          </cell>
        </row>
        <row r="461">
          <cell r="C461" t="str">
            <v>186211</v>
          </cell>
          <cell r="D461" t="str">
            <v>Lot PO Default</v>
          </cell>
          <cell r="E461">
            <v>0</v>
          </cell>
          <cell r="F461" t="str">
            <v>186</v>
          </cell>
          <cell r="G461">
            <v>43100</v>
          </cell>
        </row>
        <row r="462">
          <cell r="C462" t="str">
            <v>186212</v>
          </cell>
          <cell r="D462" t="str">
            <v>AP &amp; Lot PO Temporary Accrual</v>
          </cell>
          <cell r="E462">
            <v>0</v>
          </cell>
          <cell r="F462" t="str">
            <v>186</v>
          </cell>
          <cell r="G462">
            <v>43100</v>
          </cell>
        </row>
        <row r="463">
          <cell r="C463" t="str">
            <v>186213</v>
          </cell>
          <cell r="D463" t="str">
            <v>Iat2 ITC def arbitration costs</v>
          </cell>
          <cell r="E463">
            <v>378869.34</v>
          </cell>
          <cell r="F463" t="str">
            <v>186</v>
          </cell>
          <cell r="G463">
            <v>43100</v>
          </cell>
        </row>
        <row r="464">
          <cell r="C464" t="str">
            <v>186214</v>
          </cell>
          <cell r="D464" t="str">
            <v>Riverton Def Mtce Contract</v>
          </cell>
          <cell r="E464">
            <v>704539.08</v>
          </cell>
          <cell r="F464" t="str">
            <v>186</v>
          </cell>
          <cell r="G464">
            <v>43100</v>
          </cell>
        </row>
        <row r="465">
          <cell r="C465" t="str">
            <v>186300</v>
          </cell>
          <cell r="D465" t="str">
            <v>Regulatory Commission Exp</v>
          </cell>
          <cell r="E465">
            <v>0</v>
          </cell>
          <cell r="F465" t="str">
            <v>186</v>
          </cell>
          <cell r="G465">
            <v>43100</v>
          </cell>
        </row>
        <row r="466">
          <cell r="C466" t="str">
            <v>186520</v>
          </cell>
          <cell r="D466" t="str">
            <v>Empire Collector Trucks</v>
          </cell>
          <cell r="E466">
            <v>0</v>
          </cell>
          <cell r="F466" t="str">
            <v>186</v>
          </cell>
          <cell r="G466">
            <v>43100</v>
          </cell>
        </row>
        <row r="467">
          <cell r="C467" t="str">
            <v>186720</v>
          </cell>
          <cell r="D467" t="str">
            <v>Common Stk-Financing Expenses</v>
          </cell>
          <cell r="E467">
            <v>0</v>
          </cell>
          <cell r="F467" t="str">
            <v>186</v>
          </cell>
          <cell r="G467">
            <v>43100</v>
          </cell>
        </row>
        <row r="468">
          <cell r="C468" t="str">
            <v>186730</v>
          </cell>
          <cell r="D468" t="str">
            <v>Fin Expense-First Mortg Bonds</v>
          </cell>
          <cell r="E468">
            <v>34.99</v>
          </cell>
          <cell r="F468" t="str">
            <v>186</v>
          </cell>
          <cell r="G468">
            <v>43100</v>
          </cell>
        </row>
        <row r="469">
          <cell r="C469" t="str">
            <v>186740</v>
          </cell>
          <cell r="D469" t="str">
            <v>Preferred Stock Sale-Fin Exp</v>
          </cell>
          <cell r="E469">
            <v>0</v>
          </cell>
          <cell r="F469" t="str">
            <v>186</v>
          </cell>
          <cell r="G469">
            <v>43100</v>
          </cell>
        </row>
        <row r="470">
          <cell r="C470" t="str">
            <v>186750</v>
          </cell>
          <cell r="D470" t="str">
            <v>Fin Exp - Unsecured Debt</v>
          </cell>
          <cell r="E470">
            <v>0</v>
          </cell>
          <cell r="F470" t="str">
            <v>186</v>
          </cell>
          <cell r="G470">
            <v>43100</v>
          </cell>
        </row>
        <row r="471">
          <cell r="C471" t="str">
            <v>186811</v>
          </cell>
          <cell r="D471" t="str">
            <v>Elec Rate Case Exp - Ark</v>
          </cell>
          <cell r="E471">
            <v>2112.9899999999998</v>
          </cell>
          <cell r="F471" t="str">
            <v>186</v>
          </cell>
          <cell r="G471">
            <v>43100</v>
          </cell>
        </row>
        <row r="472">
          <cell r="C472" t="str">
            <v>186812</v>
          </cell>
          <cell r="D472" t="str">
            <v>Elec Rate Case Exp - KS</v>
          </cell>
          <cell r="E472">
            <v>45584.42</v>
          </cell>
          <cell r="F472" t="str">
            <v>186</v>
          </cell>
          <cell r="G472">
            <v>43100</v>
          </cell>
        </row>
        <row r="473">
          <cell r="C473" t="str">
            <v>186813</v>
          </cell>
          <cell r="D473" t="str">
            <v>Elec Rate Case Exp - MO</v>
          </cell>
          <cell r="E473">
            <v>237346.02</v>
          </cell>
          <cell r="F473" t="str">
            <v>186</v>
          </cell>
          <cell r="G473">
            <v>43100</v>
          </cell>
        </row>
        <row r="474">
          <cell r="C474" t="str">
            <v>186814</v>
          </cell>
          <cell r="D474" t="str">
            <v>Elec Rate Case Exp - Okla</v>
          </cell>
          <cell r="E474">
            <v>406031.39</v>
          </cell>
          <cell r="F474" t="str">
            <v>186</v>
          </cell>
          <cell r="G474">
            <v>43100</v>
          </cell>
        </row>
        <row r="475">
          <cell r="C475" t="str">
            <v>186815</v>
          </cell>
          <cell r="D475" t="str">
            <v>EDG Gas Rate Case Exp - MO</v>
          </cell>
          <cell r="E475">
            <v>0</v>
          </cell>
          <cell r="F475" t="str">
            <v>186</v>
          </cell>
          <cell r="G475">
            <v>43100</v>
          </cell>
        </row>
        <row r="476">
          <cell r="C476" t="str">
            <v>186840</v>
          </cell>
          <cell r="D476" t="str">
            <v>Elect Rate Case Exp - FERC</v>
          </cell>
          <cell r="E476">
            <v>0</v>
          </cell>
          <cell r="F476" t="str">
            <v>186</v>
          </cell>
          <cell r="G476">
            <v>43100</v>
          </cell>
        </row>
        <row r="477">
          <cell r="C477" t="str">
            <v>186841</v>
          </cell>
          <cell r="D477" t="str">
            <v>Rate Case Exp - FERC TFR</v>
          </cell>
          <cell r="E477">
            <v>0</v>
          </cell>
          <cell r="F477" t="str">
            <v>186</v>
          </cell>
          <cell r="G477">
            <v>43100</v>
          </cell>
        </row>
        <row r="478">
          <cell r="C478" t="str">
            <v>186850</v>
          </cell>
          <cell r="D478" t="str">
            <v>Water Rate Case Expense</v>
          </cell>
          <cell r="E478">
            <v>0</v>
          </cell>
          <cell r="F478" t="str">
            <v>186</v>
          </cell>
          <cell r="G478">
            <v>43100</v>
          </cell>
        </row>
        <row r="479">
          <cell r="C479" t="str">
            <v>186940</v>
          </cell>
          <cell r="D479" t="str">
            <v>Five Yr Maint Overhaul-Asb #1</v>
          </cell>
          <cell r="E479">
            <v>119855.94</v>
          </cell>
          <cell r="F479" t="str">
            <v>186</v>
          </cell>
          <cell r="G479">
            <v>43100</v>
          </cell>
        </row>
        <row r="480">
          <cell r="C480" t="str">
            <v>186941</v>
          </cell>
          <cell r="D480" t="str">
            <v>Def Chgs Jan 07 Ice Storm Exp</v>
          </cell>
          <cell r="E480">
            <v>0</v>
          </cell>
          <cell r="F480" t="str">
            <v>186</v>
          </cell>
          <cell r="G480">
            <v>43100</v>
          </cell>
        </row>
        <row r="481">
          <cell r="C481" t="str">
            <v>186942</v>
          </cell>
          <cell r="D481" t="str">
            <v>Def Chgs Dec 07 Ice Storm Exp</v>
          </cell>
          <cell r="E481">
            <v>0</v>
          </cell>
          <cell r="F481" t="str">
            <v>186</v>
          </cell>
          <cell r="G481">
            <v>43100</v>
          </cell>
        </row>
        <row r="482">
          <cell r="C482" t="str">
            <v>186943</v>
          </cell>
          <cell r="D482" t="str">
            <v>AR 2007 Ice Storm Def Charges</v>
          </cell>
          <cell r="E482">
            <v>0</v>
          </cell>
          <cell r="F482" t="str">
            <v>186</v>
          </cell>
          <cell r="G482">
            <v>43100</v>
          </cell>
        </row>
        <row r="483">
          <cell r="C483" t="str">
            <v>186945</v>
          </cell>
          <cell r="D483" t="str">
            <v>2009 May Wind Storm</v>
          </cell>
          <cell r="E483">
            <v>3025.26</v>
          </cell>
          <cell r="F483" t="str">
            <v>186</v>
          </cell>
          <cell r="G483">
            <v>43100</v>
          </cell>
        </row>
        <row r="484">
          <cell r="C484" t="str">
            <v>186960</v>
          </cell>
          <cell r="D484" t="str">
            <v>Employee Relocation Expenses</v>
          </cell>
          <cell r="E484">
            <v>0</v>
          </cell>
          <cell r="F484" t="str">
            <v>186</v>
          </cell>
          <cell r="G484">
            <v>43100</v>
          </cell>
        </row>
        <row r="485">
          <cell r="C485" t="str">
            <v>186970</v>
          </cell>
          <cell r="D485" t="str">
            <v>Pension Asset (Fas 87)</v>
          </cell>
          <cell r="E485">
            <v>0</v>
          </cell>
          <cell r="F485" t="str">
            <v>186</v>
          </cell>
          <cell r="G485">
            <v>43100</v>
          </cell>
        </row>
        <row r="486">
          <cell r="C486" t="str">
            <v>186971</v>
          </cell>
          <cell r="D486" t="str">
            <v>Pension Asset (Fas87) - IATAN</v>
          </cell>
          <cell r="E486">
            <v>0</v>
          </cell>
          <cell r="F486" t="str">
            <v>186</v>
          </cell>
          <cell r="G486">
            <v>43100</v>
          </cell>
        </row>
        <row r="487">
          <cell r="C487" t="str">
            <v>186990</v>
          </cell>
          <cell r="D487" t="str">
            <v>NonCurrent Gain FV Derivatives</v>
          </cell>
          <cell r="E487">
            <v>0</v>
          </cell>
          <cell r="F487" t="str">
            <v>186</v>
          </cell>
          <cell r="G487">
            <v>43100</v>
          </cell>
        </row>
        <row r="488">
          <cell r="C488" t="str">
            <v>188000</v>
          </cell>
          <cell r="D488" t="str">
            <v>Research &amp; Develop &amp; Demo Exp</v>
          </cell>
          <cell r="E488">
            <v>0</v>
          </cell>
          <cell r="F488" t="str">
            <v>188</v>
          </cell>
          <cell r="G488">
            <v>43100</v>
          </cell>
        </row>
        <row r="489">
          <cell r="C489" t="str">
            <v>189100</v>
          </cell>
          <cell r="D489" t="str">
            <v>Unamort Loss Redeemed 10 3/4%</v>
          </cell>
          <cell r="E489">
            <v>343590.82</v>
          </cell>
          <cell r="F489" t="str">
            <v>189</v>
          </cell>
          <cell r="G489">
            <v>43100</v>
          </cell>
        </row>
        <row r="490">
          <cell r="C490" t="str">
            <v>189101</v>
          </cell>
          <cell r="D490" t="str">
            <v>Unamort Loss 7.7% Sr Notes Rdm</v>
          </cell>
          <cell r="E490">
            <v>0</v>
          </cell>
          <cell r="F490" t="str">
            <v>189</v>
          </cell>
          <cell r="G490">
            <v>43100</v>
          </cell>
        </row>
        <row r="491">
          <cell r="C491" t="str">
            <v>189102</v>
          </cell>
          <cell r="D491" t="str">
            <v>Unamt Loss 7% FMB Redeemed</v>
          </cell>
          <cell r="E491">
            <v>1069791.51</v>
          </cell>
          <cell r="F491" t="str">
            <v>189</v>
          </cell>
          <cell r="G491">
            <v>43100</v>
          </cell>
        </row>
        <row r="492">
          <cell r="C492" t="str">
            <v>189103</v>
          </cell>
          <cell r="D492" t="str">
            <v>Unamt Loss 9 3/4% FMB Redeemed</v>
          </cell>
          <cell r="E492">
            <v>58813.49</v>
          </cell>
          <cell r="F492" t="str">
            <v>189</v>
          </cell>
          <cell r="G492">
            <v>43100</v>
          </cell>
        </row>
        <row r="493">
          <cell r="C493" t="str">
            <v>189104</v>
          </cell>
          <cell r="D493" t="str">
            <v>Unamt Loss 7 1/4% FMB Redeemed</v>
          </cell>
          <cell r="E493">
            <v>395118.79</v>
          </cell>
          <cell r="F493" t="str">
            <v>189</v>
          </cell>
          <cell r="G493">
            <v>43100</v>
          </cell>
        </row>
        <row r="494">
          <cell r="C494" t="str">
            <v>189105</v>
          </cell>
          <cell r="D494" t="str">
            <v>Unamt Loss 7.75% FMB Rdmd 6-05</v>
          </cell>
          <cell r="E494">
            <v>844901.52</v>
          </cell>
          <cell r="F494" t="str">
            <v>189</v>
          </cell>
          <cell r="G494">
            <v>43100</v>
          </cell>
        </row>
        <row r="495">
          <cell r="C495" t="str">
            <v>189106</v>
          </cell>
          <cell r="D495" t="str">
            <v>Unmt Ls 5.20% FMB Rdmd 3-30-12</v>
          </cell>
          <cell r="E495">
            <v>23300.31</v>
          </cell>
          <cell r="F495" t="str">
            <v>189</v>
          </cell>
          <cell r="G495">
            <v>43100</v>
          </cell>
        </row>
        <row r="496">
          <cell r="C496" t="str">
            <v>189107</v>
          </cell>
          <cell r="D496" t="str">
            <v>Unmt Ls 5.30% FMB Rdmd 4-2-12</v>
          </cell>
          <cell r="E496">
            <v>33940.870000000003</v>
          </cell>
          <cell r="F496" t="str">
            <v>189</v>
          </cell>
          <cell r="G496">
            <v>43100</v>
          </cell>
        </row>
        <row r="497">
          <cell r="C497" t="str">
            <v>189108</v>
          </cell>
          <cell r="D497" t="str">
            <v>Unmt Loss 7.0% FMB Rdmd 4-2-12</v>
          </cell>
          <cell r="E497">
            <v>1243024.5900000001</v>
          </cell>
          <cell r="F497" t="str">
            <v>189</v>
          </cell>
          <cell r="G497">
            <v>43100</v>
          </cell>
        </row>
        <row r="498">
          <cell r="C498" t="str">
            <v>189550</v>
          </cell>
          <cell r="D498" t="str">
            <v>Loss 8-1/2 TrstPrf Red 6-10</v>
          </cell>
          <cell r="E498">
            <v>306806.45</v>
          </cell>
          <cell r="F498" t="str">
            <v>189</v>
          </cell>
          <cell r="G498">
            <v>43100</v>
          </cell>
        </row>
        <row r="499">
          <cell r="C499" t="str">
            <v>189700</v>
          </cell>
          <cell r="D499" t="str">
            <v>Unamort Loss 9 3/4 Ser-Rdm</v>
          </cell>
          <cell r="E499">
            <v>844935.7</v>
          </cell>
          <cell r="F499" t="str">
            <v>189</v>
          </cell>
          <cell r="G499">
            <v>43100</v>
          </cell>
        </row>
        <row r="500">
          <cell r="C500" t="str">
            <v>189800</v>
          </cell>
          <cell r="D500" t="str">
            <v>Unamort Loss 9 3/4 Ser-Rdm</v>
          </cell>
          <cell r="E500">
            <v>1379322.1</v>
          </cell>
          <cell r="F500" t="str">
            <v>189</v>
          </cell>
          <cell r="G500">
            <v>43100</v>
          </cell>
        </row>
        <row r="501">
          <cell r="C501" t="str">
            <v>189803</v>
          </cell>
          <cell r="D501" t="str">
            <v>Unamt Loss 7.05% SrNt Red 8-10</v>
          </cell>
          <cell r="E501">
            <v>784591.88</v>
          </cell>
          <cell r="F501" t="str">
            <v>189</v>
          </cell>
          <cell r="G501">
            <v>43100</v>
          </cell>
        </row>
        <row r="502">
          <cell r="C502" t="str">
            <v>189900</v>
          </cell>
          <cell r="D502" t="str">
            <v>Unamort Ls 6 7/8% Pc Ser-Rdm</v>
          </cell>
          <cell r="E502">
            <v>8681.5300000000007</v>
          </cell>
          <cell r="F502" t="str">
            <v>189</v>
          </cell>
          <cell r="G502">
            <v>43100</v>
          </cell>
        </row>
        <row r="503">
          <cell r="C503" t="str">
            <v>189910</v>
          </cell>
          <cell r="D503" t="str">
            <v>Unamort Ls 6.80% Pc Ser-Rdm</v>
          </cell>
          <cell r="E503">
            <v>14650.96</v>
          </cell>
          <cell r="F503" t="str">
            <v>189</v>
          </cell>
          <cell r="G503">
            <v>43100</v>
          </cell>
        </row>
        <row r="504">
          <cell r="C504" t="str">
            <v>189920</v>
          </cell>
          <cell r="D504" t="str">
            <v>Unamort Loss 9% Ser-Rdm</v>
          </cell>
          <cell r="E504">
            <v>1032755.13</v>
          </cell>
          <cell r="F504" t="str">
            <v>189</v>
          </cell>
          <cell r="G504">
            <v>43100</v>
          </cell>
        </row>
        <row r="505">
          <cell r="C505" t="str">
            <v>190112</v>
          </cell>
          <cell r="D505" t="str">
            <v>Acc Df Tx-Ozark Beach Loss Gen</v>
          </cell>
          <cell r="E505">
            <v>-3531404</v>
          </cell>
          <cell r="F505" t="str">
            <v>190</v>
          </cell>
          <cell r="G505">
            <v>43100</v>
          </cell>
        </row>
        <row r="506">
          <cell r="C506" t="str">
            <v>190113</v>
          </cell>
          <cell r="D506" t="str">
            <v>Def ITC Cr-Adv Coal</v>
          </cell>
          <cell r="E506">
            <v>7227760.9199999999</v>
          </cell>
          <cell r="F506" t="str">
            <v>190</v>
          </cell>
          <cell r="G506">
            <v>43100</v>
          </cell>
        </row>
        <row r="507">
          <cell r="C507" t="str">
            <v>190114</v>
          </cell>
          <cell r="D507" t="str">
            <v>Def Tax Asset-Reg Plan Amort</v>
          </cell>
          <cell r="E507">
            <v>5337356.6900000004</v>
          </cell>
          <cell r="F507" t="str">
            <v>190</v>
          </cell>
          <cell r="G507">
            <v>43100</v>
          </cell>
        </row>
        <row r="508">
          <cell r="C508" t="str">
            <v>190122</v>
          </cell>
          <cell r="D508" t="str">
            <v>Def Fd Inc Tx-Acr Rate Ref-Ark</v>
          </cell>
          <cell r="E508">
            <v>2459</v>
          </cell>
          <cell r="F508" t="str">
            <v>190</v>
          </cell>
          <cell r="G508">
            <v>43100</v>
          </cell>
        </row>
        <row r="509">
          <cell r="C509" t="str">
            <v>190123</v>
          </cell>
          <cell r="D509" t="str">
            <v>Def Inc Tax - Hedge Trans Gain</v>
          </cell>
          <cell r="E509">
            <v>717571.28</v>
          </cell>
          <cell r="F509" t="str">
            <v>190</v>
          </cell>
          <cell r="G509">
            <v>43100</v>
          </cell>
        </row>
        <row r="510">
          <cell r="C510" t="str">
            <v>190124</v>
          </cell>
          <cell r="D510" t="str">
            <v>Def Fd Tax Asset - Misc</v>
          </cell>
          <cell r="E510">
            <v>-4604536.88</v>
          </cell>
          <cell r="F510" t="str">
            <v>190</v>
          </cell>
          <cell r="G510">
            <v>43100</v>
          </cell>
        </row>
        <row r="511">
          <cell r="C511" t="str">
            <v>190125</v>
          </cell>
          <cell r="D511" t="str">
            <v>FAS123 Deferred Tax Asset</v>
          </cell>
          <cell r="E511">
            <v>707127.21</v>
          </cell>
          <cell r="F511" t="str">
            <v>190</v>
          </cell>
          <cell r="G511">
            <v>43100</v>
          </cell>
        </row>
        <row r="512">
          <cell r="C512" t="str">
            <v>190211</v>
          </cell>
          <cell r="D512" t="str">
            <v>Def Inc Tx - Disallow Plant</v>
          </cell>
          <cell r="E512">
            <v>1339583.78</v>
          </cell>
          <cell r="F512" t="str">
            <v>190</v>
          </cell>
          <cell r="G512">
            <v>43100</v>
          </cell>
        </row>
        <row r="513">
          <cell r="C513" t="str">
            <v>190230</v>
          </cell>
          <cell r="D513" t="str">
            <v>Def Tx Net Operating Loss</v>
          </cell>
          <cell r="E513">
            <v>54956587.579999998</v>
          </cell>
          <cell r="F513" t="str">
            <v>190</v>
          </cell>
          <cell r="G513">
            <v>43100</v>
          </cell>
        </row>
        <row r="514">
          <cell r="C514" t="str">
            <v>190260</v>
          </cell>
          <cell r="D514" t="str">
            <v>Def Fd Inc Tx-Of &amp; Dir Def Com</v>
          </cell>
          <cell r="E514">
            <v>123700.28</v>
          </cell>
          <cell r="F514" t="str">
            <v>190</v>
          </cell>
          <cell r="G514">
            <v>43100</v>
          </cell>
        </row>
        <row r="515">
          <cell r="C515" t="str">
            <v>190310</v>
          </cell>
          <cell r="D515" t="str">
            <v>Def Fd Inc Tx-Contrb-Aid Const</v>
          </cell>
          <cell r="E515">
            <v>7085297.0800000001</v>
          </cell>
          <cell r="F515" t="str">
            <v>190</v>
          </cell>
          <cell r="G515">
            <v>43100</v>
          </cell>
        </row>
        <row r="516">
          <cell r="C516" t="str">
            <v>190320</v>
          </cell>
          <cell r="D516" t="str">
            <v>Def Inc Tx-Def Tx Asset Fas109</v>
          </cell>
          <cell r="E516">
            <v>55910696.210000001</v>
          </cell>
          <cell r="F516" t="str">
            <v>190</v>
          </cell>
          <cell r="G516">
            <v>43100</v>
          </cell>
        </row>
        <row r="517">
          <cell r="C517" t="str">
            <v>190330</v>
          </cell>
          <cell r="D517" t="str">
            <v>Def Inc Tx-Pbop Costs</v>
          </cell>
          <cell r="E517">
            <v>-419710.69</v>
          </cell>
          <cell r="F517" t="str">
            <v>190</v>
          </cell>
          <cell r="G517">
            <v>43100</v>
          </cell>
        </row>
        <row r="518">
          <cell r="C518" t="str">
            <v>190331</v>
          </cell>
          <cell r="D518" t="str">
            <v>Def Inc Tx-Postret Ben-Pension</v>
          </cell>
          <cell r="E518">
            <v>-4950348.09</v>
          </cell>
          <cell r="F518" t="str">
            <v>190</v>
          </cell>
          <cell r="G518">
            <v>43100</v>
          </cell>
        </row>
        <row r="519">
          <cell r="C519" t="str">
            <v>190340</v>
          </cell>
          <cell r="D519" t="str">
            <v>Acm Def Inc Tx-Int Capitalized</v>
          </cell>
          <cell r="E519">
            <v>11845737.369999999</v>
          </cell>
          <cell r="F519" t="str">
            <v>190</v>
          </cell>
          <cell r="G519">
            <v>43100</v>
          </cell>
        </row>
        <row r="520">
          <cell r="C520" t="str">
            <v>190350</v>
          </cell>
          <cell r="D520" t="str">
            <v>Acm Def Inc Tx - Alt Minmn Tax</v>
          </cell>
          <cell r="E520">
            <v>1127679</v>
          </cell>
          <cell r="F520" t="str">
            <v>190</v>
          </cell>
          <cell r="G520">
            <v>43100</v>
          </cell>
        </row>
        <row r="521">
          <cell r="C521" t="str">
            <v>190356</v>
          </cell>
          <cell r="D521" t="str">
            <v>Deferred Tax - FAS 158</v>
          </cell>
          <cell r="E521">
            <v>15457806</v>
          </cell>
          <cell r="F521" t="str">
            <v>190</v>
          </cell>
          <cell r="G521">
            <v>43100</v>
          </cell>
        </row>
        <row r="522">
          <cell r="C522" t="str">
            <v>190410</v>
          </cell>
          <cell r="D522" t="str">
            <v>SWPA Oz Beach Def Tx-AR</v>
          </cell>
          <cell r="E522">
            <v>163427.12</v>
          </cell>
          <cell r="F522" t="str">
            <v>190</v>
          </cell>
          <cell r="G522">
            <v>43100</v>
          </cell>
        </row>
        <row r="523">
          <cell r="C523" t="str">
            <v>190420</v>
          </cell>
          <cell r="D523" t="str">
            <v>SWPA Oz Beach Def Tx-KS</v>
          </cell>
          <cell r="E523">
            <v>131236.07999999999</v>
          </cell>
          <cell r="F523" t="str">
            <v>190</v>
          </cell>
          <cell r="G523">
            <v>43100</v>
          </cell>
        </row>
        <row r="524">
          <cell r="C524" t="str">
            <v>190430</v>
          </cell>
          <cell r="D524" t="str">
            <v>SWPA Oz Beach Def Tx-MO</v>
          </cell>
          <cell r="E524">
            <v>1596732.16</v>
          </cell>
          <cell r="F524" t="str">
            <v>190</v>
          </cell>
          <cell r="G524">
            <v>43100</v>
          </cell>
        </row>
        <row r="525">
          <cell r="C525" t="str">
            <v>190440</v>
          </cell>
          <cell r="D525" t="str">
            <v>SWPA Oz Beach Def Tx-OK</v>
          </cell>
          <cell r="E525">
            <v>72270.350000000006</v>
          </cell>
          <cell r="F525" t="str">
            <v>190</v>
          </cell>
          <cell r="G525">
            <v>43100</v>
          </cell>
        </row>
        <row r="526">
          <cell r="C526" t="str">
            <v>190450</v>
          </cell>
          <cell r="D526" t="str">
            <v>SWPA Oz Beach Def Tx-FERC</v>
          </cell>
          <cell r="E526">
            <v>445961.41</v>
          </cell>
          <cell r="F526" t="str">
            <v>190</v>
          </cell>
          <cell r="G526">
            <v>43100</v>
          </cell>
        </row>
        <row r="527">
          <cell r="C527" t="str">
            <v>201000</v>
          </cell>
          <cell r="D527" t="str">
            <v>Common Stock Issued</v>
          </cell>
          <cell r="E527">
            <v>-43993363</v>
          </cell>
          <cell r="F527" t="str">
            <v>201</v>
          </cell>
          <cell r="G527">
            <v>43100</v>
          </cell>
        </row>
        <row r="528">
          <cell r="C528" t="str">
            <v>201100</v>
          </cell>
          <cell r="D528" t="str">
            <v>Common Stock Equity Rights</v>
          </cell>
          <cell r="E528">
            <v>0</v>
          </cell>
          <cell r="F528" t="str">
            <v>201</v>
          </cell>
          <cell r="G528">
            <v>43100</v>
          </cell>
        </row>
        <row r="529">
          <cell r="C529" t="str">
            <v>201999</v>
          </cell>
          <cell r="D529" t="str">
            <v>Common Stk-Empire Dist Trust I</v>
          </cell>
          <cell r="E529">
            <v>0</v>
          </cell>
          <cell r="F529" t="str">
            <v>201</v>
          </cell>
          <cell r="G529">
            <v>43100</v>
          </cell>
        </row>
        <row r="530">
          <cell r="C530" t="str">
            <v>204900</v>
          </cell>
          <cell r="D530" t="str">
            <v>8 1/2% Empire Dist Trust Pref</v>
          </cell>
          <cell r="E530">
            <v>0</v>
          </cell>
          <cell r="F530" t="str">
            <v>204</v>
          </cell>
          <cell r="G530">
            <v>43100</v>
          </cell>
        </row>
        <row r="531">
          <cell r="C531" t="str">
            <v>204999</v>
          </cell>
          <cell r="D531" t="str">
            <v>Co Oblig Man Redm 8 1/2% Tr Pf</v>
          </cell>
          <cell r="E531">
            <v>0</v>
          </cell>
          <cell r="F531" t="str">
            <v>204</v>
          </cell>
          <cell r="G531">
            <v>43100</v>
          </cell>
        </row>
        <row r="532">
          <cell r="C532" t="str">
            <v>207100</v>
          </cell>
          <cell r="D532" t="str">
            <v>Premium On Capital Stk-Common</v>
          </cell>
          <cell r="E532">
            <v>-684085854.10000002</v>
          </cell>
          <cell r="F532" t="str">
            <v>207</v>
          </cell>
          <cell r="G532">
            <v>43100</v>
          </cell>
        </row>
        <row r="533">
          <cell r="C533" t="str">
            <v>211000</v>
          </cell>
          <cell r="D533" t="str">
            <v>Misc Paid-In Capital</v>
          </cell>
          <cell r="E533">
            <v>-719082.92</v>
          </cell>
          <cell r="F533" t="str">
            <v>211</v>
          </cell>
          <cell r="G533">
            <v>43100</v>
          </cell>
        </row>
        <row r="534">
          <cell r="C534" t="str">
            <v>211100</v>
          </cell>
          <cell r="D534" t="str">
            <v>Misc Pd-In-Cap Stock Options</v>
          </cell>
          <cell r="E534">
            <v>0</v>
          </cell>
          <cell r="F534" t="str">
            <v>211</v>
          </cell>
          <cell r="G534">
            <v>43100</v>
          </cell>
        </row>
        <row r="535">
          <cell r="C535" t="str">
            <v>211101</v>
          </cell>
          <cell r="D535" t="str">
            <v>Pd-In Cap Performance Stock</v>
          </cell>
          <cell r="E535">
            <v>0</v>
          </cell>
          <cell r="F535" t="str">
            <v>211</v>
          </cell>
          <cell r="G535">
            <v>43100</v>
          </cell>
        </row>
        <row r="536">
          <cell r="C536" t="str">
            <v>211102</v>
          </cell>
          <cell r="D536" t="str">
            <v>Stk Compensation Tax Windfalls</v>
          </cell>
          <cell r="E536">
            <v>-147852</v>
          </cell>
          <cell r="F536" t="str">
            <v>211</v>
          </cell>
          <cell r="G536">
            <v>43100</v>
          </cell>
        </row>
        <row r="537">
          <cell r="C537" t="str">
            <v>211111</v>
          </cell>
          <cell r="D537" t="str">
            <v>Pd-In Cap Employee Stk Purch</v>
          </cell>
          <cell r="E537">
            <v>0</v>
          </cell>
          <cell r="F537" t="str">
            <v>211</v>
          </cell>
          <cell r="G537">
            <v>43100</v>
          </cell>
        </row>
        <row r="538">
          <cell r="C538" t="str">
            <v>211990</v>
          </cell>
          <cell r="D538" t="str">
            <v>Comprehensive Inc-Derivatives</v>
          </cell>
          <cell r="E538">
            <v>0</v>
          </cell>
          <cell r="F538" t="str">
            <v>211</v>
          </cell>
          <cell r="G538">
            <v>43100</v>
          </cell>
        </row>
        <row r="539">
          <cell r="C539" t="str">
            <v>212100</v>
          </cell>
          <cell r="D539" t="str">
            <v>Instl Rec On Cap Stk-Emp Purch</v>
          </cell>
          <cell r="E539">
            <v>0</v>
          </cell>
          <cell r="F539" t="str">
            <v>212</v>
          </cell>
          <cell r="G539">
            <v>43100</v>
          </cell>
        </row>
        <row r="540">
          <cell r="C540" t="str">
            <v>214100</v>
          </cell>
          <cell r="D540" t="str">
            <v>Capital Stock Expense - Common</v>
          </cell>
          <cell r="E540">
            <v>21935000.210000001</v>
          </cell>
          <cell r="F540" t="str">
            <v>214</v>
          </cell>
          <cell r="G540">
            <v>43100</v>
          </cell>
        </row>
        <row r="541">
          <cell r="C541" t="str">
            <v>214210</v>
          </cell>
          <cell r="D541" t="str">
            <v>Capital Stk Exp-Pref 5% Cumul</v>
          </cell>
          <cell r="E541">
            <v>0</v>
          </cell>
          <cell r="F541" t="str">
            <v>214</v>
          </cell>
          <cell r="G541">
            <v>43100</v>
          </cell>
        </row>
        <row r="542">
          <cell r="C542" t="str">
            <v>214220</v>
          </cell>
          <cell r="D542" t="str">
            <v>Cptl Stk Exp-Pref 4 3/4% Cumul</v>
          </cell>
          <cell r="E542">
            <v>0</v>
          </cell>
          <cell r="F542" t="str">
            <v>214</v>
          </cell>
          <cell r="G542">
            <v>43100</v>
          </cell>
        </row>
        <row r="543">
          <cell r="C543" t="str">
            <v>215100</v>
          </cell>
          <cell r="D543" t="str">
            <v>Approp Rtn Earn Amor Resrv-Fed</v>
          </cell>
          <cell r="E543">
            <v>-406223.24</v>
          </cell>
          <cell r="F543" t="str">
            <v>215</v>
          </cell>
          <cell r="G543">
            <v>43100</v>
          </cell>
        </row>
        <row r="544">
          <cell r="C544" t="str">
            <v>216000</v>
          </cell>
          <cell r="D544" t="str">
            <v>Unappropr Retained Earnings</v>
          </cell>
          <cell r="E544">
            <v>-91502088.799999997</v>
          </cell>
          <cell r="F544" t="str">
            <v>216</v>
          </cell>
          <cell r="G544">
            <v>43100</v>
          </cell>
        </row>
        <row r="545">
          <cell r="C545" t="str">
            <v>216001</v>
          </cell>
          <cell r="D545" t="str">
            <v>Unapprop Distrib Subsdry Erngs</v>
          </cell>
          <cell r="E545">
            <v>8437629.7200000007</v>
          </cell>
          <cell r="F545" t="str">
            <v>216</v>
          </cell>
          <cell r="G545">
            <v>43100</v>
          </cell>
        </row>
        <row r="546">
          <cell r="C546" t="str">
            <v>216002</v>
          </cell>
          <cell r="D546" t="str">
            <v>Retained Earnings - Dividends</v>
          </cell>
          <cell r="E546">
            <v>32000000</v>
          </cell>
          <cell r="F546" t="str">
            <v>216</v>
          </cell>
          <cell r="G546">
            <v>43100</v>
          </cell>
        </row>
        <row r="547">
          <cell r="C547" t="str">
            <v>216100</v>
          </cell>
          <cell r="D547" t="str">
            <v>Unapprop Subsid Earn-EDTrs</v>
          </cell>
          <cell r="E547">
            <v>0</v>
          </cell>
          <cell r="F547" t="str">
            <v>216</v>
          </cell>
          <cell r="G547">
            <v>43100</v>
          </cell>
        </row>
        <row r="548">
          <cell r="C548" t="str">
            <v>219100</v>
          </cell>
          <cell r="D548" t="str">
            <v>Accum OCI Recog Gains/Losses</v>
          </cell>
          <cell r="E548">
            <v>0</v>
          </cell>
          <cell r="F548" t="str">
            <v>219</v>
          </cell>
          <cell r="G548">
            <v>43100</v>
          </cell>
        </row>
        <row r="549">
          <cell r="C549" t="str">
            <v>220010</v>
          </cell>
          <cell r="D549" t="str">
            <v>Interunit Office Account</v>
          </cell>
          <cell r="E549">
            <v>158632.07999999999</v>
          </cell>
          <cell r="F549" t="str">
            <v>220</v>
          </cell>
          <cell r="G549">
            <v>43100</v>
          </cell>
        </row>
        <row r="550">
          <cell r="C550" t="str">
            <v>221002</v>
          </cell>
          <cell r="D550" t="str">
            <v>Cur Mat-7 1/2% Series due 2002</v>
          </cell>
          <cell r="E550">
            <v>0</v>
          </cell>
          <cell r="F550" t="str">
            <v>221</v>
          </cell>
          <cell r="G550">
            <v>43100</v>
          </cell>
        </row>
        <row r="551">
          <cell r="C551" t="str">
            <v>221011</v>
          </cell>
          <cell r="D551" t="str">
            <v>Cur Mat 6.375% Due FMB 6-1-18</v>
          </cell>
          <cell r="E551">
            <v>0</v>
          </cell>
          <cell r="F551" t="str">
            <v>221</v>
          </cell>
          <cell r="G551">
            <v>43100</v>
          </cell>
        </row>
        <row r="552">
          <cell r="C552" t="str">
            <v>221400</v>
          </cell>
          <cell r="D552" t="str">
            <v>FMB 6.375% Series Due 6-1-2018</v>
          </cell>
          <cell r="E552">
            <v>-90000000</v>
          </cell>
          <cell r="F552" t="str">
            <v>221</v>
          </cell>
          <cell r="G552">
            <v>43100</v>
          </cell>
        </row>
        <row r="553">
          <cell r="C553" t="str">
            <v>221500</v>
          </cell>
          <cell r="D553" t="str">
            <v>FMB 4.65% Series Due 6-1-20</v>
          </cell>
          <cell r="E553">
            <v>-100000000</v>
          </cell>
          <cell r="F553" t="str">
            <v>221</v>
          </cell>
          <cell r="G553">
            <v>43100</v>
          </cell>
        </row>
        <row r="554">
          <cell r="C554" t="str">
            <v>221801</v>
          </cell>
          <cell r="D554" t="str">
            <v>FMB 5.875% Series Due 4-1-37</v>
          </cell>
          <cell r="E554">
            <v>-80000000</v>
          </cell>
          <cell r="F554" t="str">
            <v>221</v>
          </cell>
          <cell r="G554">
            <v>43100</v>
          </cell>
        </row>
        <row r="555">
          <cell r="C555" t="str">
            <v>221802</v>
          </cell>
          <cell r="D555" t="str">
            <v>FMB 7.0% Series due 4-1-2024</v>
          </cell>
          <cell r="E555">
            <v>0</v>
          </cell>
          <cell r="F555" t="str">
            <v>221</v>
          </cell>
          <cell r="G555">
            <v>43100</v>
          </cell>
        </row>
        <row r="556">
          <cell r="C556" t="str">
            <v>221803</v>
          </cell>
          <cell r="D556" t="str">
            <v>5.20% FMB series due 9-1-2040</v>
          </cell>
          <cell r="E556">
            <v>-50000000</v>
          </cell>
          <cell r="F556" t="str">
            <v>221</v>
          </cell>
          <cell r="G556">
            <v>43100</v>
          </cell>
        </row>
        <row r="557">
          <cell r="C557" t="str">
            <v>221804</v>
          </cell>
          <cell r="D557" t="str">
            <v>FMB 3.58% FMB 4-1-2027</v>
          </cell>
          <cell r="E557">
            <v>-88000000</v>
          </cell>
          <cell r="F557" t="str">
            <v>221</v>
          </cell>
          <cell r="G557">
            <v>43100</v>
          </cell>
        </row>
        <row r="558">
          <cell r="C558" t="str">
            <v>221805</v>
          </cell>
          <cell r="D558" t="str">
            <v>FMB 3.73% Series Due 5-30-33</v>
          </cell>
          <cell r="E558">
            <v>-30000000</v>
          </cell>
          <cell r="F558" t="str">
            <v>221</v>
          </cell>
          <cell r="G558">
            <v>43100</v>
          </cell>
        </row>
        <row r="559">
          <cell r="C559" t="str">
            <v>221806</v>
          </cell>
          <cell r="D559" t="str">
            <v>FMB 4.32% Series Due 5-30-43</v>
          </cell>
          <cell r="E559">
            <v>-120000000</v>
          </cell>
          <cell r="F559" t="str">
            <v>221</v>
          </cell>
          <cell r="G559">
            <v>43100</v>
          </cell>
        </row>
        <row r="560">
          <cell r="C560" t="str">
            <v>221807</v>
          </cell>
          <cell r="D560" t="str">
            <v>4.27% FMB Series due 12-1-2044</v>
          </cell>
          <cell r="E560">
            <v>-60000000</v>
          </cell>
          <cell r="F560" t="str">
            <v>221</v>
          </cell>
          <cell r="G560">
            <v>43100</v>
          </cell>
        </row>
        <row r="561">
          <cell r="C561" t="str">
            <v>221808</v>
          </cell>
          <cell r="D561" t="str">
            <v>3.59% FMB Series due 8-20-2030</v>
          </cell>
          <cell r="E561">
            <v>-60000000</v>
          </cell>
          <cell r="F561" t="str">
            <v>221</v>
          </cell>
          <cell r="G561">
            <v>43100</v>
          </cell>
        </row>
        <row r="562">
          <cell r="C562" t="str">
            <v>223100</v>
          </cell>
          <cell r="D562" t="str">
            <v>Loan Payable-Non Regulated</v>
          </cell>
          <cell r="E562">
            <v>0</v>
          </cell>
          <cell r="F562" t="str">
            <v>223</v>
          </cell>
          <cell r="G562">
            <v>43100</v>
          </cell>
        </row>
        <row r="563">
          <cell r="C563" t="str">
            <v>224080</v>
          </cell>
          <cell r="D563" t="str">
            <v>Cur Liab Vehicle Financing</v>
          </cell>
          <cell r="E563">
            <v>0</v>
          </cell>
          <cell r="F563" t="str">
            <v>224</v>
          </cell>
          <cell r="G563">
            <v>43100</v>
          </cell>
        </row>
        <row r="564">
          <cell r="C564" t="str">
            <v>224102</v>
          </cell>
          <cell r="D564" t="str">
            <v>6.7% Senior Notes due 11-15-33</v>
          </cell>
          <cell r="E564">
            <v>-62000000</v>
          </cell>
          <cell r="F564" t="str">
            <v>224</v>
          </cell>
          <cell r="G564">
            <v>43100</v>
          </cell>
        </row>
        <row r="565">
          <cell r="C565" t="str">
            <v>224103</v>
          </cell>
          <cell r="D565" t="str">
            <v>5.8% Sr Notes due 7-1-2035</v>
          </cell>
          <cell r="E565">
            <v>-40000000</v>
          </cell>
          <cell r="F565" t="str">
            <v>224</v>
          </cell>
          <cell r="G565">
            <v>43100</v>
          </cell>
        </row>
        <row r="566">
          <cell r="C566" t="str">
            <v>224180</v>
          </cell>
          <cell r="D566" t="str">
            <v>Noncur Liab Vehicle Financing</v>
          </cell>
          <cell r="E566">
            <v>0</v>
          </cell>
          <cell r="F566" t="str">
            <v>224</v>
          </cell>
          <cell r="G566">
            <v>43100</v>
          </cell>
        </row>
        <row r="567">
          <cell r="C567" t="str">
            <v>226101</v>
          </cell>
          <cell r="D567" t="str">
            <v>Unamort Disc 4 1/2% Sr 2013</v>
          </cell>
          <cell r="E567">
            <v>0</v>
          </cell>
          <cell r="F567" t="str">
            <v>226</v>
          </cell>
          <cell r="G567">
            <v>43100</v>
          </cell>
        </row>
        <row r="568">
          <cell r="C568" t="str">
            <v>226102</v>
          </cell>
          <cell r="D568" t="str">
            <v>Unamort Disc 6.7% Sr 11-15-33</v>
          </cell>
          <cell r="E568">
            <v>127290.2</v>
          </cell>
          <cell r="F568" t="str">
            <v>226</v>
          </cell>
          <cell r="G568">
            <v>43100</v>
          </cell>
        </row>
        <row r="569">
          <cell r="C569" t="str">
            <v>226103</v>
          </cell>
          <cell r="D569" t="str">
            <v>Unamt Dis 5.8% SrNte 7-1-35</v>
          </cell>
          <cell r="E569">
            <v>127722.39</v>
          </cell>
          <cell r="F569" t="str">
            <v>226</v>
          </cell>
          <cell r="G569">
            <v>43100</v>
          </cell>
        </row>
        <row r="570">
          <cell r="C570" t="str">
            <v>226260</v>
          </cell>
          <cell r="D570" t="str">
            <v>Unamor Disc Bnds 8 1/8% S 2009</v>
          </cell>
          <cell r="E570">
            <v>0</v>
          </cell>
          <cell r="F570" t="str">
            <v>226</v>
          </cell>
          <cell r="G570">
            <v>43100</v>
          </cell>
        </row>
        <row r="571">
          <cell r="C571" t="str">
            <v>226300</v>
          </cell>
          <cell r="D571" t="str">
            <v>Unamor Disc Bnds 6 1/2% S 2010</v>
          </cell>
          <cell r="E571">
            <v>0</v>
          </cell>
          <cell r="F571" t="str">
            <v>226</v>
          </cell>
          <cell r="G571">
            <v>43100</v>
          </cell>
        </row>
        <row r="572">
          <cell r="C572" t="str">
            <v>226400</v>
          </cell>
          <cell r="D572" t="str">
            <v>Unamt Disc 6.375% FMB 6-1-2018</v>
          </cell>
          <cell r="E572">
            <v>1680</v>
          </cell>
          <cell r="F572" t="str">
            <v>226</v>
          </cell>
          <cell r="G572">
            <v>43100</v>
          </cell>
        </row>
        <row r="573">
          <cell r="C573" t="str">
            <v>226500</v>
          </cell>
          <cell r="D573" t="str">
            <v>Unamort Disc 4.65% FMB 6-1-20</v>
          </cell>
          <cell r="E573">
            <v>49933.64</v>
          </cell>
          <cell r="F573" t="str">
            <v>226</v>
          </cell>
          <cell r="G573">
            <v>43100</v>
          </cell>
        </row>
        <row r="574">
          <cell r="C574" t="str">
            <v>226801</v>
          </cell>
          <cell r="D574" t="str">
            <v>Unamort Disc 5.875% FMB 4-1-37</v>
          </cell>
          <cell r="E574">
            <v>107844.3</v>
          </cell>
          <cell r="F574" t="str">
            <v>226</v>
          </cell>
          <cell r="G574">
            <v>43100</v>
          </cell>
        </row>
        <row r="575">
          <cell r="C575" t="str">
            <v>226803</v>
          </cell>
          <cell r="D575" t="str">
            <v>Unamrt Disc 5.20% FMB 9-1-2040</v>
          </cell>
          <cell r="E575">
            <v>114046.13</v>
          </cell>
          <cell r="F575" t="str">
            <v>226</v>
          </cell>
          <cell r="G575">
            <v>43100</v>
          </cell>
        </row>
        <row r="576">
          <cell r="C576" t="str">
            <v>227000</v>
          </cell>
          <cell r="D576" t="str">
            <v>Oblig Under Cap Lease-Noncurnt</v>
          </cell>
          <cell r="E576">
            <v>-2838491.95</v>
          </cell>
          <cell r="F576" t="str">
            <v>227</v>
          </cell>
          <cell r="G576">
            <v>43100</v>
          </cell>
        </row>
        <row r="577">
          <cell r="C577" t="str">
            <v>228045</v>
          </cell>
          <cell r="D577" t="str">
            <v>Damage Claims</v>
          </cell>
          <cell r="E577">
            <v>0</v>
          </cell>
          <cell r="F577" t="str">
            <v>228</v>
          </cell>
          <cell r="G577">
            <v>43100</v>
          </cell>
        </row>
        <row r="578">
          <cell r="C578" t="str">
            <v>228210</v>
          </cell>
          <cell r="D578" t="str">
            <v>Accum Prov Inj&amp;Damage-Pub Liab</v>
          </cell>
          <cell r="E578">
            <v>0</v>
          </cell>
          <cell r="F578" t="str">
            <v>228</v>
          </cell>
          <cell r="G578">
            <v>43100</v>
          </cell>
        </row>
        <row r="579">
          <cell r="C579" t="str">
            <v>228220</v>
          </cell>
          <cell r="D579" t="str">
            <v>Accum Prov Inj&amp;Damage-Wkmn Cmp</v>
          </cell>
          <cell r="E579">
            <v>-4748489.6100000003</v>
          </cell>
          <cell r="F579" t="str">
            <v>228</v>
          </cell>
          <cell r="G579">
            <v>43100</v>
          </cell>
        </row>
        <row r="580">
          <cell r="C580" t="str">
            <v>228310</v>
          </cell>
          <cell r="D580" t="str">
            <v>Accum Prov Pen&amp;Ben-Ot Thn Pens</v>
          </cell>
          <cell r="E580">
            <v>-4184645</v>
          </cell>
          <cell r="F580" t="str">
            <v>228</v>
          </cell>
          <cell r="G580">
            <v>43100</v>
          </cell>
        </row>
        <row r="581">
          <cell r="C581" t="str">
            <v>228311</v>
          </cell>
          <cell r="D581" t="str">
            <v>Post Retire Ben - Pen FAS 158</v>
          </cell>
          <cell r="E581">
            <v>-41010799.5</v>
          </cell>
          <cell r="F581" t="str">
            <v>228</v>
          </cell>
          <cell r="G581">
            <v>43100</v>
          </cell>
        </row>
        <row r="582">
          <cell r="C582" t="str">
            <v>228313</v>
          </cell>
          <cell r="D582" t="str">
            <v>Post Retire Benefits - SERP</v>
          </cell>
          <cell r="E582">
            <v>-15091135.689999999</v>
          </cell>
          <cell r="F582" t="str">
            <v>228</v>
          </cell>
          <cell r="G582">
            <v>43100</v>
          </cell>
        </row>
        <row r="583">
          <cell r="C583" t="str">
            <v>228314</v>
          </cell>
          <cell r="D583" t="str">
            <v>Post Employment Benefit - SRT</v>
          </cell>
          <cell r="E583">
            <v>-8695976</v>
          </cell>
          <cell r="F583" t="str">
            <v>228</v>
          </cell>
          <cell r="G583">
            <v>43100</v>
          </cell>
        </row>
        <row r="584">
          <cell r="C584" t="str">
            <v>228320</v>
          </cell>
          <cell r="D584" t="str">
            <v>Acc Prv Pen&amp;Ben-Ot Thn Pens-Ia</v>
          </cell>
          <cell r="E584">
            <v>0</v>
          </cell>
          <cell r="F584" t="str">
            <v>228</v>
          </cell>
          <cell r="G584">
            <v>43100</v>
          </cell>
        </row>
        <row r="585">
          <cell r="C585" t="str">
            <v>229103</v>
          </cell>
          <cell r="D585" t="str">
            <v>FERC Liab-Case ER99-1757-011</v>
          </cell>
          <cell r="E585">
            <v>0</v>
          </cell>
          <cell r="F585" t="str">
            <v>229</v>
          </cell>
          <cell r="G585">
            <v>43100</v>
          </cell>
        </row>
        <row r="586">
          <cell r="C586" t="str">
            <v>229105</v>
          </cell>
          <cell r="D586" t="str">
            <v>MO ITC Revenues</v>
          </cell>
          <cell r="E586">
            <v>-160218</v>
          </cell>
          <cell r="F586" t="str">
            <v>229</v>
          </cell>
          <cell r="G586">
            <v>43100</v>
          </cell>
        </row>
        <row r="587">
          <cell r="C587" t="str">
            <v>229112</v>
          </cell>
          <cell r="D587" t="str">
            <v>TFR Sub to Rfd Cities/Kepco</v>
          </cell>
          <cell r="E587">
            <v>0</v>
          </cell>
          <cell r="F587" t="str">
            <v>229</v>
          </cell>
          <cell r="G587">
            <v>43100</v>
          </cell>
        </row>
        <row r="588">
          <cell r="C588" t="str">
            <v>230100</v>
          </cell>
          <cell r="D588" t="str">
            <v>Asset Retirement Obligation</v>
          </cell>
          <cell r="E588">
            <v>-21286536.239999998</v>
          </cell>
          <cell r="F588" t="str">
            <v>230</v>
          </cell>
          <cell r="G588">
            <v>43100</v>
          </cell>
        </row>
        <row r="589">
          <cell r="C589" t="str">
            <v>231000</v>
          </cell>
          <cell r="D589" t="str">
            <v>Notes Pay &amp; Commercial Paper</v>
          </cell>
          <cell r="E589">
            <v>-5575000</v>
          </cell>
          <cell r="F589" t="str">
            <v>231</v>
          </cell>
          <cell r="G589">
            <v>43100</v>
          </cell>
        </row>
        <row r="590">
          <cell r="C590" t="str">
            <v>231100</v>
          </cell>
          <cell r="D590" t="str">
            <v>Notes Payable Prepd Insurance</v>
          </cell>
          <cell r="E590">
            <v>0</v>
          </cell>
          <cell r="F590" t="str">
            <v>231</v>
          </cell>
          <cell r="G590">
            <v>43100</v>
          </cell>
        </row>
        <row r="591">
          <cell r="C591" t="str">
            <v>232008</v>
          </cell>
          <cell r="D591" t="str">
            <v>Accts Payable-Morgan Stanley</v>
          </cell>
          <cell r="E591">
            <v>0</v>
          </cell>
          <cell r="F591" t="str">
            <v>232</v>
          </cell>
          <cell r="G591">
            <v>43100</v>
          </cell>
        </row>
        <row r="592">
          <cell r="C592" t="str">
            <v>232010</v>
          </cell>
          <cell r="D592" t="str">
            <v>Accounts Payable - Electric</v>
          </cell>
          <cell r="E592">
            <v>-7228054.7999999998</v>
          </cell>
          <cell r="F592" t="str">
            <v>232</v>
          </cell>
          <cell r="G592">
            <v>43100</v>
          </cell>
        </row>
        <row r="593">
          <cell r="C593" t="str">
            <v>232011</v>
          </cell>
          <cell r="D593" t="str">
            <v>Accounts Payable-Inventory</v>
          </cell>
          <cell r="E593">
            <v>0</v>
          </cell>
          <cell r="F593" t="str">
            <v>232</v>
          </cell>
          <cell r="G593">
            <v>43100</v>
          </cell>
        </row>
        <row r="594">
          <cell r="C594" t="str">
            <v>232012</v>
          </cell>
          <cell r="D594" t="str">
            <v>Accounts Payable-IATAN Fuel</v>
          </cell>
          <cell r="E594">
            <v>-2172088.9700000002</v>
          </cell>
          <cell r="F594" t="str">
            <v>232</v>
          </cell>
          <cell r="G594">
            <v>43100</v>
          </cell>
        </row>
        <row r="595">
          <cell r="C595" t="str">
            <v>232013</v>
          </cell>
          <cell r="D595" t="str">
            <v>AP Electric APP Credit Balance</v>
          </cell>
          <cell r="E595">
            <v>-1261567.76</v>
          </cell>
          <cell r="F595" t="str">
            <v>232</v>
          </cell>
          <cell r="G595">
            <v>43100</v>
          </cell>
        </row>
        <row r="596">
          <cell r="C596" t="str">
            <v>232014</v>
          </cell>
          <cell r="D596" t="str">
            <v>A/P Community Action Agencies</v>
          </cell>
          <cell r="E596">
            <v>150000</v>
          </cell>
          <cell r="F596" t="str">
            <v>232</v>
          </cell>
          <cell r="G596">
            <v>43100</v>
          </cell>
        </row>
        <row r="597">
          <cell r="C597" t="str">
            <v>232020</v>
          </cell>
          <cell r="D597" t="str">
            <v>Accounts Payable - Non Utility</v>
          </cell>
          <cell r="E597">
            <v>0</v>
          </cell>
          <cell r="F597" t="str">
            <v>232</v>
          </cell>
          <cell r="G597">
            <v>43100</v>
          </cell>
        </row>
        <row r="598">
          <cell r="C598" t="str">
            <v>232025</v>
          </cell>
          <cell r="D598" t="str">
            <v>Accounts Payable-SLCC Joint Ve</v>
          </cell>
          <cell r="E598">
            <v>-334022.84000000003</v>
          </cell>
          <cell r="F598" t="str">
            <v>232</v>
          </cell>
          <cell r="G598">
            <v>43100</v>
          </cell>
        </row>
        <row r="599">
          <cell r="C599" t="str">
            <v>232026</v>
          </cell>
          <cell r="D599" t="str">
            <v>Accounts Payable-SLCC Inv</v>
          </cell>
          <cell r="E599">
            <v>0</v>
          </cell>
          <cell r="F599" t="str">
            <v>232</v>
          </cell>
          <cell r="G599">
            <v>43100</v>
          </cell>
        </row>
        <row r="600">
          <cell r="C600" t="str">
            <v>232030</v>
          </cell>
          <cell r="D600" t="str">
            <v>Accounts Payable 401K Trustee</v>
          </cell>
          <cell r="E600">
            <v>0</v>
          </cell>
          <cell r="F600" t="str">
            <v>232</v>
          </cell>
          <cell r="G600">
            <v>43100</v>
          </cell>
        </row>
        <row r="601">
          <cell r="C601" t="str">
            <v>232040</v>
          </cell>
          <cell r="D601" t="str">
            <v>Retiree Healthcare Premium</v>
          </cell>
          <cell r="E601">
            <v>0</v>
          </cell>
          <cell r="F601" t="str">
            <v>232</v>
          </cell>
          <cell r="G601">
            <v>43100</v>
          </cell>
        </row>
        <row r="602">
          <cell r="C602" t="str">
            <v>232045</v>
          </cell>
          <cell r="D602" t="str">
            <v>NonRegulatd Healthcare Premium</v>
          </cell>
          <cell r="E602">
            <v>0</v>
          </cell>
          <cell r="F602" t="str">
            <v>232</v>
          </cell>
          <cell r="G602">
            <v>43100</v>
          </cell>
        </row>
        <row r="603">
          <cell r="C603" t="str">
            <v>232051</v>
          </cell>
          <cell r="D603" t="str">
            <v>Accounts Payable-Inv Fiber Opt</v>
          </cell>
          <cell r="E603">
            <v>0</v>
          </cell>
          <cell r="F603" t="str">
            <v>232</v>
          </cell>
          <cell r="G603">
            <v>43100</v>
          </cell>
        </row>
        <row r="604">
          <cell r="C604" t="str">
            <v>232100</v>
          </cell>
          <cell r="D604" t="str">
            <v>Manual A/P Accru Elect &amp; Water</v>
          </cell>
          <cell r="E604">
            <v>-25741363.82</v>
          </cell>
          <cell r="F604" t="str">
            <v>232</v>
          </cell>
          <cell r="G604">
            <v>43100</v>
          </cell>
        </row>
        <row r="605">
          <cell r="C605" t="str">
            <v>232110</v>
          </cell>
          <cell r="D605" t="str">
            <v>Purchasing Receipt Accrual</v>
          </cell>
          <cell r="E605">
            <v>-3714346.5</v>
          </cell>
          <cell r="F605" t="str">
            <v>232</v>
          </cell>
          <cell r="G605">
            <v>43100</v>
          </cell>
        </row>
        <row r="606">
          <cell r="C606" t="str">
            <v>232220</v>
          </cell>
          <cell r="D606" t="str">
            <v>Accts Pay-R&amp;D Surcharge-EPRI</v>
          </cell>
          <cell r="E606">
            <v>0</v>
          </cell>
          <cell r="F606" t="str">
            <v>232</v>
          </cell>
          <cell r="G606">
            <v>43100</v>
          </cell>
        </row>
        <row r="607">
          <cell r="C607" t="str">
            <v>232230</v>
          </cell>
          <cell r="D607" t="str">
            <v>MISSOUR PRIMACY FEE-WATER</v>
          </cell>
          <cell r="E607">
            <v>0</v>
          </cell>
          <cell r="F607" t="str">
            <v>232</v>
          </cell>
          <cell r="G607">
            <v>43100</v>
          </cell>
        </row>
        <row r="608">
          <cell r="C608" t="str">
            <v>232250</v>
          </cell>
          <cell r="D608" t="str">
            <v>Manual A/P Accrual SLCC</v>
          </cell>
          <cell r="E608">
            <v>-2026559.73</v>
          </cell>
          <cell r="F608" t="str">
            <v>232</v>
          </cell>
          <cell r="G608">
            <v>43100</v>
          </cell>
        </row>
        <row r="609">
          <cell r="C609" t="str">
            <v>232300</v>
          </cell>
          <cell r="D609" t="str">
            <v>Accts Pay English Settlement</v>
          </cell>
          <cell r="E609">
            <v>0</v>
          </cell>
          <cell r="F609" t="str">
            <v>232</v>
          </cell>
          <cell r="G609">
            <v>43100</v>
          </cell>
        </row>
        <row r="610">
          <cell r="C610" t="str">
            <v>232999</v>
          </cell>
          <cell r="D610" t="str">
            <v>A/P to Empire District Trust I</v>
          </cell>
          <cell r="E610">
            <v>0</v>
          </cell>
          <cell r="F610" t="str">
            <v>232</v>
          </cell>
          <cell r="G610">
            <v>43100</v>
          </cell>
        </row>
        <row r="611">
          <cell r="C611" t="str">
            <v>234200</v>
          </cell>
          <cell r="D611" t="str">
            <v>AP to Transaeris</v>
          </cell>
          <cell r="E611">
            <v>0</v>
          </cell>
          <cell r="F611" t="str">
            <v>234</v>
          </cell>
          <cell r="G611">
            <v>43100</v>
          </cell>
        </row>
        <row r="612">
          <cell r="C612" t="str">
            <v>234300</v>
          </cell>
          <cell r="D612" t="str">
            <v>A/P to LUSC/AQN</v>
          </cell>
          <cell r="E612">
            <v>-4336883.28</v>
          </cell>
          <cell r="F612" t="str">
            <v>234</v>
          </cell>
          <cell r="G612">
            <v>43100</v>
          </cell>
        </row>
        <row r="613">
          <cell r="C613" t="str">
            <v>234320</v>
          </cell>
          <cell r="D613" t="str">
            <v>Due to LUSC eLAB Funding</v>
          </cell>
          <cell r="E613">
            <v>0</v>
          </cell>
          <cell r="F613" t="str">
            <v>234</v>
          </cell>
          <cell r="G613">
            <v>43100</v>
          </cell>
        </row>
        <row r="614">
          <cell r="C614" t="str">
            <v>234400</v>
          </cell>
          <cell r="D614" t="str">
            <v>Due to Payroll Ceridian</v>
          </cell>
          <cell r="E614">
            <v>-2942276.35</v>
          </cell>
          <cell r="F614" t="str">
            <v>234</v>
          </cell>
          <cell r="G614">
            <v>43100</v>
          </cell>
        </row>
        <row r="615">
          <cell r="C615" t="str">
            <v>234500</v>
          </cell>
          <cell r="D615" t="str">
            <v>A/P Cash Due to Fiber</v>
          </cell>
          <cell r="E615">
            <v>-16200517.789999999</v>
          </cell>
          <cell r="F615" t="str">
            <v>234</v>
          </cell>
          <cell r="G615">
            <v>43100</v>
          </cell>
        </row>
        <row r="616">
          <cell r="C616" t="str">
            <v>234800</v>
          </cell>
          <cell r="D616" t="str">
            <v>A/P Cash Due to EDG</v>
          </cell>
          <cell r="E616">
            <v>0</v>
          </cell>
          <cell r="F616" t="str">
            <v>234</v>
          </cell>
          <cell r="G616">
            <v>43100</v>
          </cell>
        </row>
        <row r="617">
          <cell r="C617" t="str">
            <v>235000</v>
          </cell>
          <cell r="D617" t="str">
            <v>Customer Deposits</v>
          </cell>
          <cell r="E617">
            <v>-13943944.609999999</v>
          </cell>
          <cell r="F617" t="str">
            <v>235</v>
          </cell>
          <cell r="G617">
            <v>43100</v>
          </cell>
        </row>
        <row r="618">
          <cell r="C618" t="str">
            <v>236080</v>
          </cell>
          <cell r="D618" t="str">
            <v>State Use Tax Accrued-Elect/Ga</v>
          </cell>
          <cell r="E618">
            <v>-36935.83</v>
          </cell>
          <cell r="F618" t="str">
            <v>236</v>
          </cell>
          <cell r="G618">
            <v>43100</v>
          </cell>
        </row>
        <row r="619">
          <cell r="C619" t="str">
            <v>236081</v>
          </cell>
          <cell r="D619" t="str">
            <v>State Use Tax Accrued-Nonutili</v>
          </cell>
          <cell r="E619">
            <v>0</v>
          </cell>
          <cell r="F619" t="str">
            <v>236</v>
          </cell>
          <cell r="G619">
            <v>43100</v>
          </cell>
        </row>
        <row r="620">
          <cell r="C620" t="str">
            <v>236100</v>
          </cell>
          <cell r="D620" t="str">
            <v>Federal Income Taxes Accrued</v>
          </cell>
          <cell r="E620">
            <v>-54772050.82</v>
          </cell>
          <cell r="F620" t="str">
            <v>236</v>
          </cell>
          <cell r="G620">
            <v>43100</v>
          </cell>
        </row>
        <row r="621">
          <cell r="C621" t="str">
            <v>236300</v>
          </cell>
          <cell r="D621" t="str">
            <v>State Income Taxes Accrued</v>
          </cell>
          <cell r="E621">
            <v>-3602460.2</v>
          </cell>
          <cell r="F621" t="str">
            <v>236</v>
          </cell>
          <cell r="G621">
            <v>43100</v>
          </cell>
        </row>
        <row r="622">
          <cell r="C622" t="str">
            <v>236400</v>
          </cell>
          <cell r="D622" t="str">
            <v>Fed Old Age Benefit Tax Accr</v>
          </cell>
          <cell r="E622">
            <v>-77461.91</v>
          </cell>
          <cell r="F622" t="str">
            <v>236</v>
          </cell>
          <cell r="G622">
            <v>43100</v>
          </cell>
        </row>
        <row r="623">
          <cell r="C623" t="str">
            <v>236401</v>
          </cell>
          <cell r="D623" t="str">
            <v>Payroll Tax Accr - Iatan</v>
          </cell>
          <cell r="E623">
            <v>-17522.88</v>
          </cell>
          <cell r="F623" t="str">
            <v>236</v>
          </cell>
          <cell r="G623">
            <v>43100</v>
          </cell>
        </row>
        <row r="624">
          <cell r="C624" t="str">
            <v>236510</v>
          </cell>
          <cell r="D624" t="str">
            <v>Federal Unemployment Tax Accr</v>
          </cell>
          <cell r="E624">
            <v>-38.01</v>
          </cell>
          <cell r="F624" t="str">
            <v>236</v>
          </cell>
          <cell r="G624">
            <v>43100</v>
          </cell>
        </row>
        <row r="625">
          <cell r="C625" t="str">
            <v>236520</v>
          </cell>
          <cell r="D625" t="str">
            <v>State Unemployment Taxes Accr</v>
          </cell>
          <cell r="E625">
            <v>-125.84</v>
          </cell>
          <cell r="F625" t="str">
            <v>236</v>
          </cell>
          <cell r="G625">
            <v>43100</v>
          </cell>
        </row>
        <row r="626">
          <cell r="C626" t="str">
            <v>236600</v>
          </cell>
          <cell r="D626" t="str">
            <v>Property Taxes Accrued</v>
          </cell>
          <cell r="E626">
            <v>-1912835.33</v>
          </cell>
          <cell r="F626" t="str">
            <v>236</v>
          </cell>
          <cell r="G626">
            <v>43100</v>
          </cell>
        </row>
        <row r="627">
          <cell r="C627" t="str">
            <v>236910</v>
          </cell>
          <cell r="D627" t="str">
            <v>Corporation Franchise Tax Accr</v>
          </cell>
          <cell r="E627">
            <v>0</v>
          </cell>
          <cell r="F627" t="str">
            <v>236</v>
          </cell>
          <cell r="G627">
            <v>43100</v>
          </cell>
        </row>
        <row r="628">
          <cell r="C628" t="str">
            <v>236911</v>
          </cell>
          <cell r="D628" t="str">
            <v>Accrued Water Primacy Fee</v>
          </cell>
          <cell r="E628">
            <v>0</v>
          </cell>
          <cell r="F628" t="str">
            <v>236</v>
          </cell>
          <cell r="G628">
            <v>43100</v>
          </cell>
        </row>
        <row r="629">
          <cell r="C629" t="str">
            <v>236920</v>
          </cell>
          <cell r="D629" t="str">
            <v>Merchants Tax Accrued</v>
          </cell>
          <cell r="E629">
            <v>0</v>
          </cell>
          <cell r="F629" t="str">
            <v>236</v>
          </cell>
          <cell r="G629">
            <v>43100</v>
          </cell>
        </row>
        <row r="630">
          <cell r="C630" t="str">
            <v>236930</v>
          </cell>
          <cell r="D630" t="str">
            <v>City Tax Or Fee Taxes Accrued</v>
          </cell>
          <cell r="E630">
            <v>-780020.75</v>
          </cell>
          <cell r="F630" t="str">
            <v>236</v>
          </cell>
          <cell r="G630">
            <v>43100</v>
          </cell>
        </row>
        <row r="631">
          <cell r="C631" t="str">
            <v>237101</v>
          </cell>
          <cell r="D631" t="str">
            <v>Int Accr 4 1/2% Sr Notes 2013</v>
          </cell>
          <cell r="E631">
            <v>0</v>
          </cell>
          <cell r="F631" t="str">
            <v>237</v>
          </cell>
          <cell r="G631">
            <v>43100</v>
          </cell>
        </row>
        <row r="632">
          <cell r="C632" t="str">
            <v>237102</v>
          </cell>
          <cell r="D632" t="str">
            <v>Int Accr 6.7% Sr Note 11-15-33</v>
          </cell>
          <cell r="E632">
            <v>-530789.44999999995</v>
          </cell>
          <cell r="F632" t="str">
            <v>237</v>
          </cell>
          <cell r="G632">
            <v>43100</v>
          </cell>
        </row>
        <row r="633">
          <cell r="C633" t="str">
            <v>237103</v>
          </cell>
          <cell r="D633" t="str">
            <v>Int Accr 5.8% SrNte due 7-1-35</v>
          </cell>
          <cell r="E633">
            <v>-1159999.5</v>
          </cell>
          <cell r="F633" t="str">
            <v>237</v>
          </cell>
          <cell r="G633">
            <v>43100</v>
          </cell>
        </row>
        <row r="634">
          <cell r="C634" t="str">
            <v>237105</v>
          </cell>
          <cell r="D634" t="str">
            <v>Int Accrued 4.65% FMB 6-1-20</v>
          </cell>
          <cell r="E634">
            <v>-387500</v>
          </cell>
          <cell r="F634" t="str">
            <v>237</v>
          </cell>
          <cell r="G634">
            <v>43100</v>
          </cell>
        </row>
        <row r="635">
          <cell r="C635" t="str">
            <v>237108</v>
          </cell>
          <cell r="D635" t="str">
            <v>Int Accrued 5.875% FMB 4-1-37</v>
          </cell>
          <cell r="E635">
            <v>-1175000.43</v>
          </cell>
          <cell r="F635" t="str">
            <v>237</v>
          </cell>
          <cell r="G635">
            <v>43100</v>
          </cell>
        </row>
        <row r="636">
          <cell r="C636" t="str">
            <v>237122</v>
          </cell>
          <cell r="D636" t="str">
            <v>Int Accrued 7 1/4% Ser 2028</v>
          </cell>
          <cell r="E636">
            <v>0</v>
          </cell>
          <cell r="F636" t="str">
            <v>237</v>
          </cell>
          <cell r="G636">
            <v>43100</v>
          </cell>
        </row>
        <row r="637">
          <cell r="C637" t="str">
            <v>237123</v>
          </cell>
          <cell r="D637" t="str">
            <v>Int Accrued 7% Series Due 2023</v>
          </cell>
          <cell r="E637">
            <v>0</v>
          </cell>
          <cell r="F637" t="str">
            <v>237</v>
          </cell>
          <cell r="G637">
            <v>43100</v>
          </cell>
        </row>
        <row r="638">
          <cell r="C638" t="str">
            <v>237124</v>
          </cell>
          <cell r="D638" t="str">
            <v>Int Accrued 5.2% Pc Ser 2013</v>
          </cell>
          <cell r="E638">
            <v>0</v>
          </cell>
          <cell r="F638" t="str">
            <v>237</v>
          </cell>
          <cell r="G638">
            <v>43100</v>
          </cell>
        </row>
        <row r="639">
          <cell r="C639" t="str">
            <v>237125</v>
          </cell>
          <cell r="D639" t="str">
            <v>Int Accrued 5.3% Pc Ser 2013</v>
          </cell>
          <cell r="E639">
            <v>0</v>
          </cell>
          <cell r="F639" t="str">
            <v>237</v>
          </cell>
          <cell r="G639">
            <v>43100</v>
          </cell>
        </row>
        <row r="640">
          <cell r="C640" t="str">
            <v>237126</v>
          </cell>
          <cell r="D640" t="str">
            <v>Int Accrued 81/8% Ser Due 2009</v>
          </cell>
          <cell r="E640">
            <v>0</v>
          </cell>
          <cell r="F640" t="str">
            <v>237</v>
          </cell>
          <cell r="G640">
            <v>43100</v>
          </cell>
        </row>
        <row r="641">
          <cell r="C641" t="str">
            <v>237127</v>
          </cell>
          <cell r="D641" t="str">
            <v>Int Accrued 7.60% Series 2005</v>
          </cell>
          <cell r="E641">
            <v>0</v>
          </cell>
          <cell r="F641" t="str">
            <v>237</v>
          </cell>
          <cell r="G641">
            <v>43100</v>
          </cell>
        </row>
        <row r="642">
          <cell r="C642" t="str">
            <v>237128</v>
          </cell>
          <cell r="D642" t="str">
            <v>Int Accrued 7 3/4% Series 2025</v>
          </cell>
          <cell r="E642">
            <v>0</v>
          </cell>
          <cell r="F642" t="str">
            <v>237</v>
          </cell>
          <cell r="G642">
            <v>43100</v>
          </cell>
        </row>
        <row r="643">
          <cell r="C643" t="str">
            <v>237129</v>
          </cell>
          <cell r="D643" t="str">
            <v>Int Accrued 7.2% Series 2016</v>
          </cell>
          <cell r="E643">
            <v>0</v>
          </cell>
          <cell r="F643" t="str">
            <v>237</v>
          </cell>
          <cell r="G643">
            <v>43100</v>
          </cell>
        </row>
        <row r="644">
          <cell r="C644" t="str">
            <v>237130</v>
          </cell>
          <cell r="D644" t="str">
            <v>Int Accrued 6 1/2% Series 2010</v>
          </cell>
          <cell r="E644">
            <v>0</v>
          </cell>
          <cell r="F644" t="str">
            <v>237</v>
          </cell>
          <cell r="G644">
            <v>43100</v>
          </cell>
        </row>
        <row r="645">
          <cell r="C645" t="str">
            <v>237140</v>
          </cell>
          <cell r="D645" t="str">
            <v>IntAccrued 6.375% FMB 6-1-2018</v>
          </cell>
          <cell r="E645">
            <v>-478125</v>
          </cell>
          <cell r="F645" t="str">
            <v>237</v>
          </cell>
          <cell r="G645">
            <v>43100</v>
          </cell>
        </row>
        <row r="646">
          <cell r="C646" t="str">
            <v>237198</v>
          </cell>
          <cell r="D646" t="str">
            <v>Int Accrued 9 3/4% Series 2020</v>
          </cell>
          <cell r="E646">
            <v>0</v>
          </cell>
          <cell r="F646" t="str">
            <v>237</v>
          </cell>
          <cell r="G646">
            <v>43100</v>
          </cell>
        </row>
        <row r="647">
          <cell r="C647" t="str">
            <v>237199</v>
          </cell>
          <cell r="D647" t="str">
            <v>Int Accrued 7 1/2% Series 2002</v>
          </cell>
          <cell r="E647">
            <v>0</v>
          </cell>
          <cell r="F647" t="str">
            <v>237</v>
          </cell>
          <cell r="G647">
            <v>43100</v>
          </cell>
        </row>
        <row r="648">
          <cell r="C648" t="str">
            <v>237300</v>
          </cell>
          <cell r="D648" t="str">
            <v>Int Accr On Other Liabilities</v>
          </cell>
          <cell r="E648">
            <v>-22274.53</v>
          </cell>
          <cell r="F648" t="str">
            <v>237</v>
          </cell>
          <cell r="G648">
            <v>43100</v>
          </cell>
        </row>
        <row r="649">
          <cell r="C649" t="str">
            <v>237400</v>
          </cell>
          <cell r="D649" t="str">
            <v>Int Accr On Customer Deposits</v>
          </cell>
          <cell r="E649">
            <v>14477.87</v>
          </cell>
          <cell r="F649" t="str">
            <v>237</v>
          </cell>
          <cell r="G649">
            <v>43100</v>
          </cell>
        </row>
        <row r="650">
          <cell r="C650" t="str">
            <v>237500</v>
          </cell>
          <cell r="D650" t="str">
            <v>Int Accr On Notes Payable</v>
          </cell>
          <cell r="E650">
            <v>0</v>
          </cell>
          <cell r="F650" t="str">
            <v>237</v>
          </cell>
          <cell r="G650">
            <v>43100</v>
          </cell>
        </row>
        <row r="651">
          <cell r="C651" t="str">
            <v>237510</v>
          </cell>
          <cell r="D651" t="str">
            <v>Int Accr 7.05 SR Notes Due2022</v>
          </cell>
          <cell r="E651">
            <v>0</v>
          </cell>
          <cell r="F651" t="str">
            <v>237</v>
          </cell>
          <cell r="G651">
            <v>43100</v>
          </cell>
        </row>
        <row r="652">
          <cell r="C652" t="str">
            <v>237600</v>
          </cell>
          <cell r="D652" t="str">
            <v>Int Accr on Lines of Credit</v>
          </cell>
          <cell r="E652">
            <v>0</v>
          </cell>
          <cell r="F652" t="str">
            <v>237</v>
          </cell>
          <cell r="G652">
            <v>43100</v>
          </cell>
        </row>
        <row r="653">
          <cell r="C653" t="str">
            <v>237700</v>
          </cell>
          <cell r="D653" t="str">
            <v>Int Accrued IEC Refund</v>
          </cell>
          <cell r="E653">
            <v>0</v>
          </cell>
          <cell r="F653" t="str">
            <v>237</v>
          </cell>
          <cell r="G653">
            <v>43100</v>
          </cell>
        </row>
        <row r="654">
          <cell r="C654" t="str">
            <v>237710</v>
          </cell>
          <cell r="D654" t="str">
            <v>Int Accr GFR Refund</v>
          </cell>
          <cell r="E654">
            <v>0</v>
          </cell>
          <cell r="F654" t="str">
            <v>237</v>
          </cell>
          <cell r="G654">
            <v>43100</v>
          </cell>
        </row>
        <row r="655">
          <cell r="C655" t="str">
            <v>237802</v>
          </cell>
          <cell r="D655" t="str">
            <v>Int Acc 7.0% FMB Due 4-1-2024</v>
          </cell>
          <cell r="E655">
            <v>0</v>
          </cell>
          <cell r="F655" t="str">
            <v>237</v>
          </cell>
          <cell r="G655">
            <v>43100</v>
          </cell>
        </row>
        <row r="656">
          <cell r="C656" t="str">
            <v>237803</v>
          </cell>
          <cell r="D656" t="str">
            <v>Int Acc 5.20% FMB Due 9-1-2040</v>
          </cell>
          <cell r="E656">
            <v>-866666.94</v>
          </cell>
          <cell r="F656" t="str">
            <v>237</v>
          </cell>
          <cell r="G656">
            <v>43100</v>
          </cell>
        </row>
        <row r="657">
          <cell r="C657" t="str">
            <v>237804</v>
          </cell>
          <cell r="D657" t="str">
            <v>IntAcc 3.58% FMB, due 4-2-2027</v>
          </cell>
          <cell r="E657">
            <v>-775069.78</v>
          </cell>
          <cell r="F657" t="str">
            <v>237</v>
          </cell>
          <cell r="G657">
            <v>43100</v>
          </cell>
        </row>
        <row r="658">
          <cell r="C658" t="str">
            <v>237805</v>
          </cell>
          <cell r="D658" t="str">
            <v>IntAcc 3.73% FMB due 5-30-2033</v>
          </cell>
          <cell r="E658">
            <v>-96358.33</v>
          </cell>
          <cell r="F658" t="str">
            <v>237</v>
          </cell>
          <cell r="G658">
            <v>43100</v>
          </cell>
        </row>
        <row r="659">
          <cell r="C659" t="str">
            <v>237806</v>
          </cell>
          <cell r="D659" t="str">
            <v>IntAcc 4.32% FMB due 5-30-2043</v>
          </cell>
          <cell r="E659">
            <v>-446400</v>
          </cell>
          <cell r="F659" t="str">
            <v>237</v>
          </cell>
          <cell r="G659">
            <v>43100</v>
          </cell>
        </row>
        <row r="660">
          <cell r="C660" t="str">
            <v>237807</v>
          </cell>
          <cell r="D660" t="str">
            <v>IntAcc 4.27% FMB 12-1-2044</v>
          </cell>
          <cell r="E660">
            <v>-213500</v>
          </cell>
          <cell r="F660" t="str">
            <v>237</v>
          </cell>
          <cell r="G660">
            <v>43100</v>
          </cell>
        </row>
        <row r="661">
          <cell r="C661" t="str">
            <v>237808</v>
          </cell>
          <cell r="D661" t="str">
            <v>IntAcc 3.59% FMB 8-20-2030</v>
          </cell>
          <cell r="E661">
            <v>-783816.67</v>
          </cell>
          <cell r="F661" t="str">
            <v>237</v>
          </cell>
          <cell r="G661">
            <v>43100</v>
          </cell>
        </row>
        <row r="662">
          <cell r="C662" t="str">
            <v>237900</v>
          </cell>
          <cell r="D662" t="str">
            <v>Int Accr-8 1/2% Subord Debntur</v>
          </cell>
          <cell r="E662">
            <v>0</v>
          </cell>
          <cell r="F662" t="str">
            <v>237</v>
          </cell>
          <cell r="G662">
            <v>43100</v>
          </cell>
        </row>
        <row r="663">
          <cell r="C663" t="str">
            <v>238100</v>
          </cell>
          <cell r="D663" t="str">
            <v>Dividends Declared-Common-Liab</v>
          </cell>
          <cell r="E663">
            <v>0</v>
          </cell>
          <cell r="F663" t="str">
            <v>238</v>
          </cell>
          <cell r="G663">
            <v>43100</v>
          </cell>
        </row>
        <row r="664">
          <cell r="C664" t="str">
            <v>238210</v>
          </cell>
          <cell r="D664" t="str">
            <v>Div Declared-Pref 5% Cumul</v>
          </cell>
          <cell r="E664">
            <v>0</v>
          </cell>
          <cell r="F664" t="str">
            <v>238</v>
          </cell>
          <cell r="G664">
            <v>43100</v>
          </cell>
        </row>
        <row r="665">
          <cell r="C665" t="str">
            <v>238220</v>
          </cell>
          <cell r="D665" t="str">
            <v>Div Declared-Prf 4 3/4% Cumul</v>
          </cell>
          <cell r="E665">
            <v>0</v>
          </cell>
          <cell r="F665" t="str">
            <v>238</v>
          </cell>
          <cell r="G665">
            <v>43100</v>
          </cell>
        </row>
        <row r="666">
          <cell r="C666" t="str">
            <v>238250</v>
          </cell>
          <cell r="D666" t="str">
            <v>Div Declared-Pref 8 1/8% Cumu</v>
          </cell>
          <cell r="E666">
            <v>0</v>
          </cell>
          <cell r="F666" t="str">
            <v>238</v>
          </cell>
          <cell r="G666">
            <v>43100</v>
          </cell>
        </row>
        <row r="667">
          <cell r="C667" t="str">
            <v>238900</v>
          </cell>
          <cell r="D667" t="str">
            <v>Div Decl-8 1/2% Trust Prf Stk</v>
          </cell>
          <cell r="E667">
            <v>0</v>
          </cell>
          <cell r="F667" t="str">
            <v>238</v>
          </cell>
          <cell r="G667">
            <v>43100</v>
          </cell>
        </row>
        <row r="668">
          <cell r="C668" t="str">
            <v>241100</v>
          </cell>
          <cell r="D668" t="str">
            <v>Fed Income Taxes Withheld</v>
          </cell>
          <cell r="E668">
            <v>-4344.84</v>
          </cell>
          <cell r="F668" t="str">
            <v>241</v>
          </cell>
          <cell r="G668">
            <v>43100</v>
          </cell>
        </row>
        <row r="669">
          <cell r="C669" t="str">
            <v>241310</v>
          </cell>
          <cell r="D669" t="str">
            <v>State Sls Tax Collections-Ark</v>
          </cell>
          <cell r="E669">
            <v>-16958.53</v>
          </cell>
          <cell r="F669" t="str">
            <v>241</v>
          </cell>
          <cell r="G669">
            <v>43100</v>
          </cell>
        </row>
        <row r="670">
          <cell r="C670" t="str">
            <v>241320</v>
          </cell>
          <cell r="D670" t="str">
            <v>State Sls Tax Collections-Kans</v>
          </cell>
          <cell r="E670">
            <v>-44243.51</v>
          </cell>
          <cell r="F670" t="str">
            <v>241</v>
          </cell>
          <cell r="G670">
            <v>43100</v>
          </cell>
        </row>
        <row r="671">
          <cell r="C671" t="str">
            <v>241330</v>
          </cell>
          <cell r="D671" t="str">
            <v>State Sls Tax Collections-Mo</v>
          </cell>
          <cell r="E671">
            <v>-636211.59</v>
          </cell>
          <cell r="F671" t="str">
            <v>241</v>
          </cell>
          <cell r="G671">
            <v>43100</v>
          </cell>
        </row>
        <row r="672">
          <cell r="C672" t="str">
            <v>241335</v>
          </cell>
          <cell r="D672" t="str">
            <v>State Sls Tax Collect-Mo Gas</v>
          </cell>
          <cell r="E672">
            <v>0</v>
          </cell>
          <cell r="F672" t="str">
            <v>241</v>
          </cell>
          <cell r="G672">
            <v>43100</v>
          </cell>
        </row>
        <row r="673">
          <cell r="C673" t="str">
            <v>241339</v>
          </cell>
          <cell r="D673" t="str">
            <v>St Sls Tx-Collectns Nonutility</v>
          </cell>
          <cell r="E673">
            <v>-3530.46</v>
          </cell>
          <cell r="F673" t="str">
            <v>241</v>
          </cell>
          <cell r="G673">
            <v>43100</v>
          </cell>
        </row>
        <row r="674">
          <cell r="C674" t="str">
            <v>241340</v>
          </cell>
          <cell r="D674" t="str">
            <v>State Sls Tax Collections-Okla</v>
          </cell>
          <cell r="E674">
            <v>-14294.15</v>
          </cell>
          <cell r="F674" t="str">
            <v>241</v>
          </cell>
          <cell r="G674">
            <v>43100</v>
          </cell>
        </row>
        <row r="675">
          <cell r="C675" t="str">
            <v>241400</v>
          </cell>
          <cell r="D675" t="str">
            <v>Fed Old Age Bene Tax Withheld</v>
          </cell>
          <cell r="E675">
            <v>-576.37</v>
          </cell>
          <cell r="F675" t="str">
            <v>241</v>
          </cell>
          <cell r="G675">
            <v>43100</v>
          </cell>
        </row>
        <row r="676">
          <cell r="C676" t="str">
            <v>241510</v>
          </cell>
          <cell r="D676" t="str">
            <v>State Income Taxes Withheld-Ar</v>
          </cell>
          <cell r="E676">
            <v>-1</v>
          </cell>
          <cell r="F676" t="str">
            <v>241</v>
          </cell>
          <cell r="G676">
            <v>43100</v>
          </cell>
        </row>
        <row r="677">
          <cell r="C677" t="str">
            <v>241520</v>
          </cell>
          <cell r="D677" t="str">
            <v>State Income Taxes Withheld-Ks</v>
          </cell>
          <cell r="E677">
            <v>0</v>
          </cell>
          <cell r="F677" t="str">
            <v>241</v>
          </cell>
          <cell r="G677">
            <v>43100</v>
          </cell>
        </row>
        <row r="678">
          <cell r="C678" t="str">
            <v>241530</v>
          </cell>
          <cell r="D678" t="str">
            <v>State Income Taxes Withheld-Mo</v>
          </cell>
          <cell r="E678">
            <v>-2677</v>
          </cell>
          <cell r="F678" t="str">
            <v>241</v>
          </cell>
          <cell r="G678">
            <v>43100</v>
          </cell>
        </row>
        <row r="679">
          <cell r="C679" t="str">
            <v>241540</v>
          </cell>
          <cell r="D679" t="str">
            <v>State Income Taxes Withheld-Ok</v>
          </cell>
          <cell r="E679">
            <v>0</v>
          </cell>
          <cell r="F679" t="str">
            <v>241</v>
          </cell>
          <cell r="G679">
            <v>43100</v>
          </cell>
        </row>
        <row r="680">
          <cell r="C680" t="str">
            <v>242032</v>
          </cell>
          <cell r="D680" t="str">
            <v>Experimental Low Income Progrm</v>
          </cell>
          <cell r="E680">
            <v>0</v>
          </cell>
          <cell r="F680" t="str">
            <v>242</v>
          </cell>
          <cell r="G680">
            <v>43100</v>
          </cell>
        </row>
        <row r="681">
          <cell r="C681" t="str">
            <v>242036</v>
          </cell>
          <cell r="D681" t="str">
            <v>Liab Comm Enrgy Efficny Audits</v>
          </cell>
          <cell r="E681">
            <v>0</v>
          </cell>
          <cell r="F681" t="str">
            <v>242</v>
          </cell>
          <cell r="G681">
            <v>43100</v>
          </cell>
        </row>
        <row r="682">
          <cell r="C682" t="str">
            <v>242037</v>
          </cell>
          <cell r="D682" t="str">
            <v>Wind Assessment Liability</v>
          </cell>
          <cell r="E682">
            <v>0</v>
          </cell>
          <cell r="F682" t="str">
            <v>242</v>
          </cell>
          <cell r="G682">
            <v>43100</v>
          </cell>
        </row>
        <row r="683">
          <cell r="C683" t="str">
            <v>242100</v>
          </cell>
          <cell r="D683" t="str">
            <v>Salaries &amp; Wages Payable</v>
          </cell>
          <cell r="E683">
            <v>-1556604.63</v>
          </cell>
          <cell r="F683" t="str">
            <v>242</v>
          </cell>
          <cell r="G683">
            <v>43100</v>
          </cell>
        </row>
        <row r="684">
          <cell r="C684" t="str">
            <v>242110</v>
          </cell>
          <cell r="D684" t="str">
            <v>Employee Garnishments</v>
          </cell>
          <cell r="E684">
            <v>-0.03</v>
          </cell>
          <cell r="F684" t="str">
            <v>242</v>
          </cell>
          <cell r="G684">
            <v>43100</v>
          </cell>
        </row>
        <row r="685">
          <cell r="C685" t="str">
            <v>242111</v>
          </cell>
          <cell r="D685" t="str">
            <v>Employee Assistance Fund</v>
          </cell>
          <cell r="E685">
            <v>-321</v>
          </cell>
          <cell r="F685" t="str">
            <v>242</v>
          </cell>
          <cell r="G685">
            <v>43100</v>
          </cell>
        </row>
        <row r="686">
          <cell r="C686" t="str">
            <v>242120</v>
          </cell>
          <cell r="D686" t="str">
            <v>Management Incentive Plan</v>
          </cell>
          <cell r="E686">
            <v>0</v>
          </cell>
          <cell r="F686" t="str">
            <v>242</v>
          </cell>
          <cell r="G686">
            <v>43100</v>
          </cell>
        </row>
        <row r="687">
          <cell r="C687" t="str">
            <v>242121</v>
          </cell>
          <cell r="D687" t="str">
            <v>Mgmt Incent Current-Stock Opts</v>
          </cell>
          <cell r="E687">
            <v>0</v>
          </cell>
          <cell r="F687" t="str">
            <v>242</v>
          </cell>
          <cell r="G687">
            <v>43100</v>
          </cell>
        </row>
        <row r="688">
          <cell r="C688" t="str">
            <v>242122</v>
          </cell>
          <cell r="D688" t="str">
            <v>Mgmt Incent Cur-Perform Shares</v>
          </cell>
          <cell r="E688">
            <v>0</v>
          </cell>
          <cell r="F688" t="str">
            <v>242</v>
          </cell>
          <cell r="G688">
            <v>43100</v>
          </cell>
        </row>
        <row r="689">
          <cell r="C689" t="str">
            <v>242123</v>
          </cell>
          <cell r="D689" t="str">
            <v>Mgmt Incent Current-Div Equiv</v>
          </cell>
          <cell r="E689">
            <v>0</v>
          </cell>
          <cell r="F689" t="str">
            <v>242</v>
          </cell>
          <cell r="G689">
            <v>43100</v>
          </cell>
        </row>
        <row r="690">
          <cell r="C690" t="str">
            <v>242124</v>
          </cell>
          <cell r="D690" t="str">
            <v>Mgmt Incent Cur-TVsted Rst Stk</v>
          </cell>
          <cell r="E690">
            <v>0</v>
          </cell>
          <cell r="F690" t="str">
            <v>242</v>
          </cell>
          <cell r="G690">
            <v>43100</v>
          </cell>
        </row>
        <row r="691">
          <cell r="C691" t="str">
            <v>242130</v>
          </cell>
          <cell r="D691" t="str">
            <v>Employee Incentive Plan</v>
          </cell>
          <cell r="E691">
            <v>-1682970.49</v>
          </cell>
          <cell r="F691" t="str">
            <v>242</v>
          </cell>
          <cell r="G691">
            <v>43100</v>
          </cell>
        </row>
        <row r="692">
          <cell r="C692" t="str">
            <v>242201</v>
          </cell>
          <cell r="D692" t="str">
            <v>Dental Plan Liability</v>
          </cell>
          <cell r="E692">
            <v>257.83999999999997</v>
          </cell>
          <cell r="F692" t="str">
            <v>242</v>
          </cell>
          <cell r="G692">
            <v>43100</v>
          </cell>
        </row>
        <row r="693">
          <cell r="C693" t="str">
            <v>242202</v>
          </cell>
          <cell r="D693" t="str">
            <v>Vision Plan Liability</v>
          </cell>
          <cell r="E693">
            <v>-37.4</v>
          </cell>
          <cell r="F693" t="str">
            <v>242</v>
          </cell>
          <cell r="G693">
            <v>43100</v>
          </cell>
        </row>
        <row r="694">
          <cell r="C694" t="str">
            <v>242203</v>
          </cell>
          <cell r="D694" t="str">
            <v>EDG Long-Term Disability Liab</v>
          </cell>
          <cell r="E694">
            <v>0</v>
          </cell>
          <cell r="F694" t="str">
            <v>242</v>
          </cell>
          <cell r="G694">
            <v>43100</v>
          </cell>
        </row>
        <row r="695">
          <cell r="C695" t="str">
            <v>242220</v>
          </cell>
          <cell r="D695" t="str">
            <v>Employee Group Life Ins Deduct</v>
          </cell>
          <cell r="E695">
            <v>15921.44</v>
          </cell>
          <cell r="F695" t="str">
            <v>242</v>
          </cell>
          <cell r="G695">
            <v>43100</v>
          </cell>
        </row>
        <row r="696">
          <cell r="C696" t="str">
            <v>242230</v>
          </cell>
          <cell r="D696" t="str">
            <v>Employee Group Ad&amp;D Ins Deduct</v>
          </cell>
          <cell r="E696">
            <v>2304.27</v>
          </cell>
          <cell r="F696" t="str">
            <v>242</v>
          </cell>
          <cell r="G696">
            <v>43100</v>
          </cell>
        </row>
        <row r="697">
          <cell r="C697" t="str">
            <v>242240</v>
          </cell>
          <cell r="D697" t="str">
            <v>Empl Group Healthcare Prem Ded</v>
          </cell>
          <cell r="E697">
            <v>-190205.89</v>
          </cell>
          <cell r="F697" t="str">
            <v>242</v>
          </cell>
          <cell r="G697">
            <v>43100</v>
          </cell>
        </row>
        <row r="698">
          <cell r="C698" t="str">
            <v>242245</v>
          </cell>
          <cell r="D698" t="str">
            <v>Flex Benefit Liability</v>
          </cell>
          <cell r="E698">
            <v>-91674.53</v>
          </cell>
          <cell r="F698" t="str">
            <v>242</v>
          </cell>
          <cell r="G698">
            <v>43100</v>
          </cell>
        </row>
        <row r="699">
          <cell r="C699" t="str">
            <v>242250</v>
          </cell>
          <cell r="D699" t="str">
            <v>Empl Med &amp; Dental Ded-Flex Pln</v>
          </cell>
          <cell r="E699">
            <v>-11.54</v>
          </cell>
          <cell r="F699" t="str">
            <v>242</v>
          </cell>
          <cell r="G699">
            <v>43100</v>
          </cell>
        </row>
        <row r="700">
          <cell r="C700" t="str">
            <v>242260</v>
          </cell>
          <cell r="D700" t="str">
            <v>Empl Depend Care Ded-Flex Plan</v>
          </cell>
          <cell r="E700">
            <v>0</v>
          </cell>
          <cell r="F700" t="str">
            <v>242</v>
          </cell>
          <cell r="G700">
            <v>43100</v>
          </cell>
        </row>
        <row r="701">
          <cell r="C701" t="str">
            <v>242300</v>
          </cell>
          <cell r="D701" t="str">
            <v>Empl Savings Bond Deductions</v>
          </cell>
          <cell r="E701">
            <v>0</v>
          </cell>
          <cell r="F701" t="str">
            <v>242</v>
          </cell>
          <cell r="G701">
            <v>43100</v>
          </cell>
        </row>
        <row r="702">
          <cell r="C702" t="str">
            <v>242400</v>
          </cell>
          <cell r="D702" t="str">
            <v>Employee 401K Deductions</v>
          </cell>
          <cell r="E702">
            <v>0</v>
          </cell>
          <cell r="F702" t="str">
            <v>242</v>
          </cell>
          <cell r="G702">
            <v>43100</v>
          </cell>
        </row>
        <row r="703">
          <cell r="C703" t="str">
            <v>242410</v>
          </cell>
          <cell r="D703" t="str">
            <v>401K Loan Repayment</v>
          </cell>
          <cell r="E703">
            <v>0</v>
          </cell>
          <cell r="F703" t="str">
            <v>242</v>
          </cell>
          <cell r="G703">
            <v>43100</v>
          </cell>
        </row>
        <row r="704">
          <cell r="C704" t="str">
            <v>242500</v>
          </cell>
          <cell r="D704" t="str">
            <v>Misc Other Current Liabilities</v>
          </cell>
          <cell r="E704">
            <v>-6876.16</v>
          </cell>
          <cell r="F704" t="str">
            <v>242</v>
          </cell>
          <cell r="G704">
            <v>43100</v>
          </cell>
        </row>
        <row r="705">
          <cell r="C705" t="str">
            <v>242501</v>
          </cell>
          <cell r="D705" t="str">
            <v>Cur Liab Directors Def Comp</v>
          </cell>
          <cell r="E705">
            <v>0</v>
          </cell>
          <cell r="F705" t="str">
            <v>242</v>
          </cell>
          <cell r="G705">
            <v>43100</v>
          </cell>
        </row>
        <row r="706">
          <cell r="C706" t="str">
            <v>242511</v>
          </cell>
          <cell r="D706" t="str">
            <v>CurLiab Direct Def Comp KAllen</v>
          </cell>
          <cell r="E706">
            <v>-105111.49</v>
          </cell>
          <cell r="F706" t="str">
            <v>242</v>
          </cell>
          <cell r="G706">
            <v>43100</v>
          </cell>
        </row>
        <row r="707">
          <cell r="C707" t="str">
            <v>242512</v>
          </cell>
          <cell r="D707" t="str">
            <v>CurLiab Dir Def Comp RHartley</v>
          </cell>
          <cell r="E707">
            <v>0</v>
          </cell>
          <cell r="F707" t="str">
            <v>242</v>
          </cell>
          <cell r="G707">
            <v>43100</v>
          </cell>
        </row>
        <row r="708">
          <cell r="C708" t="str">
            <v>242513</v>
          </cell>
          <cell r="D708" t="str">
            <v>CurLiab Dir Def Comp RLaney</v>
          </cell>
          <cell r="E708">
            <v>-80419.199999999997</v>
          </cell>
          <cell r="F708" t="str">
            <v>242</v>
          </cell>
          <cell r="G708">
            <v>43100</v>
          </cell>
        </row>
        <row r="709">
          <cell r="C709" t="str">
            <v>242514</v>
          </cell>
          <cell r="D709" t="str">
            <v>CurLiab Direct Def Comp BLind</v>
          </cell>
          <cell r="E709">
            <v>-136916.79999999999</v>
          </cell>
          <cell r="F709" t="str">
            <v>242</v>
          </cell>
          <cell r="G709">
            <v>43100</v>
          </cell>
        </row>
        <row r="710">
          <cell r="C710" t="str">
            <v>242515</v>
          </cell>
          <cell r="D710" t="str">
            <v>CurLiab Dir Def Comp TMueller</v>
          </cell>
          <cell r="E710">
            <v>-163819.18</v>
          </cell>
          <cell r="F710" t="str">
            <v>242</v>
          </cell>
          <cell r="G710">
            <v>43100</v>
          </cell>
        </row>
        <row r="711">
          <cell r="C711" t="str">
            <v>242516</v>
          </cell>
          <cell r="D711" t="str">
            <v>CurLiab Dir Def Comp TOlmacher</v>
          </cell>
          <cell r="E711">
            <v>-66185.91</v>
          </cell>
          <cell r="F711" t="str">
            <v>242</v>
          </cell>
          <cell r="G711">
            <v>43100</v>
          </cell>
        </row>
        <row r="712">
          <cell r="C712" t="str">
            <v>242517</v>
          </cell>
          <cell r="D712" t="str">
            <v>CurLiab Dir Def Comp PPortney</v>
          </cell>
          <cell r="E712">
            <v>0</v>
          </cell>
          <cell r="F712" t="str">
            <v>242</v>
          </cell>
          <cell r="G712">
            <v>43100</v>
          </cell>
        </row>
        <row r="713">
          <cell r="C713" t="str">
            <v>242518</v>
          </cell>
          <cell r="D713" t="str">
            <v>CurLiab Dir Def Comp HSchmidt</v>
          </cell>
          <cell r="E713">
            <v>0</v>
          </cell>
          <cell r="F713" t="str">
            <v>242</v>
          </cell>
          <cell r="G713">
            <v>43100</v>
          </cell>
        </row>
        <row r="714">
          <cell r="C714" t="str">
            <v>242519</v>
          </cell>
          <cell r="D714" t="str">
            <v>CurLiab Dir Def Comp JSullivan</v>
          </cell>
          <cell r="E714">
            <v>0</v>
          </cell>
          <cell r="F714" t="str">
            <v>242</v>
          </cell>
          <cell r="G714">
            <v>43100</v>
          </cell>
        </row>
        <row r="715">
          <cell r="C715" t="str">
            <v>242520</v>
          </cell>
          <cell r="D715" t="str">
            <v>Adv Pmts from Off-System Cust</v>
          </cell>
          <cell r="E715">
            <v>0</v>
          </cell>
          <cell r="F715" t="str">
            <v>242</v>
          </cell>
          <cell r="G715">
            <v>43100</v>
          </cell>
        </row>
        <row r="716">
          <cell r="C716" t="str">
            <v>242600</v>
          </cell>
          <cell r="D716" t="str">
            <v>Individual Retirement Act</v>
          </cell>
          <cell r="E716">
            <v>0</v>
          </cell>
          <cell r="F716" t="str">
            <v>242</v>
          </cell>
          <cell r="G716">
            <v>43100</v>
          </cell>
        </row>
        <row r="717">
          <cell r="C717" t="str">
            <v>242650</v>
          </cell>
          <cell r="D717" t="str">
            <v>OPEB Key Empl Cur Liab</v>
          </cell>
          <cell r="E717">
            <v>0</v>
          </cell>
          <cell r="F717" t="str">
            <v>242</v>
          </cell>
          <cell r="G717">
            <v>43100</v>
          </cell>
        </row>
        <row r="718">
          <cell r="C718" t="str">
            <v>242651</v>
          </cell>
          <cell r="D718" t="str">
            <v>SERP Current Liability</v>
          </cell>
          <cell r="E718">
            <v>-49162.01</v>
          </cell>
          <cell r="F718" t="str">
            <v>242</v>
          </cell>
          <cell r="G718">
            <v>43100</v>
          </cell>
        </row>
        <row r="719">
          <cell r="C719" t="str">
            <v>242652</v>
          </cell>
          <cell r="D719" t="str">
            <v>OPEB Key Employee Pymt &amp; Other</v>
          </cell>
          <cell r="E719">
            <v>-0.06</v>
          </cell>
          <cell r="F719" t="str">
            <v>242</v>
          </cell>
          <cell r="G719">
            <v>43100</v>
          </cell>
        </row>
        <row r="720">
          <cell r="C720" t="str">
            <v>242653</v>
          </cell>
          <cell r="D720" t="str">
            <v>Post Employmt-SRT Current Liab</v>
          </cell>
          <cell r="E720">
            <v>-229638</v>
          </cell>
          <cell r="F720" t="str">
            <v>242</v>
          </cell>
          <cell r="G720">
            <v>43100</v>
          </cell>
        </row>
        <row r="721">
          <cell r="C721" t="str">
            <v>242654</v>
          </cell>
          <cell r="D721" t="str">
            <v>Current Severance Payable</v>
          </cell>
          <cell r="E721">
            <v>-2521392.96</v>
          </cell>
          <cell r="F721" t="str">
            <v>242</v>
          </cell>
          <cell r="G721">
            <v>43100</v>
          </cell>
        </row>
        <row r="722">
          <cell r="C722" t="str">
            <v>242700</v>
          </cell>
          <cell r="D722" t="str">
            <v>Bank Overdrafts</v>
          </cell>
          <cell r="E722">
            <v>-22523585.670000002</v>
          </cell>
          <cell r="F722" t="str">
            <v>242</v>
          </cell>
          <cell r="G722">
            <v>43100</v>
          </cell>
        </row>
        <row r="723">
          <cell r="C723" t="str">
            <v>243000</v>
          </cell>
          <cell r="D723" t="str">
            <v>Oblig Under Cap Lease-Current</v>
          </cell>
          <cell r="E723">
            <v>-369090.08</v>
          </cell>
          <cell r="F723" t="str">
            <v>243</v>
          </cell>
          <cell r="G723">
            <v>43100</v>
          </cell>
        </row>
        <row r="724">
          <cell r="C724" t="str">
            <v>244200</v>
          </cell>
          <cell r="D724" t="str">
            <v>Deriv Inst Liab-FAC Current</v>
          </cell>
          <cell r="E724">
            <v>-1397320</v>
          </cell>
          <cell r="F724" t="str">
            <v>244</v>
          </cell>
          <cell r="G724">
            <v>43100</v>
          </cell>
        </row>
        <row r="725">
          <cell r="C725" t="str">
            <v>244600</v>
          </cell>
          <cell r="D725" t="str">
            <v>Deriv Inst Liab-FAC NonCurrent</v>
          </cell>
          <cell r="E725">
            <v>-637850</v>
          </cell>
          <cell r="F725" t="str">
            <v>244</v>
          </cell>
          <cell r="G725">
            <v>43100</v>
          </cell>
        </row>
        <row r="726">
          <cell r="C726" t="str">
            <v>252100</v>
          </cell>
          <cell r="D726" t="str">
            <v>Cust Advances For Const-Elect</v>
          </cell>
          <cell r="E726">
            <v>-642656.62</v>
          </cell>
          <cell r="F726" t="str">
            <v>252</v>
          </cell>
          <cell r="G726">
            <v>43100</v>
          </cell>
        </row>
        <row r="727">
          <cell r="C727" t="str">
            <v>252110</v>
          </cell>
          <cell r="D727" t="str">
            <v>Cash Adv for Subdiv Const Elec</v>
          </cell>
          <cell r="E727">
            <v>-2137438.14</v>
          </cell>
          <cell r="F727" t="str">
            <v>252</v>
          </cell>
          <cell r="G727">
            <v>43100</v>
          </cell>
        </row>
        <row r="728">
          <cell r="C728" t="str">
            <v>252200</v>
          </cell>
          <cell r="D728" t="str">
            <v>Cust Advances For Const-Water</v>
          </cell>
          <cell r="E728">
            <v>-130893</v>
          </cell>
          <cell r="F728" t="str">
            <v>252</v>
          </cell>
          <cell r="G728">
            <v>43100</v>
          </cell>
        </row>
        <row r="729">
          <cell r="C729" t="str">
            <v>253001</v>
          </cell>
          <cell r="D729" t="str">
            <v>Ozark Beach Lost Gen-DOE Pmt</v>
          </cell>
          <cell r="E729">
            <v>0</v>
          </cell>
          <cell r="F729" t="str">
            <v>253</v>
          </cell>
          <cell r="G729">
            <v>43100</v>
          </cell>
        </row>
        <row r="730">
          <cell r="C730" t="str">
            <v>253002</v>
          </cell>
          <cell r="D730" t="str">
            <v>Def Cr PlumPt Transmission Cr</v>
          </cell>
          <cell r="E730">
            <v>-845911.84</v>
          </cell>
          <cell r="F730" t="str">
            <v>253</v>
          </cell>
          <cell r="G730">
            <v>43100</v>
          </cell>
        </row>
        <row r="731">
          <cell r="C731" t="str">
            <v>253007</v>
          </cell>
          <cell r="D731" t="str">
            <v>Deferred Pole Attach Revenue</v>
          </cell>
          <cell r="E731">
            <v>0</v>
          </cell>
          <cell r="F731" t="str">
            <v>253</v>
          </cell>
          <cell r="G731">
            <v>43100</v>
          </cell>
        </row>
        <row r="732">
          <cell r="C732" t="str">
            <v>253008</v>
          </cell>
          <cell r="D732" t="str">
            <v>Deferred Revenue-Land Lease</v>
          </cell>
          <cell r="E732">
            <v>-18208.18</v>
          </cell>
          <cell r="F732" t="str">
            <v>253</v>
          </cell>
          <cell r="G732">
            <v>43100</v>
          </cell>
        </row>
        <row r="733">
          <cell r="C733" t="str">
            <v>253014</v>
          </cell>
          <cell r="D733" t="str">
            <v>Def Cr Commun Action Agencies</v>
          </cell>
          <cell r="E733">
            <v>-1500000</v>
          </cell>
          <cell r="F733" t="str">
            <v>253</v>
          </cell>
          <cell r="G733">
            <v>43100</v>
          </cell>
        </row>
        <row r="734">
          <cell r="C734" t="str">
            <v>253100</v>
          </cell>
          <cell r="D734" t="str">
            <v>Contractor 2-Way Radio Deposit</v>
          </cell>
          <cell r="E734">
            <v>0</v>
          </cell>
          <cell r="F734" t="str">
            <v>253</v>
          </cell>
          <cell r="G734">
            <v>43100</v>
          </cell>
        </row>
        <row r="735">
          <cell r="C735" t="str">
            <v>253185</v>
          </cell>
          <cell r="D735" t="str">
            <v>Other Deferred Credits-SLCC</v>
          </cell>
          <cell r="E735">
            <v>0</v>
          </cell>
          <cell r="F735" t="str">
            <v>253</v>
          </cell>
          <cell r="G735">
            <v>43100</v>
          </cell>
        </row>
        <row r="736">
          <cell r="C736" t="str">
            <v>253200</v>
          </cell>
          <cell r="D736" t="str">
            <v>Ot Def Credits-Unpresented Ck</v>
          </cell>
          <cell r="E736">
            <v>-145768.43</v>
          </cell>
          <cell r="F736" t="str">
            <v>253</v>
          </cell>
          <cell r="G736">
            <v>43100</v>
          </cell>
        </row>
        <row r="737">
          <cell r="C737" t="str">
            <v>253400</v>
          </cell>
          <cell r="D737" t="str">
            <v>Ot Def Cr-Directors Def Comps</v>
          </cell>
          <cell r="E737">
            <v>0</v>
          </cell>
          <cell r="F737" t="str">
            <v>253</v>
          </cell>
          <cell r="G737">
            <v>43100</v>
          </cell>
        </row>
        <row r="738">
          <cell r="C738" t="str">
            <v>253500</v>
          </cell>
          <cell r="D738" t="str">
            <v>Mgmt Incen Pln-Restr Stk Award</v>
          </cell>
          <cell r="E738">
            <v>0</v>
          </cell>
          <cell r="F738" t="str">
            <v>253</v>
          </cell>
          <cell r="G738">
            <v>43100</v>
          </cell>
        </row>
        <row r="739">
          <cell r="C739" t="str">
            <v>253511</v>
          </cell>
          <cell r="D739" t="str">
            <v>DefLiab Direct Def Comp KAllen</v>
          </cell>
          <cell r="E739">
            <v>-426918.05</v>
          </cell>
          <cell r="F739" t="str">
            <v>253</v>
          </cell>
          <cell r="G739">
            <v>43100</v>
          </cell>
        </row>
        <row r="740">
          <cell r="C740" t="str">
            <v>253513</v>
          </cell>
          <cell r="D740" t="str">
            <v>DefLiab Direct Def Comp RLaney</v>
          </cell>
          <cell r="E740">
            <v>-168972.16</v>
          </cell>
          <cell r="F740" t="str">
            <v>253</v>
          </cell>
          <cell r="G740">
            <v>43100</v>
          </cell>
        </row>
        <row r="741">
          <cell r="C741" t="str">
            <v>253514</v>
          </cell>
          <cell r="D741" t="str">
            <v>DefLiab Direct Def Comp BLind</v>
          </cell>
          <cell r="E741">
            <v>-436510.05</v>
          </cell>
          <cell r="F741" t="str">
            <v>253</v>
          </cell>
          <cell r="G741">
            <v>43100</v>
          </cell>
        </row>
        <row r="742">
          <cell r="C742" t="str">
            <v>253515</v>
          </cell>
          <cell r="D742" t="str">
            <v>DefLiab Dir Def Comp TMueller</v>
          </cell>
          <cell r="E742">
            <v>-373278.78</v>
          </cell>
          <cell r="F742" t="str">
            <v>253</v>
          </cell>
          <cell r="G742">
            <v>43100</v>
          </cell>
        </row>
        <row r="743">
          <cell r="C743" t="str">
            <v>253516</v>
          </cell>
          <cell r="D743" t="str">
            <v>DefLiab Dir Def Comp TOlmacher</v>
          </cell>
          <cell r="E743">
            <v>-438482.11</v>
          </cell>
          <cell r="F743" t="str">
            <v>253</v>
          </cell>
          <cell r="G743">
            <v>43100</v>
          </cell>
        </row>
        <row r="744">
          <cell r="C744" t="str">
            <v>253551</v>
          </cell>
          <cell r="D744" t="str">
            <v>Mgmt Incent-Stock Options</v>
          </cell>
          <cell r="E744">
            <v>0</v>
          </cell>
          <cell r="F744" t="str">
            <v>253</v>
          </cell>
          <cell r="G744">
            <v>43100</v>
          </cell>
        </row>
        <row r="745">
          <cell r="C745" t="str">
            <v>253552</v>
          </cell>
          <cell r="D745" t="str">
            <v>Mgmt Incent-Performance Shares</v>
          </cell>
          <cell r="E745">
            <v>0</v>
          </cell>
          <cell r="F745" t="str">
            <v>253</v>
          </cell>
          <cell r="G745">
            <v>43100</v>
          </cell>
        </row>
        <row r="746">
          <cell r="C746" t="str">
            <v>253554</v>
          </cell>
          <cell r="D746" t="str">
            <v>Mgmt Incent-Restricted Stock</v>
          </cell>
          <cell r="E746">
            <v>0</v>
          </cell>
          <cell r="F746" t="str">
            <v>253</v>
          </cell>
          <cell r="G746">
            <v>43100</v>
          </cell>
        </row>
        <row r="747">
          <cell r="C747" t="str">
            <v>253600</v>
          </cell>
          <cell r="D747" t="str">
            <v>Directors' Stk Incentive Plan</v>
          </cell>
          <cell r="E747">
            <v>0</v>
          </cell>
          <cell r="F747" t="str">
            <v>253</v>
          </cell>
          <cell r="G747">
            <v>43100</v>
          </cell>
        </row>
        <row r="748">
          <cell r="C748" t="str">
            <v>253909</v>
          </cell>
          <cell r="D748" t="str">
            <v>Pensions - FAS 87 - SERP</v>
          </cell>
          <cell r="E748">
            <v>0</v>
          </cell>
          <cell r="F748" t="str">
            <v>253</v>
          </cell>
          <cell r="G748">
            <v>43100</v>
          </cell>
        </row>
        <row r="749">
          <cell r="C749" t="str">
            <v>253920</v>
          </cell>
          <cell r="D749" t="str">
            <v>Nonutility Service Agreement</v>
          </cell>
          <cell r="E749">
            <v>0</v>
          </cell>
          <cell r="F749" t="str">
            <v>253</v>
          </cell>
          <cell r="G749">
            <v>43100</v>
          </cell>
        </row>
        <row r="750">
          <cell r="C750" t="str">
            <v>253930</v>
          </cell>
          <cell r="D750" t="str">
            <v>Other Def Cr - Serverance</v>
          </cell>
          <cell r="E750">
            <v>-1672582.6</v>
          </cell>
          <cell r="F750" t="str">
            <v>253</v>
          </cell>
          <cell r="G750">
            <v>43100</v>
          </cell>
        </row>
        <row r="751">
          <cell r="C751" t="str">
            <v>253943</v>
          </cell>
          <cell r="D751" t="str">
            <v>Plum Point Lease Obligation</v>
          </cell>
          <cell r="E751">
            <v>-55673510.840000004</v>
          </cell>
          <cell r="F751" t="str">
            <v>253</v>
          </cell>
          <cell r="G751">
            <v>43100</v>
          </cell>
        </row>
        <row r="752">
          <cell r="C752" t="str">
            <v>253990</v>
          </cell>
          <cell r="D752" t="str">
            <v>NonCurrent Loss-FV-Derivatives</v>
          </cell>
          <cell r="E752">
            <v>0</v>
          </cell>
          <cell r="F752" t="str">
            <v>253</v>
          </cell>
          <cell r="G752">
            <v>43100</v>
          </cell>
        </row>
        <row r="753">
          <cell r="C753" t="str">
            <v>254002</v>
          </cell>
          <cell r="D753" t="str">
            <v>Reg Liab Reclass - Current</v>
          </cell>
          <cell r="E753">
            <v>-3064063.47</v>
          </cell>
          <cell r="F753" t="str">
            <v>254</v>
          </cell>
          <cell r="G753">
            <v>43100</v>
          </cell>
        </row>
        <row r="754">
          <cell r="C754" t="str">
            <v>254100</v>
          </cell>
          <cell r="D754" t="str">
            <v>Deferred Tax Liability-Fas 109</v>
          </cell>
          <cell r="E754">
            <v>-54382818.119999997</v>
          </cell>
          <cell r="F754" t="str">
            <v>254</v>
          </cell>
          <cell r="G754">
            <v>43100</v>
          </cell>
        </row>
        <row r="755">
          <cell r="C755" t="str">
            <v>254101</v>
          </cell>
          <cell r="D755" t="str">
            <v>MO FAS87 Pension RegLiab</v>
          </cell>
          <cell r="E755">
            <v>0</v>
          </cell>
          <cell r="F755" t="str">
            <v>254</v>
          </cell>
          <cell r="G755">
            <v>43100</v>
          </cell>
        </row>
        <row r="756">
          <cell r="C756" t="str">
            <v>254102</v>
          </cell>
          <cell r="D756" t="str">
            <v>Int Swap 6.7% Sr Note 11-15-33</v>
          </cell>
          <cell r="E756">
            <v>-2691310.7</v>
          </cell>
          <cell r="F756" t="str">
            <v>254</v>
          </cell>
          <cell r="G756">
            <v>43100</v>
          </cell>
        </row>
        <row r="757">
          <cell r="C757" t="str">
            <v>254103</v>
          </cell>
          <cell r="D757" t="str">
            <v>Gain-Disposition of Emis Allow</v>
          </cell>
          <cell r="E757">
            <v>0</v>
          </cell>
          <cell r="F757" t="str">
            <v>254</v>
          </cell>
          <cell r="G757">
            <v>43100</v>
          </cell>
        </row>
        <row r="758">
          <cell r="C758" t="str">
            <v>254104</v>
          </cell>
          <cell r="D758" t="str">
            <v>Deferred KS Fuel Cost - Liab</v>
          </cell>
          <cell r="E758">
            <v>-106240.94</v>
          </cell>
          <cell r="F758" t="str">
            <v>254</v>
          </cell>
          <cell r="G758">
            <v>43100</v>
          </cell>
        </row>
        <row r="759">
          <cell r="C759" t="str">
            <v>254105</v>
          </cell>
          <cell r="D759" t="str">
            <v>KS FAS87 Pension RegLiab</v>
          </cell>
          <cell r="E759">
            <v>0</v>
          </cell>
          <cell r="F759" t="str">
            <v>254</v>
          </cell>
          <cell r="G759">
            <v>43100</v>
          </cell>
        </row>
        <row r="760">
          <cell r="C760" t="str">
            <v>254108</v>
          </cell>
          <cell r="D760" t="str">
            <v>MO FAS106 over recd amt</v>
          </cell>
          <cell r="E760">
            <v>-2461231.71</v>
          </cell>
          <cell r="F760" t="str">
            <v>254</v>
          </cell>
          <cell r="G760">
            <v>43100</v>
          </cell>
        </row>
        <row r="761">
          <cell r="C761" t="str">
            <v>254110</v>
          </cell>
          <cell r="D761" t="str">
            <v>Reg Liab - Cost of Removal</v>
          </cell>
          <cell r="E761">
            <v>-140534436.21000001</v>
          </cell>
          <cell r="F761" t="str">
            <v>254</v>
          </cell>
          <cell r="G761">
            <v>43100</v>
          </cell>
        </row>
        <row r="762">
          <cell r="C762" t="str">
            <v>254111</v>
          </cell>
          <cell r="D762" t="str">
            <v>Reg OPEB Costs Amortization</v>
          </cell>
          <cell r="E762">
            <v>-35204</v>
          </cell>
          <cell r="F762" t="str">
            <v>254</v>
          </cell>
          <cell r="G762">
            <v>43100</v>
          </cell>
        </row>
        <row r="763">
          <cell r="C763" t="str">
            <v>254113</v>
          </cell>
          <cell r="D763" t="str">
            <v>Fuel Construction Acctg Iatan2</v>
          </cell>
          <cell r="E763">
            <v>-7417800.2199999997</v>
          </cell>
          <cell r="F763" t="str">
            <v>254</v>
          </cell>
          <cell r="G763">
            <v>43100</v>
          </cell>
        </row>
        <row r="764">
          <cell r="C764" t="str">
            <v>254114</v>
          </cell>
          <cell r="D764" t="str">
            <v>Reg Liab - COR Drawdown</v>
          </cell>
          <cell r="E764">
            <v>52738017.979999997</v>
          </cell>
          <cell r="F764" t="str">
            <v>254</v>
          </cell>
          <cell r="G764">
            <v>43100</v>
          </cell>
        </row>
        <row r="765">
          <cell r="C765" t="str">
            <v>254115</v>
          </cell>
          <cell r="D765" t="str">
            <v>OK FAS106-Over Recd Amt</v>
          </cell>
          <cell r="E765">
            <v>-101550</v>
          </cell>
          <cell r="F765" t="str">
            <v>254</v>
          </cell>
          <cell r="G765">
            <v>43100</v>
          </cell>
        </row>
        <row r="766">
          <cell r="C766" t="str">
            <v>254162</v>
          </cell>
          <cell r="D766" t="str">
            <v>Deferred MO Fuel Cost - Liab</v>
          </cell>
          <cell r="E766">
            <v>0</v>
          </cell>
          <cell r="F766" t="str">
            <v>254</v>
          </cell>
          <cell r="G766">
            <v>43100</v>
          </cell>
        </row>
        <row r="767">
          <cell r="C767" t="str">
            <v>254163</v>
          </cell>
          <cell r="D767" t="str">
            <v>Recovery MO Fuel Cost - Liab</v>
          </cell>
          <cell r="E767">
            <v>0</v>
          </cell>
          <cell r="F767" t="str">
            <v>254</v>
          </cell>
          <cell r="G767">
            <v>43100</v>
          </cell>
        </row>
        <row r="768">
          <cell r="C768" t="str">
            <v>254164</v>
          </cell>
          <cell r="D768" t="str">
            <v>Reg Liab - Unrealized Deriv</v>
          </cell>
          <cell r="E768">
            <v>-48393.24</v>
          </cell>
          <cell r="F768" t="str">
            <v>254</v>
          </cell>
          <cell r="G768">
            <v>43100</v>
          </cell>
        </row>
        <row r="769">
          <cell r="C769" t="str">
            <v>254165</v>
          </cell>
          <cell r="D769" t="str">
            <v>Deferred OK Fuel Cost - Liab</v>
          </cell>
          <cell r="E769">
            <v>-13942.7</v>
          </cell>
          <cell r="F769" t="str">
            <v>254</v>
          </cell>
          <cell r="G769">
            <v>43100</v>
          </cell>
        </row>
        <row r="770">
          <cell r="C770" t="str">
            <v>254210</v>
          </cell>
          <cell r="D770" t="str">
            <v>SWPA Oz Beach – Arkansas</v>
          </cell>
          <cell r="E770">
            <v>-637377.4</v>
          </cell>
          <cell r="F770" t="str">
            <v>254</v>
          </cell>
          <cell r="G770">
            <v>43100</v>
          </cell>
        </row>
        <row r="771">
          <cell r="C771" t="str">
            <v>254220</v>
          </cell>
          <cell r="D771" t="str">
            <v>SWPA Oz Beach - Kansas</v>
          </cell>
          <cell r="E771">
            <v>-511829.54</v>
          </cell>
          <cell r="F771" t="str">
            <v>254</v>
          </cell>
          <cell r="G771">
            <v>43100</v>
          </cell>
        </row>
        <row r="772">
          <cell r="C772" t="str">
            <v>254230</v>
          </cell>
          <cell r="D772" t="str">
            <v>SWPA Oz Beach - Missouri</v>
          </cell>
          <cell r="E772">
            <v>-6227374.2300000004</v>
          </cell>
          <cell r="F772" t="str">
            <v>254</v>
          </cell>
          <cell r="G772">
            <v>43100</v>
          </cell>
        </row>
        <row r="773">
          <cell r="C773" t="str">
            <v>254240</v>
          </cell>
          <cell r="D773" t="str">
            <v>SWPA Oz Beach - Oklahoma</v>
          </cell>
          <cell r="E773">
            <v>-281859.8</v>
          </cell>
          <cell r="F773" t="str">
            <v>254</v>
          </cell>
          <cell r="G773">
            <v>43100</v>
          </cell>
        </row>
        <row r="774">
          <cell r="C774" t="str">
            <v>254250</v>
          </cell>
          <cell r="D774" t="str">
            <v>SWPA Oz Beach - FERC</v>
          </cell>
          <cell r="E774">
            <v>-1739283</v>
          </cell>
          <cell r="F774" t="str">
            <v>254</v>
          </cell>
          <cell r="G774">
            <v>43100</v>
          </cell>
        </row>
        <row r="775">
          <cell r="C775" t="str">
            <v>254380</v>
          </cell>
          <cell r="D775" t="str">
            <v>Reg Liability- TCR</v>
          </cell>
          <cell r="E775">
            <v>-6227058.1399999997</v>
          </cell>
          <cell r="F775" t="str">
            <v>254</v>
          </cell>
          <cell r="G775">
            <v>43100</v>
          </cell>
        </row>
        <row r="776">
          <cell r="C776" t="str">
            <v>254430</v>
          </cell>
          <cell r="D776" t="str">
            <v>MO Return of Excess DefTx 2017</v>
          </cell>
          <cell r="E776">
            <v>-128642277.04000001</v>
          </cell>
          <cell r="F776" t="str">
            <v>254</v>
          </cell>
          <cell r="G776">
            <v>43100</v>
          </cell>
        </row>
        <row r="777">
          <cell r="C777" t="str">
            <v>254997</v>
          </cell>
          <cell r="D777" t="str">
            <v>Reg Liab Reclass - Noncurrent</v>
          </cell>
          <cell r="E777">
            <v>3064063.47</v>
          </cell>
          <cell r="F777" t="str">
            <v>254</v>
          </cell>
          <cell r="G777">
            <v>43100</v>
          </cell>
        </row>
        <row r="778">
          <cell r="C778" t="str">
            <v>254998</v>
          </cell>
          <cell r="D778" t="str">
            <v>Recovery KS Fuel Cost - Liab</v>
          </cell>
          <cell r="E778">
            <v>-296179.27</v>
          </cell>
          <cell r="F778" t="str">
            <v>254</v>
          </cell>
          <cell r="G778">
            <v>43100</v>
          </cell>
        </row>
        <row r="779">
          <cell r="C779" t="str">
            <v>255110</v>
          </cell>
          <cell r="D779" t="str">
            <v>Accum Def Itc-Elec-3%</v>
          </cell>
          <cell r="E779">
            <v>-0.87</v>
          </cell>
          <cell r="F779" t="str">
            <v>255</v>
          </cell>
          <cell r="G779">
            <v>43100</v>
          </cell>
        </row>
        <row r="780">
          <cell r="C780" t="str">
            <v>255120</v>
          </cell>
          <cell r="D780" t="str">
            <v>Accum Def Itc-Elec-4%</v>
          </cell>
          <cell r="E780">
            <v>0</v>
          </cell>
          <cell r="F780" t="str">
            <v>255</v>
          </cell>
          <cell r="G780">
            <v>43100</v>
          </cell>
        </row>
        <row r="781">
          <cell r="C781" t="str">
            <v>255130</v>
          </cell>
          <cell r="D781" t="str">
            <v>Accum Def Itc-Elec-10%</v>
          </cell>
          <cell r="E781">
            <v>-484429.38</v>
          </cell>
          <cell r="F781" t="str">
            <v>255</v>
          </cell>
          <cell r="G781">
            <v>43100</v>
          </cell>
        </row>
        <row r="782">
          <cell r="C782" t="str">
            <v>255220</v>
          </cell>
          <cell r="D782" t="str">
            <v>Accum Def Itc-Water-4%</v>
          </cell>
          <cell r="E782">
            <v>-177.37</v>
          </cell>
          <cell r="F782" t="str">
            <v>255</v>
          </cell>
          <cell r="G782">
            <v>43100</v>
          </cell>
        </row>
        <row r="783">
          <cell r="C783" t="str">
            <v>255230</v>
          </cell>
          <cell r="D783" t="str">
            <v>Accum Def Itc-Water-10%</v>
          </cell>
          <cell r="E783">
            <v>-3929.69</v>
          </cell>
          <cell r="F783" t="str">
            <v>255</v>
          </cell>
          <cell r="G783">
            <v>43100</v>
          </cell>
        </row>
        <row r="784">
          <cell r="C784" t="str">
            <v>255240</v>
          </cell>
          <cell r="D784" t="str">
            <v>Accum Def Itc-Ad Coal Cr-Iatan</v>
          </cell>
          <cell r="E784">
            <v>-17245637.559999999</v>
          </cell>
          <cell r="F784" t="str">
            <v>255</v>
          </cell>
          <cell r="G784">
            <v>43100</v>
          </cell>
        </row>
        <row r="785">
          <cell r="C785" t="str">
            <v>281400</v>
          </cell>
          <cell r="D785" t="str">
            <v>Accum Def Inc Tx Aa-Fed Riv Pc</v>
          </cell>
          <cell r="E785">
            <v>0</v>
          </cell>
          <cell r="F785" t="str">
            <v>281</v>
          </cell>
          <cell r="G785">
            <v>43100</v>
          </cell>
        </row>
        <row r="786">
          <cell r="C786" t="str">
            <v>281500</v>
          </cell>
          <cell r="D786" t="str">
            <v>Accum Def Inc Tx Aa-Fed Asb Pc</v>
          </cell>
          <cell r="E786">
            <v>0</v>
          </cell>
          <cell r="F786" t="str">
            <v>281</v>
          </cell>
          <cell r="G786">
            <v>43100</v>
          </cell>
        </row>
        <row r="787">
          <cell r="C787" t="str">
            <v>282100</v>
          </cell>
          <cell r="D787" t="str">
            <v>Accum Def Fed Inc Tx-Ld Elect</v>
          </cell>
          <cell r="E787">
            <v>-304547279.00999999</v>
          </cell>
          <cell r="F787" t="str">
            <v>282</v>
          </cell>
          <cell r="G787">
            <v>43100</v>
          </cell>
        </row>
        <row r="788">
          <cell r="C788" t="str">
            <v>282120</v>
          </cell>
          <cell r="D788" t="str">
            <v>Accum Def Fed Inc Tx-Ld Ks Jur</v>
          </cell>
          <cell r="E788">
            <v>-435311</v>
          </cell>
          <cell r="F788" t="str">
            <v>282</v>
          </cell>
          <cell r="G788">
            <v>43100</v>
          </cell>
        </row>
        <row r="789">
          <cell r="C789" t="str">
            <v>282130</v>
          </cell>
          <cell r="D789" t="str">
            <v>Acc Def Fed Inc Tx-LD NonUt DR</v>
          </cell>
          <cell r="E789">
            <v>40392</v>
          </cell>
          <cell r="F789" t="str">
            <v>282</v>
          </cell>
          <cell r="G789">
            <v>43100</v>
          </cell>
        </row>
        <row r="790">
          <cell r="C790" t="str">
            <v>282135</v>
          </cell>
          <cell r="D790" t="str">
            <v>Acc Def Fed Inc Tx-LD NonUT CR</v>
          </cell>
          <cell r="E790">
            <v>32351</v>
          </cell>
          <cell r="F790" t="str">
            <v>282</v>
          </cell>
          <cell r="G790">
            <v>43100</v>
          </cell>
        </row>
        <row r="791">
          <cell r="C791" t="str">
            <v>282140</v>
          </cell>
          <cell r="D791" t="str">
            <v>Accum Def Fed Inc Tx-Ld Ok Jur</v>
          </cell>
          <cell r="E791">
            <v>-99469</v>
          </cell>
          <cell r="F791" t="str">
            <v>282</v>
          </cell>
          <cell r="G791">
            <v>43100</v>
          </cell>
        </row>
        <row r="792">
          <cell r="C792" t="str">
            <v>282150</v>
          </cell>
          <cell r="D792" t="str">
            <v>Accm Def Fed Inc Tx-Ld Ferc Jr</v>
          </cell>
          <cell r="E792">
            <v>-228367</v>
          </cell>
          <cell r="F792" t="str">
            <v>282</v>
          </cell>
          <cell r="G792">
            <v>43100</v>
          </cell>
        </row>
        <row r="793">
          <cell r="C793" t="str">
            <v>282200</v>
          </cell>
          <cell r="D793" t="str">
            <v>Accumul Def Inc Tx-Ld Water</v>
          </cell>
          <cell r="E793">
            <v>-1244301.57</v>
          </cell>
          <cell r="F793" t="str">
            <v>282</v>
          </cell>
          <cell r="G793">
            <v>43100</v>
          </cell>
        </row>
        <row r="794">
          <cell r="C794" t="str">
            <v>283100</v>
          </cell>
          <cell r="D794" t="str">
            <v>Accm Def Fed Inc Tx-2Nd 5Yr Mn</v>
          </cell>
          <cell r="E794">
            <v>-31747.25</v>
          </cell>
          <cell r="F794" t="str">
            <v>283</v>
          </cell>
          <cell r="G794">
            <v>43100</v>
          </cell>
        </row>
        <row r="795">
          <cell r="C795" t="str">
            <v>283103</v>
          </cell>
          <cell r="D795" t="str">
            <v>Acc Def Tax-Repair Allowance</v>
          </cell>
          <cell r="E795">
            <v>-2731365.52</v>
          </cell>
          <cell r="F795" t="str">
            <v>283</v>
          </cell>
          <cell r="G795">
            <v>43100</v>
          </cell>
        </row>
        <row r="796">
          <cell r="C796" t="str">
            <v>283116</v>
          </cell>
          <cell r="D796" t="str">
            <v>Def Tax Liab-Iatan Def Charges</v>
          </cell>
          <cell r="E796">
            <v>-3632494.17</v>
          </cell>
          <cell r="F796" t="str">
            <v>283</v>
          </cell>
          <cell r="G796">
            <v>43100</v>
          </cell>
        </row>
        <row r="797">
          <cell r="C797" t="str">
            <v>283123</v>
          </cell>
          <cell r="D797" t="str">
            <v>Def Inc Tax - Hedge Trans Loss</v>
          </cell>
          <cell r="E797">
            <v>-233916.21</v>
          </cell>
          <cell r="F797" t="str">
            <v>283</v>
          </cell>
          <cell r="G797">
            <v>43100</v>
          </cell>
        </row>
        <row r="798">
          <cell r="C798" t="str">
            <v>283139</v>
          </cell>
          <cell r="D798" t="str">
            <v>Deferred Tax Liab Fuel Costs</v>
          </cell>
          <cell r="E798">
            <v>-3220373.78</v>
          </cell>
          <cell r="F798" t="str">
            <v>283</v>
          </cell>
          <cell r="G798">
            <v>43100</v>
          </cell>
        </row>
        <row r="799">
          <cell r="C799" t="str">
            <v>283355</v>
          </cell>
          <cell r="D799" t="str">
            <v>Def Tx-Unreal Gain Derivatives</v>
          </cell>
          <cell r="E799">
            <v>0</v>
          </cell>
          <cell r="F799" t="str">
            <v>283</v>
          </cell>
          <cell r="G799">
            <v>43100</v>
          </cell>
        </row>
        <row r="800">
          <cell r="C800" t="str">
            <v>283366</v>
          </cell>
          <cell r="D800" t="str">
            <v>Def Tx-ITC Tx Basis Red-Iatan</v>
          </cell>
          <cell r="E800">
            <v>-5215872.78</v>
          </cell>
          <cell r="F800" t="str">
            <v>283</v>
          </cell>
          <cell r="G800">
            <v>43100</v>
          </cell>
        </row>
        <row r="801">
          <cell r="C801" t="str">
            <v>283400</v>
          </cell>
          <cell r="D801" t="str">
            <v>Accm Def Fed Inc Tx-Lic Softwr</v>
          </cell>
          <cell r="E801">
            <v>-2447372.15</v>
          </cell>
          <cell r="F801" t="str">
            <v>283</v>
          </cell>
          <cell r="G801">
            <v>43100</v>
          </cell>
        </row>
        <row r="802">
          <cell r="C802" t="str">
            <v>283900</v>
          </cell>
          <cell r="D802" t="str">
            <v>Acc Def Tx-Loss Reacq Debt</v>
          </cell>
          <cell r="E802">
            <v>-2059343.96</v>
          </cell>
          <cell r="F802" t="str">
            <v>283</v>
          </cell>
          <cell r="G802">
            <v>43100</v>
          </cell>
        </row>
        <row r="803">
          <cell r="C803" t="str">
            <v>283914</v>
          </cell>
          <cell r="D803" t="str">
            <v>Def Inc Tax - FAS158</v>
          </cell>
          <cell r="E803">
            <v>-15457806</v>
          </cell>
          <cell r="F803" t="str">
            <v>283</v>
          </cell>
          <cell r="G803">
            <v>43100</v>
          </cell>
        </row>
        <row r="804">
          <cell r="C804" t="str">
            <v>283915</v>
          </cell>
          <cell r="D804" t="str">
            <v>Def Inc Tax-Deftx Liab Fas 109</v>
          </cell>
          <cell r="E804">
            <v>-13333421.41</v>
          </cell>
          <cell r="F804" t="str">
            <v>283</v>
          </cell>
          <cell r="G804">
            <v>43100</v>
          </cell>
        </row>
        <row r="805">
          <cell r="C805" t="str">
            <v>283917</v>
          </cell>
          <cell r="D805" t="str">
            <v>Def Tx Liab-Equity AFUDC</v>
          </cell>
          <cell r="E805">
            <v>-13491783.92</v>
          </cell>
          <cell r="F805" t="str">
            <v>283</v>
          </cell>
          <cell r="G805">
            <v>43100</v>
          </cell>
        </row>
        <row r="806">
          <cell r="C806" t="str">
            <v>283921</v>
          </cell>
          <cell r="D806" t="str">
            <v>Def Inc Tx Ice Storm Exp</v>
          </cell>
          <cell r="E806">
            <v>-93923.17</v>
          </cell>
          <cell r="F806" t="str">
            <v>283</v>
          </cell>
          <cell r="G806">
            <v>43100</v>
          </cell>
        </row>
        <row r="807">
          <cell r="C807" t="str">
            <v>283924</v>
          </cell>
          <cell r="D807" t="str">
            <v>Acc Def Tx - Softwr Devlp Cost</v>
          </cell>
          <cell r="E807">
            <v>0</v>
          </cell>
          <cell r="F807" t="str">
            <v>283</v>
          </cell>
          <cell r="G807">
            <v>43100</v>
          </cell>
        </row>
        <row r="808">
          <cell r="C808" t="str">
            <v>301000</v>
          </cell>
          <cell r="D808" t="str">
            <v>Organization</v>
          </cell>
          <cell r="E808">
            <v>0</v>
          </cell>
          <cell r="F808" t="str">
            <v>301</v>
          </cell>
          <cell r="G808">
            <v>43100</v>
          </cell>
        </row>
        <row r="809">
          <cell r="C809" t="str">
            <v>302000</v>
          </cell>
          <cell r="D809" t="str">
            <v>Franchises &amp; Consents</v>
          </cell>
          <cell r="E809">
            <v>0</v>
          </cell>
          <cell r="F809" t="str">
            <v>302</v>
          </cell>
          <cell r="G809">
            <v>43100</v>
          </cell>
        </row>
        <row r="810">
          <cell r="C810" t="str">
            <v>303000</v>
          </cell>
          <cell r="D810" t="str">
            <v>Miscellaneous Intangible Plant</v>
          </cell>
          <cell r="E810">
            <v>0</v>
          </cell>
          <cell r="F810" t="str">
            <v>303</v>
          </cell>
          <cell r="G810">
            <v>43100</v>
          </cell>
        </row>
        <row r="811">
          <cell r="C811" t="str">
            <v>310000</v>
          </cell>
          <cell r="D811" t="str">
            <v>L&amp; &amp; L&amp; Rights</v>
          </cell>
          <cell r="E811">
            <v>0</v>
          </cell>
          <cell r="F811" t="str">
            <v>310</v>
          </cell>
          <cell r="G811">
            <v>43100</v>
          </cell>
        </row>
        <row r="812">
          <cell r="C812" t="str">
            <v>311000</v>
          </cell>
          <cell r="D812" t="str">
            <v>Struct &amp; Improvements</v>
          </cell>
          <cell r="E812">
            <v>0</v>
          </cell>
          <cell r="F812" t="str">
            <v>311</v>
          </cell>
          <cell r="G812">
            <v>43100</v>
          </cell>
        </row>
        <row r="813">
          <cell r="C813" t="str">
            <v>312000</v>
          </cell>
          <cell r="D813" t="str">
            <v>Boiler Plant Equip</v>
          </cell>
          <cell r="E813">
            <v>0</v>
          </cell>
          <cell r="F813" t="str">
            <v>312</v>
          </cell>
          <cell r="G813">
            <v>43100</v>
          </cell>
        </row>
        <row r="814">
          <cell r="C814" t="str">
            <v>314000</v>
          </cell>
          <cell r="D814" t="str">
            <v>Turbogenerator Units</v>
          </cell>
          <cell r="E814">
            <v>0</v>
          </cell>
          <cell r="F814" t="str">
            <v>314</v>
          </cell>
          <cell r="G814">
            <v>43100</v>
          </cell>
        </row>
        <row r="815">
          <cell r="C815" t="str">
            <v>315000</v>
          </cell>
          <cell r="D815" t="str">
            <v>Accessory Electric Equip</v>
          </cell>
          <cell r="E815">
            <v>0</v>
          </cell>
          <cell r="F815" t="str">
            <v>315</v>
          </cell>
          <cell r="G815">
            <v>43100</v>
          </cell>
        </row>
        <row r="816">
          <cell r="C816" t="str">
            <v>316000</v>
          </cell>
          <cell r="D816" t="str">
            <v>Misc Power Alt Equip</v>
          </cell>
          <cell r="E816">
            <v>0</v>
          </cell>
          <cell r="F816" t="str">
            <v>316</v>
          </cell>
          <cell r="G816">
            <v>43100</v>
          </cell>
        </row>
        <row r="817">
          <cell r="C817" t="str">
            <v>330000</v>
          </cell>
          <cell r="D817" t="str">
            <v>Land &amp; Land Rights - Hydro</v>
          </cell>
          <cell r="E817">
            <v>0</v>
          </cell>
          <cell r="F817" t="str">
            <v>330</v>
          </cell>
          <cell r="G817">
            <v>43100</v>
          </cell>
        </row>
        <row r="818">
          <cell r="C818" t="str">
            <v>331000</v>
          </cell>
          <cell r="D818" t="str">
            <v>Struct &amp; Improvements-Hydro</v>
          </cell>
          <cell r="E818">
            <v>0</v>
          </cell>
          <cell r="F818" t="str">
            <v>331</v>
          </cell>
          <cell r="G818">
            <v>43100</v>
          </cell>
        </row>
        <row r="819">
          <cell r="C819" t="str">
            <v>332000</v>
          </cell>
          <cell r="D819" t="str">
            <v>ReservoirsDams &amp; Wtrwys-Hydro</v>
          </cell>
          <cell r="E819">
            <v>0</v>
          </cell>
          <cell r="F819" t="str">
            <v>332</v>
          </cell>
          <cell r="G819">
            <v>43100</v>
          </cell>
        </row>
        <row r="820">
          <cell r="C820" t="str">
            <v>333000</v>
          </cell>
          <cell r="D820" t="str">
            <v>Water Wheels Turb &amp; Gen-Hydro</v>
          </cell>
          <cell r="E820">
            <v>0</v>
          </cell>
          <cell r="F820" t="str">
            <v>333</v>
          </cell>
          <cell r="G820">
            <v>43100</v>
          </cell>
        </row>
        <row r="821">
          <cell r="C821" t="str">
            <v>334000</v>
          </cell>
          <cell r="D821" t="str">
            <v>Accessory Elect Equip - Hydro</v>
          </cell>
          <cell r="E821">
            <v>0</v>
          </cell>
          <cell r="F821" t="str">
            <v>334</v>
          </cell>
          <cell r="G821">
            <v>43100</v>
          </cell>
        </row>
        <row r="822">
          <cell r="C822" t="str">
            <v>335000</v>
          </cell>
          <cell r="D822" t="str">
            <v>Misc Power Plt Equip - Hydro</v>
          </cell>
          <cell r="E822">
            <v>0</v>
          </cell>
          <cell r="F822" t="str">
            <v>335</v>
          </cell>
          <cell r="G822">
            <v>43100</v>
          </cell>
        </row>
        <row r="823">
          <cell r="C823" t="str">
            <v>340000</v>
          </cell>
          <cell r="D823" t="str">
            <v>Land &amp; Land Rights</v>
          </cell>
          <cell r="E823">
            <v>0</v>
          </cell>
          <cell r="F823" t="str">
            <v>340</v>
          </cell>
          <cell r="G823">
            <v>43100</v>
          </cell>
        </row>
        <row r="824">
          <cell r="C824" t="str">
            <v>341000</v>
          </cell>
          <cell r="D824" t="str">
            <v>Structure &amp; Improvements</v>
          </cell>
          <cell r="E824">
            <v>0</v>
          </cell>
          <cell r="F824" t="str">
            <v>341</v>
          </cell>
          <cell r="G824">
            <v>43100</v>
          </cell>
        </row>
        <row r="825">
          <cell r="C825" t="str">
            <v>342000</v>
          </cell>
          <cell r="D825" t="str">
            <v>Holder Producer &amp; Access</v>
          </cell>
          <cell r="E825">
            <v>0</v>
          </cell>
          <cell r="F825" t="str">
            <v>342</v>
          </cell>
          <cell r="G825">
            <v>43100</v>
          </cell>
        </row>
        <row r="826">
          <cell r="C826" t="str">
            <v>343000</v>
          </cell>
          <cell r="D826" t="str">
            <v>Prime Movers</v>
          </cell>
          <cell r="E826">
            <v>0</v>
          </cell>
          <cell r="F826" t="str">
            <v>343</v>
          </cell>
          <cell r="G826">
            <v>43100</v>
          </cell>
        </row>
        <row r="827">
          <cell r="C827" t="str">
            <v>344000</v>
          </cell>
          <cell r="D827" t="str">
            <v>Generators</v>
          </cell>
          <cell r="E827">
            <v>0</v>
          </cell>
          <cell r="F827" t="str">
            <v>344</v>
          </cell>
          <cell r="G827">
            <v>43100</v>
          </cell>
        </row>
        <row r="828">
          <cell r="C828" t="str">
            <v>345000</v>
          </cell>
          <cell r="D828" t="str">
            <v>Access Elect Equip</v>
          </cell>
          <cell r="E828">
            <v>0</v>
          </cell>
          <cell r="F828" t="str">
            <v>345</v>
          </cell>
          <cell r="G828">
            <v>43100</v>
          </cell>
        </row>
        <row r="829">
          <cell r="C829" t="str">
            <v>346000</v>
          </cell>
          <cell r="D829" t="str">
            <v>Misc Power Plt Equip</v>
          </cell>
          <cell r="E829">
            <v>0</v>
          </cell>
          <cell r="F829" t="str">
            <v>346</v>
          </cell>
          <cell r="G829">
            <v>43100</v>
          </cell>
        </row>
        <row r="830">
          <cell r="C830" t="str">
            <v>350000</v>
          </cell>
          <cell r="D830" t="str">
            <v>Land &amp; Land Rights - Trans</v>
          </cell>
          <cell r="E830">
            <v>0</v>
          </cell>
          <cell r="F830" t="str">
            <v>350</v>
          </cell>
          <cell r="G830">
            <v>43100</v>
          </cell>
        </row>
        <row r="831">
          <cell r="C831" t="str">
            <v>352000</v>
          </cell>
          <cell r="D831" t="str">
            <v>Structures &amp; Improv - Trans</v>
          </cell>
          <cell r="E831">
            <v>0</v>
          </cell>
          <cell r="F831" t="str">
            <v>352</v>
          </cell>
          <cell r="G831">
            <v>43100</v>
          </cell>
        </row>
        <row r="832">
          <cell r="C832" t="str">
            <v>353000</v>
          </cell>
          <cell r="D832" t="str">
            <v>Station Equip - Transmission</v>
          </cell>
          <cell r="E832">
            <v>0</v>
          </cell>
          <cell r="F832" t="str">
            <v>353</v>
          </cell>
          <cell r="G832">
            <v>43100</v>
          </cell>
        </row>
        <row r="833">
          <cell r="C833" t="str">
            <v>354000</v>
          </cell>
          <cell r="D833" t="str">
            <v>Towers &amp; Fixtures - Trans</v>
          </cell>
          <cell r="E833">
            <v>0</v>
          </cell>
          <cell r="F833" t="str">
            <v>354</v>
          </cell>
          <cell r="G833">
            <v>43100</v>
          </cell>
        </row>
        <row r="834">
          <cell r="C834" t="str">
            <v>355000</v>
          </cell>
          <cell r="D834" t="str">
            <v>Poles &amp; Fixtures - Trans</v>
          </cell>
          <cell r="E834">
            <v>0</v>
          </cell>
          <cell r="F834" t="str">
            <v>355</v>
          </cell>
          <cell r="G834">
            <v>43100</v>
          </cell>
        </row>
        <row r="835">
          <cell r="C835" t="str">
            <v>356000</v>
          </cell>
          <cell r="D835" t="str">
            <v>Overhead Cond &amp; Device-Trans</v>
          </cell>
          <cell r="E835">
            <v>0</v>
          </cell>
          <cell r="F835" t="str">
            <v>356</v>
          </cell>
          <cell r="G835">
            <v>43100</v>
          </cell>
        </row>
        <row r="836">
          <cell r="C836" t="str">
            <v>360000</v>
          </cell>
          <cell r="D836" t="str">
            <v>Land &amp; Land Rights - Distrib</v>
          </cell>
          <cell r="E836">
            <v>0</v>
          </cell>
          <cell r="F836" t="str">
            <v>360</v>
          </cell>
          <cell r="G836">
            <v>43100</v>
          </cell>
        </row>
        <row r="837">
          <cell r="C837" t="str">
            <v>361000</v>
          </cell>
          <cell r="D837" t="str">
            <v>Struct &amp; Improv - Distribution</v>
          </cell>
          <cell r="E837">
            <v>0</v>
          </cell>
          <cell r="F837" t="str">
            <v>361</v>
          </cell>
          <cell r="G837">
            <v>43100</v>
          </cell>
        </row>
        <row r="838">
          <cell r="C838" t="str">
            <v>362000</v>
          </cell>
          <cell r="D838" t="str">
            <v>Station Equip - Distribution</v>
          </cell>
          <cell r="E838">
            <v>0</v>
          </cell>
          <cell r="F838" t="str">
            <v>362</v>
          </cell>
          <cell r="G838">
            <v>43100</v>
          </cell>
        </row>
        <row r="839">
          <cell r="C839" t="str">
            <v>364000</v>
          </cell>
          <cell r="D839" t="str">
            <v>Poles Towers &amp; Fix - Distrib</v>
          </cell>
          <cell r="E839">
            <v>0</v>
          </cell>
          <cell r="F839" t="str">
            <v>364</v>
          </cell>
          <cell r="G839">
            <v>43100</v>
          </cell>
        </row>
        <row r="840">
          <cell r="C840" t="str">
            <v>365000</v>
          </cell>
          <cell r="D840" t="str">
            <v>Overhead Cond &amp; Devices - Dist</v>
          </cell>
          <cell r="E840">
            <v>0</v>
          </cell>
          <cell r="F840" t="str">
            <v>365</v>
          </cell>
          <cell r="G840">
            <v>43100</v>
          </cell>
        </row>
        <row r="841">
          <cell r="C841" t="str">
            <v>366000</v>
          </cell>
          <cell r="D841" t="str">
            <v>Underground Conduit - Dist</v>
          </cell>
          <cell r="E841">
            <v>0</v>
          </cell>
          <cell r="F841" t="str">
            <v>366</v>
          </cell>
          <cell r="G841">
            <v>43100</v>
          </cell>
        </row>
        <row r="842">
          <cell r="C842" t="str">
            <v>367000</v>
          </cell>
          <cell r="D842" t="str">
            <v>Underground Cond &amp; Device-Dist</v>
          </cell>
          <cell r="E842">
            <v>0</v>
          </cell>
          <cell r="F842" t="str">
            <v>367</v>
          </cell>
          <cell r="G842">
            <v>43100</v>
          </cell>
        </row>
        <row r="843">
          <cell r="C843" t="str">
            <v>368000</v>
          </cell>
          <cell r="D843" t="str">
            <v>Line Transformers - Dist</v>
          </cell>
          <cell r="E843">
            <v>0</v>
          </cell>
          <cell r="F843" t="str">
            <v>368</v>
          </cell>
          <cell r="G843">
            <v>43100</v>
          </cell>
        </row>
        <row r="844">
          <cell r="C844" t="str">
            <v>369000</v>
          </cell>
          <cell r="D844" t="str">
            <v>Services - Dist</v>
          </cell>
          <cell r="E844">
            <v>0</v>
          </cell>
          <cell r="F844" t="str">
            <v>369</v>
          </cell>
          <cell r="G844">
            <v>43100</v>
          </cell>
        </row>
        <row r="845">
          <cell r="C845" t="str">
            <v>370000</v>
          </cell>
          <cell r="D845" t="str">
            <v>Meters - Dist</v>
          </cell>
          <cell r="E845">
            <v>0</v>
          </cell>
          <cell r="F845" t="str">
            <v>370</v>
          </cell>
          <cell r="G845">
            <v>43100</v>
          </cell>
        </row>
        <row r="846">
          <cell r="C846" t="str">
            <v>371000</v>
          </cell>
          <cell r="D846" t="str">
            <v>Installation On Cust Prem-Dist</v>
          </cell>
          <cell r="E846">
            <v>0</v>
          </cell>
          <cell r="F846" t="str">
            <v>371</v>
          </cell>
          <cell r="G846">
            <v>43100</v>
          </cell>
        </row>
        <row r="847">
          <cell r="C847" t="str">
            <v>373000</v>
          </cell>
          <cell r="D847" t="str">
            <v>St Light &amp; Signal Sys - Dist</v>
          </cell>
          <cell r="E847">
            <v>0</v>
          </cell>
          <cell r="F847" t="str">
            <v>373</v>
          </cell>
          <cell r="G847">
            <v>43100</v>
          </cell>
        </row>
        <row r="848">
          <cell r="C848" t="str">
            <v>389000</v>
          </cell>
          <cell r="D848" t="str">
            <v>Land &amp; Land Rights - Gen Plt</v>
          </cell>
          <cell r="E848">
            <v>0</v>
          </cell>
          <cell r="F848" t="str">
            <v>389</v>
          </cell>
          <cell r="G848">
            <v>43100</v>
          </cell>
        </row>
        <row r="849">
          <cell r="C849" t="str">
            <v>390000</v>
          </cell>
          <cell r="D849" t="str">
            <v>Struct &amp; Improv -  Gen Plt</v>
          </cell>
          <cell r="E849">
            <v>0</v>
          </cell>
          <cell r="F849" t="str">
            <v>390</v>
          </cell>
          <cell r="G849">
            <v>43100</v>
          </cell>
        </row>
        <row r="850">
          <cell r="C850" t="str">
            <v>391000</v>
          </cell>
          <cell r="D850" t="str">
            <v>Office Furn &amp; Equip - Gen Plt</v>
          </cell>
          <cell r="E850">
            <v>0</v>
          </cell>
          <cell r="F850" t="str">
            <v>391</v>
          </cell>
          <cell r="G850">
            <v>43100</v>
          </cell>
        </row>
        <row r="851">
          <cell r="C851" t="str">
            <v>392000</v>
          </cell>
          <cell r="D851" t="str">
            <v>Transportation Equip - Gen Plt</v>
          </cell>
          <cell r="E851">
            <v>0</v>
          </cell>
          <cell r="F851" t="str">
            <v>392</v>
          </cell>
          <cell r="G851">
            <v>43100</v>
          </cell>
        </row>
        <row r="852">
          <cell r="C852" t="str">
            <v>393000</v>
          </cell>
          <cell r="D852" t="str">
            <v>Stores Equip - Gen Plt</v>
          </cell>
          <cell r="E852">
            <v>0</v>
          </cell>
          <cell r="F852" t="str">
            <v>393</v>
          </cell>
          <cell r="G852">
            <v>43100</v>
          </cell>
        </row>
        <row r="853">
          <cell r="C853" t="str">
            <v>394000</v>
          </cell>
          <cell r="D853" t="str">
            <v>Tools Shop &amp; Garage Eq-Gen Plt</v>
          </cell>
          <cell r="E853">
            <v>0</v>
          </cell>
          <cell r="F853" t="str">
            <v>394</v>
          </cell>
          <cell r="G853">
            <v>43100</v>
          </cell>
        </row>
        <row r="854">
          <cell r="C854" t="str">
            <v>395000</v>
          </cell>
          <cell r="D854" t="str">
            <v>Lab Equip - General Plt</v>
          </cell>
          <cell r="E854">
            <v>0</v>
          </cell>
          <cell r="F854" t="str">
            <v>395</v>
          </cell>
          <cell r="G854">
            <v>43100</v>
          </cell>
        </row>
        <row r="855">
          <cell r="C855" t="str">
            <v>396000</v>
          </cell>
          <cell r="D855" t="str">
            <v>Power Operated Eq - Gen Plt</v>
          </cell>
          <cell r="E855">
            <v>0</v>
          </cell>
          <cell r="F855" t="str">
            <v>396</v>
          </cell>
          <cell r="G855">
            <v>43100</v>
          </cell>
        </row>
        <row r="856">
          <cell r="C856" t="str">
            <v>397000</v>
          </cell>
          <cell r="D856" t="str">
            <v>Communications Equip - Gen Plt</v>
          </cell>
          <cell r="E856">
            <v>0</v>
          </cell>
          <cell r="F856" t="str">
            <v>397</v>
          </cell>
          <cell r="G856">
            <v>43100</v>
          </cell>
        </row>
        <row r="857">
          <cell r="C857" t="str">
            <v>398000</v>
          </cell>
          <cell r="D857" t="str">
            <v>Misc Equip - General Plt</v>
          </cell>
          <cell r="E857">
            <v>0</v>
          </cell>
          <cell r="F857" t="str">
            <v>398</v>
          </cell>
          <cell r="G857">
            <v>43100</v>
          </cell>
        </row>
        <row r="858">
          <cell r="C858" t="str">
            <v>403000</v>
          </cell>
          <cell r="D858" t="str">
            <v>Depreciation Expense</v>
          </cell>
          <cell r="E858">
            <v>75426505.900000006</v>
          </cell>
          <cell r="F858" t="str">
            <v>403</v>
          </cell>
          <cell r="G858">
            <v>43100</v>
          </cell>
        </row>
        <row r="859">
          <cell r="C859" t="str">
            <v>403003</v>
          </cell>
          <cell r="D859" t="str">
            <v>MO Iatan I AmDp ER-2010-0130</v>
          </cell>
          <cell r="E859">
            <v>37693.25</v>
          </cell>
          <cell r="F859" t="str">
            <v>403</v>
          </cell>
          <cell r="G859">
            <v>43100</v>
          </cell>
        </row>
        <row r="860">
          <cell r="C860" t="str">
            <v>403009</v>
          </cell>
          <cell r="D860" t="str">
            <v>MO Iatan II AmDp ER-2011-0004</v>
          </cell>
          <cell r="E860">
            <v>34548.76</v>
          </cell>
          <cell r="F860" t="str">
            <v>403</v>
          </cell>
          <cell r="G860">
            <v>43100</v>
          </cell>
        </row>
        <row r="861">
          <cell r="C861" t="str">
            <v>403011</v>
          </cell>
          <cell r="D861" t="str">
            <v>MO PlmPt Amrt Dep ER-2011-0004</v>
          </cell>
          <cell r="E861">
            <v>674.29</v>
          </cell>
          <cell r="F861" t="str">
            <v>403</v>
          </cell>
          <cell r="G861">
            <v>43100</v>
          </cell>
        </row>
        <row r="862">
          <cell r="C862" t="str">
            <v>403012</v>
          </cell>
          <cell r="D862" t="str">
            <v>Def Deprec 5-22-11 tornado</v>
          </cell>
          <cell r="E862">
            <v>134548.92000000001</v>
          </cell>
          <cell r="F862" t="str">
            <v>403</v>
          </cell>
          <cell r="G862">
            <v>43100</v>
          </cell>
        </row>
        <row r="863">
          <cell r="C863" t="str">
            <v>403100</v>
          </cell>
          <cell r="D863" t="str">
            <v>Depreciation Expense - ARO's</v>
          </cell>
          <cell r="E863">
            <v>0</v>
          </cell>
          <cell r="F863" t="str">
            <v>403</v>
          </cell>
          <cell r="G863">
            <v>43100</v>
          </cell>
        </row>
        <row r="864">
          <cell r="C864" t="str">
            <v>404000</v>
          </cell>
          <cell r="D864" t="str">
            <v>Amort Ltd-Term Elect/Gas Plant</v>
          </cell>
          <cell r="E864">
            <v>3462768.33</v>
          </cell>
          <cell r="F864" t="str">
            <v>404</v>
          </cell>
          <cell r="G864">
            <v>43100</v>
          </cell>
        </row>
        <row r="865">
          <cell r="C865" t="str">
            <v>408000</v>
          </cell>
          <cell r="D865" t="str">
            <v>Payroll Taxes Contra Account</v>
          </cell>
          <cell r="E865">
            <v>-64031.23</v>
          </cell>
          <cell r="F865" t="str">
            <v>408</v>
          </cell>
          <cell r="G865">
            <v>43100</v>
          </cell>
        </row>
        <row r="866">
          <cell r="C866" t="str">
            <v>408141</v>
          </cell>
          <cell r="D866" t="str">
            <v>Prov-Foab Taxes-Electric</v>
          </cell>
          <cell r="E866">
            <v>3510754.34</v>
          </cell>
          <cell r="F866" t="str">
            <v>408</v>
          </cell>
          <cell r="G866">
            <v>43100</v>
          </cell>
        </row>
        <row r="867">
          <cell r="C867" t="str">
            <v>408142</v>
          </cell>
          <cell r="D867" t="str">
            <v>Prov-Foab Taxes-Water</v>
          </cell>
          <cell r="E867">
            <v>10235.57</v>
          </cell>
          <cell r="F867" t="str">
            <v>408</v>
          </cell>
          <cell r="G867">
            <v>43100</v>
          </cell>
        </row>
        <row r="868">
          <cell r="C868" t="str">
            <v>408144</v>
          </cell>
          <cell r="D868" t="str">
            <v>Payroll Taxes - Iatan</v>
          </cell>
          <cell r="E868">
            <v>215810.51</v>
          </cell>
          <cell r="F868" t="str">
            <v>408</v>
          </cell>
          <cell r="G868">
            <v>43100</v>
          </cell>
        </row>
        <row r="869">
          <cell r="C869" t="str">
            <v>408511</v>
          </cell>
          <cell r="D869" t="str">
            <v>Prov-Fed Unemp Compens Tax-El</v>
          </cell>
          <cell r="E869">
            <v>41768.94</v>
          </cell>
          <cell r="F869" t="str">
            <v>408</v>
          </cell>
          <cell r="G869">
            <v>43100</v>
          </cell>
        </row>
        <row r="870">
          <cell r="C870" t="str">
            <v>408512</v>
          </cell>
          <cell r="D870" t="str">
            <v>Prov-St Unemp Compens Tax-El</v>
          </cell>
          <cell r="E870">
            <v>77503.460000000006</v>
          </cell>
          <cell r="F870" t="str">
            <v>408</v>
          </cell>
          <cell r="G870">
            <v>43100</v>
          </cell>
        </row>
        <row r="871">
          <cell r="C871" t="str">
            <v>408521</v>
          </cell>
          <cell r="D871" t="str">
            <v>Prov-Fed Unemp Compens Tax-Wat</v>
          </cell>
          <cell r="E871">
            <v>98.1</v>
          </cell>
          <cell r="F871" t="str">
            <v>408</v>
          </cell>
          <cell r="G871">
            <v>43100</v>
          </cell>
        </row>
        <row r="872">
          <cell r="C872" t="str">
            <v>408522</v>
          </cell>
          <cell r="D872" t="str">
            <v>Prov-St Unemp Compens Tax-Wat</v>
          </cell>
          <cell r="E872">
            <v>477.28</v>
          </cell>
          <cell r="F872" t="str">
            <v>408</v>
          </cell>
          <cell r="G872">
            <v>43100</v>
          </cell>
        </row>
        <row r="873">
          <cell r="C873" t="str">
            <v>408610</v>
          </cell>
          <cell r="D873" t="str">
            <v>Property Taxes-Electric/Gas</v>
          </cell>
          <cell r="E873">
            <v>22644309.050000001</v>
          </cell>
          <cell r="F873" t="str">
            <v>408</v>
          </cell>
          <cell r="G873">
            <v>43100</v>
          </cell>
        </row>
        <row r="874">
          <cell r="C874" t="str">
            <v>408620</v>
          </cell>
          <cell r="D874" t="str">
            <v>Property Taxes-Water</v>
          </cell>
          <cell r="E874">
            <v>83207.62</v>
          </cell>
          <cell r="F874" t="str">
            <v>408</v>
          </cell>
          <cell r="G874">
            <v>43100</v>
          </cell>
        </row>
        <row r="875">
          <cell r="C875" t="str">
            <v>408630</v>
          </cell>
          <cell r="D875" t="str">
            <v>Property Taxes-Nonoperating</v>
          </cell>
          <cell r="E875">
            <v>480</v>
          </cell>
          <cell r="F875" t="str">
            <v>408</v>
          </cell>
          <cell r="G875">
            <v>43100</v>
          </cell>
        </row>
        <row r="876">
          <cell r="C876" t="str">
            <v>408910</v>
          </cell>
          <cell r="D876" t="str">
            <v>Prov-Ecorp Franchise Tx-Ele/Ga</v>
          </cell>
          <cell r="E876">
            <v>27010.25</v>
          </cell>
          <cell r="F876" t="str">
            <v>408</v>
          </cell>
          <cell r="G876">
            <v>43100</v>
          </cell>
        </row>
        <row r="877">
          <cell r="C877" t="str">
            <v>408930</v>
          </cell>
          <cell r="D877" t="str">
            <v>Prov-City Tax Or Fee-Elect/Gas</v>
          </cell>
          <cell r="E877">
            <v>9813554.0199999996</v>
          </cell>
          <cell r="F877" t="str">
            <v>408</v>
          </cell>
          <cell r="G877">
            <v>43100</v>
          </cell>
        </row>
        <row r="878">
          <cell r="C878" t="str">
            <v>408951</v>
          </cell>
          <cell r="D878" t="str">
            <v>Water Primacy Fee Expense</v>
          </cell>
          <cell r="E878">
            <v>14356.48</v>
          </cell>
          <cell r="F878" t="str">
            <v>408</v>
          </cell>
          <cell r="G878">
            <v>43100</v>
          </cell>
        </row>
        <row r="879">
          <cell r="C879" t="str">
            <v>409111</v>
          </cell>
          <cell r="D879" t="str">
            <v>Prov-Fed Inc Taxes-Electric</v>
          </cell>
          <cell r="E879">
            <v>58582056.560000002</v>
          </cell>
          <cell r="F879" t="str">
            <v>409</v>
          </cell>
          <cell r="G879">
            <v>43100</v>
          </cell>
        </row>
        <row r="880">
          <cell r="C880" t="str">
            <v>409112</v>
          </cell>
          <cell r="D880" t="str">
            <v>Prov-Fed Inc Taxes-Water</v>
          </cell>
          <cell r="E880">
            <v>-97980.57</v>
          </cell>
          <cell r="F880" t="str">
            <v>409</v>
          </cell>
          <cell r="G880">
            <v>43100</v>
          </cell>
        </row>
        <row r="881">
          <cell r="C881" t="str">
            <v>409131</v>
          </cell>
          <cell r="D881" t="str">
            <v>Prov-St Inc Taxes-Electric</v>
          </cell>
          <cell r="E881">
            <v>4032360.09</v>
          </cell>
          <cell r="F881" t="str">
            <v>409</v>
          </cell>
          <cell r="G881">
            <v>43100</v>
          </cell>
        </row>
        <row r="882">
          <cell r="C882" t="str">
            <v>409132</v>
          </cell>
          <cell r="D882" t="str">
            <v>Prov-St Inc Taxes-Water</v>
          </cell>
          <cell r="E882">
            <v>-15396.95</v>
          </cell>
          <cell r="F882" t="str">
            <v>409</v>
          </cell>
          <cell r="G882">
            <v>43100</v>
          </cell>
        </row>
        <row r="883">
          <cell r="C883" t="str">
            <v>409250</v>
          </cell>
          <cell r="D883" t="str">
            <v>Fed Inc Non-Op Taxes Regulated</v>
          </cell>
          <cell r="E883">
            <v>-286926.21000000002</v>
          </cell>
          <cell r="F883" t="str">
            <v>409</v>
          </cell>
          <cell r="G883">
            <v>43100</v>
          </cell>
        </row>
        <row r="884">
          <cell r="C884" t="str">
            <v>409260</v>
          </cell>
          <cell r="D884" t="str">
            <v>ST Inc Non-Op Taxes Regulated</v>
          </cell>
          <cell r="E884">
            <v>-40881.870000000003</v>
          </cell>
          <cell r="F884" t="str">
            <v>409</v>
          </cell>
          <cell r="G884">
            <v>43100</v>
          </cell>
        </row>
        <row r="885">
          <cell r="C885" t="str">
            <v>410112</v>
          </cell>
          <cell r="D885" t="str">
            <v>Def Tax-Ozark Beach Loss Gen</v>
          </cell>
          <cell r="E885">
            <v>-1850158.16</v>
          </cell>
          <cell r="F885" t="str">
            <v>410</v>
          </cell>
          <cell r="G885">
            <v>43100</v>
          </cell>
        </row>
        <row r="886">
          <cell r="C886" t="str">
            <v>410113</v>
          </cell>
          <cell r="D886" t="str">
            <v>Prov For Def Tax-Repair Allow</v>
          </cell>
          <cell r="E886">
            <v>50723.01</v>
          </cell>
          <cell r="F886" t="str">
            <v>410</v>
          </cell>
          <cell r="G886">
            <v>43100</v>
          </cell>
        </row>
        <row r="887">
          <cell r="C887" t="str">
            <v>410118</v>
          </cell>
          <cell r="D887" t="str">
            <v>Def Tax Ice Storm Expense</v>
          </cell>
          <cell r="E887">
            <v>18298.189999999999</v>
          </cell>
          <cell r="F887" t="str">
            <v>410</v>
          </cell>
          <cell r="G887">
            <v>43100</v>
          </cell>
        </row>
        <row r="888">
          <cell r="C888" t="str">
            <v>410120</v>
          </cell>
          <cell r="D888" t="str">
            <v>Deferred Tx Net Operating Loss</v>
          </cell>
          <cell r="E888">
            <v>-30641544.68</v>
          </cell>
          <cell r="F888" t="str">
            <v>410</v>
          </cell>
          <cell r="G888">
            <v>43100</v>
          </cell>
        </row>
        <row r="889">
          <cell r="C889" t="str">
            <v>410121</v>
          </cell>
          <cell r="D889" t="str">
            <v>Fed Def Tx Asb 5-Yr Mtc</v>
          </cell>
          <cell r="E889">
            <v>18298.2</v>
          </cell>
          <cell r="F889" t="str">
            <v>410</v>
          </cell>
          <cell r="G889">
            <v>43100</v>
          </cell>
        </row>
        <row r="890">
          <cell r="C890" t="str">
            <v>410122</v>
          </cell>
          <cell r="D890" t="str">
            <v>Loss On Reacquired Debt</v>
          </cell>
          <cell r="E890">
            <v>94306.06</v>
          </cell>
          <cell r="F890" t="str">
            <v>410</v>
          </cell>
          <cell r="G890">
            <v>43100</v>
          </cell>
        </row>
        <row r="891">
          <cell r="C891" t="str">
            <v>410124</v>
          </cell>
          <cell r="D891" t="str">
            <v>Federal-Licensed Sftwr Purch</v>
          </cell>
          <cell r="E891">
            <v>644388.97</v>
          </cell>
          <cell r="F891" t="str">
            <v>410</v>
          </cell>
          <cell r="G891">
            <v>43100</v>
          </cell>
        </row>
        <row r="892">
          <cell r="C892" t="str">
            <v>410128</v>
          </cell>
          <cell r="D892" t="str">
            <v>Def Inc Tax - Hedge Trans Loss</v>
          </cell>
          <cell r="E892">
            <v>64740.01</v>
          </cell>
          <cell r="F892" t="str">
            <v>410</v>
          </cell>
          <cell r="G892">
            <v>43100</v>
          </cell>
        </row>
        <row r="893">
          <cell r="C893" t="str">
            <v>410130</v>
          </cell>
          <cell r="D893" t="str">
            <v>Fed Def Tx Exp - Misc</v>
          </cell>
          <cell r="E893">
            <v>6526530.4199999999</v>
          </cell>
          <cell r="F893" t="str">
            <v>410</v>
          </cell>
          <cell r="G893">
            <v>43100</v>
          </cell>
        </row>
        <row r="894">
          <cell r="C894" t="str">
            <v>410131</v>
          </cell>
          <cell r="D894" t="str">
            <v>Fed Def Tx-Con In Aid Const-El</v>
          </cell>
          <cell r="E894">
            <v>979278.23</v>
          </cell>
          <cell r="F894" t="str">
            <v>410</v>
          </cell>
          <cell r="G894">
            <v>43100</v>
          </cell>
        </row>
        <row r="895">
          <cell r="C895" t="str">
            <v>410132</v>
          </cell>
          <cell r="D895" t="str">
            <v>Fed Def Tx-Con Aid Const-Wa</v>
          </cell>
          <cell r="E895">
            <v>267.77</v>
          </cell>
          <cell r="F895" t="str">
            <v>410</v>
          </cell>
          <cell r="G895">
            <v>43100</v>
          </cell>
        </row>
        <row r="896">
          <cell r="C896" t="str">
            <v>410134</v>
          </cell>
          <cell r="D896" t="str">
            <v>Fed Def Tx-Int Capitalized</v>
          </cell>
          <cell r="E896">
            <v>774038.07</v>
          </cell>
          <cell r="F896" t="str">
            <v>410</v>
          </cell>
          <cell r="G896">
            <v>43100</v>
          </cell>
        </row>
        <row r="897">
          <cell r="C897" t="str">
            <v>410137</v>
          </cell>
          <cell r="D897" t="str">
            <v>Fed Postretirement Ben Pension</v>
          </cell>
          <cell r="E897">
            <v>165615.91</v>
          </cell>
          <cell r="F897" t="str">
            <v>410</v>
          </cell>
          <cell r="G897">
            <v>43100</v>
          </cell>
        </row>
        <row r="898">
          <cell r="C898" t="str">
            <v>410139</v>
          </cell>
          <cell r="D898" t="str">
            <v>Deferred Tax Debit Fuel Costs</v>
          </cell>
          <cell r="E898">
            <v>4814815.2300000004</v>
          </cell>
          <cell r="F898" t="str">
            <v>410</v>
          </cell>
          <cell r="G898">
            <v>43100</v>
          </cell>
        </row>
        <row r="899">
          <cell r="C899" t="str">
            <v>410141</v>
          </cell>
          <cell r="D899" t="str">
            <v>Prov Def Fed Inc Ld El Aftr 53</v>
          </cell>
          <cell r="E899">
            <v>41033408.689999998</v>
          </cell>
          <cell r="F899" t="str">
            <v>410</v>
          </cell>
          <cell r="G899">
            <v>43100</v>
          </cell>
        </row>
        <row r="900">
          <cell r="C900" t="str">
            <v>410142</v>
          </cell>
          <cell r="D900" t="str">
            <v>Prov Def Fed Inc Ld Wtr Aftr53</v>
          </cell>
          <cell r="E900">
            <v>250929.5</v>
          </cell>
          <cell r="F900" t="str">
            <v>410</v>
          </cell>
          <cell r="G900">
            <v>43100</v>
          </cell>
        </row>
        <row r="901">
          <cell r="C901" t="str">
            <v>410144</v>
          </cell>
          <cell r="D901" t="str">
            <v>Def Tax Exp-Reg Plan Amort</v>
          </cell>
          <cell r="E901">
            <v>880431.26</v>
          </cell>
          <cell r="F901" t="str">
            <v>410</v>
          </cell>
          <cell r="G901">
            <v>43100</v>
          </cell>
        </row>
        <row r="902">
          <cell r="C902" t="str">
            <v>410298</v>
          </cell>
          <cell r="D902" t="str">
            <v>Def Tax Disallow Plt 2006</v>
          </cell>
          <cell r="E902">
            <v>98016.960000000006</v>
          </cell>
          <cell r="F902" t="str">
            <v>410</v>
          </cell>
          <cell r="G902">
            <v>43100</v>
          </cell>
        </row>
        <row r="903">
          <cell r="C903" t="str">
            <v>411003</v>
          </cell>
          <cell r="D903" t="str">
            <v>Prov For Def Tax-Repair Allow</v>
          </cell>
          <cell r="E903">
            <v>-187976.29</v>
          </cell>
          <cell r="F903" t="str">
            <v>411</v>
          </cell>
          <cell r="G903">
            <v>43100</v>
          </cell>
        </row>
        <row r="904">
          <cell r="C904" t="str">
            <v>411004</v>
          </cell>
          <cell r="D904" t="str">
            <v>Nonutilized Iatan ITC Credits</v>
          </cell>
          <cell r="E904">
            <v>-200084.04</v>
          </cell>
          <cell r="F904" t="str">
            <v>411</v>
          </cell>
          <cell r="G904">
            <v>43100</v>
          </cell>
        </row>
        <row r="905">
          <cell r="C905" t="str">
            <v>411100</v>
          </cell>
          <cell r="D905" t="str">
            <v>Accretion Expense - ARO's</v>
          </cell>
          <cell r="E905">
            <v>0</v>
          </cell>
          <cell r="F905" t="str">
            <v>411</v>
          </cell>
          <cell r="G905">
            <v>43100</v>
          </cell>
        </row>
        <row r="906">
          <cell r="C906" t="str">
            <v>411103</v>
          </cell>
          <cell r="D906" t="str">
            <v>DefTx-Net Operating Loss Elect</v>
          </cell>
          <cell r="E906">
            <v>-2843731.2</v>
          </cell>
          <cell r="F906" t="str">
            <v>411</v>
          </cell>
          <cell r="G906">
            <v>43100</v>
          </cell>
        </row>
        <row r="907">
          <cell r="C907" t="str">
            <v>411112</v>
          </cell>
          <cell r="D907" t="str">
            <v>Def Tx-Ozark Beach Loss Gen Cr</v>
          </cell>
          <cell r="E907">
            <v>2292691.2000000002</v>
          </cell>
          <cell r="F907" t="str">
            <v>411</v>
          </cell>
          <cell r="G907">
            <v>43100</v>
          </cell>
        </row>
        <row r="908">
          <cell r="C908" t="str">
            <v>411116</v>
          </cell>
          <cell r="D908" t="str">
            <v>Def Tax Cr-Iatan Def Charges</v>
          </cell>
          <cell r="E908">
            <v>-180598.01</v>
          </cell>
          <cell r="F908" t="str">
            <v>411</v>
          </cell>
          <cell r="G908">
            <v>43100</v>
          </cell>
        </row>
        <row r="909">
          <cell r="C909" t="str">
            <v>411118</v>
          </cell>
          <cell r="D909" t="str">
            <v>Def Tx Cr Ice Storm Expense</v>
          </cell>
          <cell r="E909">
            <v>-68833.08</v>
          </cell>
          <cell r="F909" t="str">
            <v>411</v>
          </cell>
          <cell r="G909">
            <v>43100</v>
          </cell>
        </row>
        <row r="910">
          <cell r="C910" t="str">
            <v>411121</v>
          </cell>
          <cell r="D910" t="str">
            <v>Fed Inc Def Asbury Unit #1</v>
          </cell>
          <cell r="E910">
            <v>-68098.37</v>
          </cell>
          <cell r="F910" t="str">
            <v>411</v>
          </cell>
          <cell r="G910">
            <v>43100</v>
          </cell>
        </row>
        <row r="911">
          <cell r="C911" t="str">
            <v>411122</v>
          </cell>
          <cell r="D911" t="str">
            <v>Loss On Reacquired Debt-Cr</v>
          </cell>
          <cell r="E911">
            <v>-350809.44</v>
          </cell>
          <cell r="F911" t="str">
            <v>411</v>
          </cell>
          <cell r="G911">
            <v>43100</v>
          </cell>
        </row>
        <row r="912">
          <cell r="C912" t="str">
            <v>411124</v>
          </cell>
          <cell r="D912" t="str">
            <v>Fed Def-Licensed Sftwr Purch</v>
          </cell>
          <cell r="E912">
            <v>-462521.49</v>
          </cell>
          <cell r="F912" t="str">
            <v>411</v>
          </cell>
          <cell r="G912">
            <v>43100</v>
          </cell>
        </row>
        <row r="913">
          <cell r="C913" t="str">
            <v>411126</v>
          </cell>
          <cell r="D913" t="str">
            <v>Fed Officers &amp; Dir Def Comp-Cr</v>
          </cell>
          <cell r="E913">
            <v>-749656.84</v>
          </cell>
          <cell r="F913" t="str">
            <v>411</v>
          </cell>
          <cell r="G913">
            <v>43100</v>
          </cell>
        </row>
        <row r="914">
          <cell r="C914" t="str">
            <v>411128</v>
          </cell>
          <cell r="D914" t="str">
            <v>Def Inc Tax - Hedge Trans Gain</v>
          </cell>
          <cell r="E914">
            <v>-17595.669999999998</v>
          </cell>
          <cell r="F914" t="str">
            <v>411</v>
          </cell>
          <cell r="G914">
            <v>43100</v>
          </cell>
        </row>
        <row r="915">
          <cell r="C915" t="str">
            <v>411130</v>
          </cell>
          <cell r="D915" t="str">
            <v>Fed Def Tx Exp - Misc</v>
          </cell>
          <cell r="E915">
            <v>-2043955.73</v>
          </cell>
          <cell r="F915" t="str">
            <v>411</v>
          </cell>
          <cell r="G915">
            <v>43100</v>
          </cell>
        </row>
        <row r="916">
          <cell r="C916" t="str">
            <v>411131</v>
          </cell>
          <cell r="D916" t="str">
            <v>Fed Def Tx-Con Aid Cst-El-Cr</v>
          </cell>
          <cell r="E916">
            <v>-1527766.51</v>
          </cell>
          <cell r="F916" t="str">
            <v>411</v>
          </cell>
          <cell r="G916">
            <v>43100</v>
          </cell>
        </row>
        <row r="917">
          <cell r="C917" t="str">
            <v>411132</v>
          </cell>
          <cell r="D917" t="str">
            <v>Fed Def Tx-Con Aid Const-Wa-Cr</v>
          </cell>
          <cell r="E917">
            <v>-30.86</v>
          </cell>
          <cell r="F917" t="str">
            <v>411</v>
          </cell>
          <cell r="G917">
            <v>43100</v>
          </cell>
        </row>
        <row r="918">
          <cell r="C918" t="str">
            <v>411134</v>
          </cell>
          <cell r="D918" t="str">
            <v>Fed Def Tx-Int Capitalized-Cr</v>
          </cell>
          <cell r="E918">
            <v>-1344791.04</v>
          </cell>
          <cell r="F918" t="str">
            <v>411</v>
          </cell>
          <cell r="G918">
            <v>43100</v>
          </cell>
        </row>
        <row r="919">
          <cell r="C919" t="str">
            <v>411136</v>
          </cell>
          <cell r="D919" t="str">
            <v>Prov Def Inc Tax-Pbop Costs Mo</v>
          </cell>
          <cell r="E919">
            <v>-534677.66</v>
          </cell>
          <cell r="F919" t="str">
            <v>411</v>
          </cell>
          <cell r="G919">
            <v>43100</v>
          </cell>
        </row>
        <row r="920">
          <cell r="C920" t="str">
            <v>411141</v>
          </cell>
          <cell r="D920" t="str">
            <v>Fed Inc Def Ld El After 53</v>
          </cell>
          <cell r="E920">
            <v>-25177455.460000001</v>
          </cell>
          <cell r="F920" t="str">
            <v>411</v>
          </cell>
          <cell r="G920">
            <v>43100</v>
          </cell>
        </row>
        <row r="921">
          <cell r="C921" t="str">
            <v>411142</v>
          </cell>
          <cell r="D921" t="str">
            <v>Def Fit Ld Wa Post 53</v>
          </cell>
          <cell r="E921">
            <v>-130350.39999999999</v>
          </cell>
          <cell r="F921" t="str">
            <v>411</v>
          </cell>
          <cell r="G921">
            <v>43100</v>
          </cell>
        </row>
        <row r="922">
          <cell r="C922" t="str">
            <v>411144</v>
          </cell>
          <cell r="D922" t="str">
            <v>Def Tax Exp-Reg Plan Amort</v>
          </cell>
          <cell r="E922">
            <v>-237573.15</v>
          </cell>
          <cell r="F922" t="str">
            <v>411</v>
          </cell>
          <cell r="G922">
            <v>43100</v>
          </cell>
        </row>
        <row r="923">
          <cell r="C923" t="str">
            <v>411299</v>
          </cell>
          <cell r="D923" t="str">
            <v>Prov Def Inc Tx Disallow Plnt</v>
          </cell>
          <cell r="E923">
            <v>-26448.63</v>
          </cell>
          <cell r="F923" t="str">
            <v>411</v>
          </cell>
          <cell r="G923">
            <v>43100</v>
          </cell>
        </row>
        <row r="924">
          <cell r="C924" t="str">
            <v>411413</v>
          </cell>
          <cell r="D924" t="str">
            <v>Federal Def Itc - Electric-10%</v>
          </cell>
          <cell r="E924">
            <v>-141239.03</v>
          </cell>
          <cell r="F924" t="str">
            <v>411</v>
          </cell>
          <cell r="G924">
            <v>43100</v>
          </cell>
        </row>
        <row r="925">
          <cell r="C925" t="str">
            <v>411423</v>
          </cell>
          <cell r="D925" t="str">
            <v>Federal Def Itc -  Water-10%</v>
          </cell>
          <cell r="E925">
            <v>-1581.06</v>
          </cell>
          <cell r="F925" t="str">
            <v>411</v>
          </cell>
          <cell r="G925">
            <v>43100</v>
          </cell>
        </row>
        <row r="926">
          <cell r="C926" t="str">
            <v>411800</v>
          </cell>
          <cell r="D926" t="str">
            <v>Gains-Disposition Emmiss Allow</v>
          </cell>
          <cell r="E926">
            <v>-10.86</v>
          </cell>
          <cell r="F926" t="str">
            <v>411</v>
          </cell>
          <cell r="G926">
            <v>43100</v>
          </cell>
        </row>
        <row r="927">
          <cell r="C927" t="str">
            <v>414300</v>
          </cell>
          <cell r="D927" t="str">
            <v>Dep Expense Water</v>
          </cell>
          <cell r="E927">
            <v>306183.64</v>
          </cell>
          <cell r="F927" t="str">
            <v>414</v>
          </cell>
          <cell r="G927">
            <v>43100</v>
          </cell>
        </row>
        <row r="928">
          <cell r="C928" t="str">
            <v>414989</v>
          </cell>
          <cell r="D928" t="str">
            <v>Realized Loss - Derivatives</v>
          </cell>
          <cell r="E928">
            <v>0</v>
          </cell>
          <cell r="F928" t="str">
            <v>414</v>
          </cell>
          <cell r="G928">
            <v>43100</v>
          </cell>
        </row>
        <row r="929">
          <cell r="C929" t="str">
            <v>414999</v>
          </cell>
          <cell r="D929" t="str">
            <v>Realized Gain - Derivative</v>
          </cell>
          <cell r="E929">
            <v>0</v>
          </cell>
          <cell r="F929" t="str">
            <v>414</v>
          </cell>
          <cell r="G929">
            <v>43100</v>
          </cell>
        </row>
        <row r="930">
          <cell r="C930" t="str">
            <v>417700</v>
          </cell>
          <cell r="D930" t="str">
            <v>LABS US Allocs</v>
          </cell>
          <cell r="E930">
            <v>0</v>
          </cell>
          <cell r="F930" t="str">
            <v>417</v>
          </cell>
          <cell r="G930">
            <v>43100</v>
          </cell>
        </row>
        <row r="931">
          <cell r="C931" t="str">
            <v>418020</v>
          </cell>
          <cell r="D931" t="str">
            <v>Non-Op Rental Expense-Dep</v>
          </cell>
          <cell r="E931">
            <v>1513.22</v>
          </cell>
          <cell r="F931" t="str">
            <v>418</v>
          </cell>
          <cell r="G931">
            <v>43100</v>
          </cell>
        </row>
        <row r="932">
          <cell r="C932" t="str">
            <v>419020</v>
          </cell>
          <cell r="D932" t="str">
            <v>Int Inc-Temporary Cash Invest</v>
          </cell>
          <cell r="E932">
            <v>-48047.85</v>
          </cell>
          <cell r="F932" t="str">
            <v>419</v>
          </cell>
          <cell r="G932">
            <v>43100</v>
          </cell>
        </row>
        <row r="933">
          <cell r="C933" t="str">
            <v>419025</v>
          </cell>
          <cell r="D933" t="str">
            <v>Interest Income MO FAC</v>
          </cell>
          <cell r="E933">
            <v>-65039.7</v>
          </cell>
          <cell r="F933" t="str">
            <v>419</v>
          </cell>
          <cell r="G933">
            <v>43100</v>
          </cell>
        </row>
        <row r="934">
          <cell r="C934" t="str">
            <v>419026</v>
          </cell>
          <cell r="D934" t="str">
            <v>Plum Point Escrow Interest Inc</v>
          </cell>
          <cell r="E934">
            <v>-7607.62</v>
          </cell>
          <cell r="F934" t="str">
            <v>419</v>
          </cell>
          <cell r="G934">
            <v>43100</v>
          </cell>
        </row>
        <row r="935">
          <cell r="C935" t="str">
            <v>419030</v>
          </cell>
          <cell r="D935" t="str">
            <v>Other Int &amp; Dividend Income</v>
          </cell>
          <cell r="E935">
            <v>-112697.78</v>
          </cell>
          <cell r="F935" t="str">
            <v>419</v>
          </cell>
          <cell r="G935">
            <v>43100</v>
          </cell>
        </row>
        <row r="936">
          <cell r="C936" t="str">
            <v>419100</v>
          </cell>
          <cell r="D936" t="str">
            <v>Afudc - Other      (Equity)</v>
          </cell>
          <cell r="E936">
            <v>-874193.67</v>
          </cell>
          <cell r="F936" t="str">
            <v>419</v>
          </cell>
          <cell r="G936">
            <v>43100</v>
          </cell>
        </row>
        <row r="937">
          <cell r="C937" t="str">
            <v>419801</v>
          </cell>
          <cell r="D937" t="str">
            <v>Int Income on Cash Adv to EDG</v>
          </cell>
          <cell r="E937">
            <v>-16760.22</v>
          </cell>
          <cell r="F937" t="str">
            <v>419</v>
          </cell>
          <cell r="G937">
            <v>43100</v>
          </cell>
        </row>
        <row r="938">
          <cell r="C938" t="str">
            <v>421022</v>
          </cell>
          <cell r="D938" t="str">
            <v>MO Iat I Amrt O&amp;M ER-2010-0130</v>
          </cell>
          <cell r="E938">
            <v>31110.9</v>
          </cell>
          <cell r="F938" t="str">
            <v>421</v>
          </cell>
          <cell r="G938">
            <v>43100</v>
          </cell>
        </row>
        <row r="939">
          <cell r="C939" t="str">
            <v>421027</v>
          </cell>
          <cell r="D939" t="str">
            <v>MO Iat II Amrt OM ER-2011-0004</v>
          </cell>
          <cell r="E939">
            <v>57795.88</v>
          </cell>
          <cell r="F939" t="str">
            <v>421</v>
          </cell>
          <cell r="G939">
            <v>43100</v>
          </cell>
        </row>
        <row r="940">
          <cell r="C940" t="str">
            <v>421029</v>
          </cell>
          <cell r="D940" t="str">
            <v>MO PlmPt Amrt O&amp;M ER-2011-0004</v>
          </cell>
          <cell r="E940">
            <v>1323.82</v>
          </cell>
          <cell r="F940" t="str">
            <v>421</v>
          </cell>
          <cell r="G940">
            <v>43100</v>
          </cell>
        </row>
        <row r="941">
          <cell r="C941" t="str">
            <v>421060</v>
          </cell>
          <cell r="D941" t="str">
            <v>MO Iat I Amrt Int ER-2010-0130</v>
          </cell>
          <cell r="E941">
            <v>62075.519999999997</v>
          </cell>
          <cell r="F941" t="str">
            <v>421</v>
          </cell>
          <cell r="G941">
            <v>43100</v>
          </cell>
        </row>
        <row r="942">
          <cell r="C942" t="str">
            <v>421065</v>
          </cell>
          <cell r="D942" t="str">
            <v>MO Iat II Am Int ER-2011-0004</v>
          </cell>
          <cell r="E942">
            <v>54906.080000000002</v>
          </cell>
          <cell r="F942" t="str">
            <v>421</v>
          </cell>
          <cell r="G942">
            <v>43100</v>
          </cell>
        </row>
        <row r="943">
          <cell r="C943" t="str">
            <v>421067</v>
          </cell>
          <cell r="D943" t="str">
            <v>MO PlmPt Amrt Int ER-2011-0004</v>
          </cell>
          <cell r="E943">
            <v>1283.53</v>
          </cell>
          <cell r="F943" t="str">
            <v>421</v>
          </cell>
          <cell r="G943">
            <v>43100</v>
          </cell>
        </row>
        <row r="944">
          <cell r="C944" t="str">
            <v>421200</v>
          </cell>
          <cell r="D944" t="str">
            <v>Loss On Dispose Of Property</v>
          </cell>
          <cell r="E944">
            <v>179945</v>
          </cell>
          <cell r="F944" t="str">
            <v>421</v>
          </cell>
          <cell r="G944">
            <v>43100</v>
          </cell>
        </row>
        <row r="945">
          <cell r="C945" t="str">
            <v>426114</v>
          </cell>
          <cell r="D945" t="str">
            <v>Donations</v>
          </cell>
          <cell r="E945">
            <v>403472.65</v>
          </cell>
          <cell r="F945" t="str">
            <v>426</v>
          </cell>
          <cell r="G945">
            <v>43100</v>
          </cell>
        </row>
        <row r="946">
          <cell r="C946" t="str">
            <v>426300</v>
          </cell>
          <cell r="D946" t="str">
            <v>Penalties</v>
          </cell>
          <cell r="E946">
            <v>-1454.84</v>
          </cell>
          <cell r="F946" t="str">
            <v>426</v>
          </cell>
          <cell r="G946">
            <v>43100</v>
          </cell>
        </row>
        <row r="947">
          <cell r="C947" t="str">
            <v>426400</v>
          </cell>
          <cell r="D947" t="str">
            <v>Civic Political &amp; Related Act</v>
          </cell>
          <cell r="E947">
            <v>58900.19</v>
          </cell>
          <cell r="F947" t="str">
            <v>426</v>
          </cell>
          <cell r="G947">
            <v>43100</v>
          </cell>
        </row>
        <row r="948">
          <cell r="C948" t="str">
            <v>426407</v>
          </cell>
          <cell r="D948" t="str">
            <v>Governmental Activities</v>
          </cell>
          <cell r="E948">
            <v>68518.2</v>
          </cell>
          <cell r="F948" t="str">
            <v>426</v>
          </cell>
          <cell r="G948">
            <v>43100</v>
          </cell>
        </row>
        <row r="949">
          <cell r="C949" t="str">
            <v>426413</v>
          </cell>
          <cell r="D949" t="str">
            <v>Civic Activities</v>
          </cell>
          <cell r="E949">
            <v>74264.58</v>
          </cell>
          <cell r="F949" t="str">
            <v>426</v>
          </cell>
          <cell r="G949">
            <v>43100</v>
          </cell>
        </row>
        <row r="950">
          <cell r="C950" t="str">
            <v>426439</v>
          </cell>
          <cell r="D950" t="str">
            <v>Governmental Activities - Corp</v>
          </cell>
          <cell r="E950">
            <v>318.75</v>
          </cell>
          <cell r="F950" t="str">
            <v>426</v>
          </cell>
          <cell r="G950">
            <v>43100</v>
          </cell>
        </row>
        <row r="951">
          <cell r="C951" t="str">
            <v>426440</v>
          </cell>
          <cell r="D951" t="str">
            <v>Gov't Activities-Other Expense</v>
          </cell>
          <cell r="E951">
            <v>50264.79</v>
          </cell>
          <cell r="F951" t="str">
            <v>426</v>
          </cell>
          <cell r="G951">
            <v>43100</v>
          </cell>
        </row>
        <row r="952">
          <cell r="C952" t="str">
            <v>426441</v>
          </cell>
          <cell r="D952" t="str">
            <v>PAC Administration</v>
          </cell>
          <cell r="E952">
            <v>11960.48</v>
          </cell>
          <cell r="F952" t="str">
            <v>426</v>
          </cell>
          <cell r="G952">
            <v>43100</v>
          </cell>
        </row>
        <row r="953">
          <cell r="C953" t="str">
            <v>426444</v>
          </cell>
          <cell r="D953" t="str">
            <v>Missouri Energy Devlpmt Assoc</v>
          </cell>
          <cell r="E953">
            <v>26714.73</v>
          </cell>
          <cell r="F953" t="str">
            <v>426</v>
          </cell>
          <cell r="G953">
            <v>43100</v>
          </cell>
        </row>
        <row r="954">
          <cell r="C954" t="str">
            <v>426445</v>
          </cell>
          <cell r="D954" t="str">
            <v>Outside Services -Gov't Affair</v>
          </cell>
          <cell r="E954">
            <v>7331.56</v>
          </cell>
          <cell r="F954" t="str">
            <v>426</v>
          </cell>
          <cell r="G954">
            <v>43100</v>
          </cell>
        </row>
        <row r="955">
          <cell r="C955" t="str">
            <v>426446</v>
          </cell>
          <cell r="D955" t="str">
            <v>Gov't Activities Contract Serv</v>
          </cell>
          <cell r="E955">
            <v>169062.34</v>
          </cell>
          <cell r="F955" t="str">
            <v>426</v>
          </cell>
          <cell r="G955">
            <v>43100</v>
          </cell>
        </row>
        <row r="956">
          <cell r="C956" t="str">
            <v>426447</v>
          </cell>
          <cell r="D956" t="str">
            <v>Gov't Pub Design &amp; Printing</v>
          </cell>
          <cell r="E956">
            <v>104.83</v>
          </cell>
          <cell r="F956" t="str">
            <v>426</v>
          </cell>
          <cell r="G956">
            <v>43100</v>
          </cell>
        </row>
        <row r="957">
          <cell r="C957" t="str">
            <v>426499</v>
          </cell>
          <cell r="D957" t="str">
            <v>Political Contributions Only</v>
          </cell>
          <cell r="E957">
            <v>16000</v>
          </cell>
          <cell r="F957" t="str">
            <v>426</v>
          </cell>
          <cell r="G957">
            <v>43100</v>
          </cell>
        </row>
        <row r="958">
          <cell r="C958" t="str">
            <v>426500</v>
          </cell>
          <cell r="D958" t="str">
            <v>Other Deductions</v>
          </cell>
          <cell r="E958">
            <v>3554.66</v>
          </cell>
          <cell r="F958" t="str">
            <v>426</v>
          </cell>
          <cell r="G958">
            <v>43100</v>
          </cell>
        </row>
        <row r="959">
          <cell r="C959" t="str">
            <v>426502</v>
          </cell>
          <cell r="D959" t="str">
            <v>2011 Tornado CarryCost Amort</v>
          </cell>
          <cell r="E959">
            <v>183564.12</v>
          </cell>
          <cell r="F959" t="str">
            <v>426</v>
          </cell>
          <cell r="G959">
            <v>43100</v>
          </cell>
        </row>
        <row r="960">
          <cell r="C960" t="str">
            <v>426561</v>
          </cell>
          <cell r="D960" t="str">
            <v>Electric Veh Rebate-Vehicles</v>
          </cell>
          <cell r="E960">
            <v>23000</v>
          </cell>
          <cell r="F960" t="str">
            <v>426</v>
          </cell>
          <cell r="G960">
            <v>43100</v>
          </cell>
        </row>
        <row r="961">
          <cell r="C961" t="str">
            <v>426562</v>
          </cell>
          <cell r="D961" t="str">
            <v>Electric Veh Rebate-EVSE</v>
          </cell>
          <cell r="E961">
            <v>30099.27</v>
          </cell>
          <cell r="F961" t="str">
            <v>426</v>
          </cell>
          <cell r="G961">
            <v>43100</v>
          </cell>
        </row>
        <row r="962">
          <cell r="C962" t="str">
            <v>426565</v>
          </cell>
          <cell r="D962" t="str">
            <v>Electric Veh-Marketing Exp</v>
          </cell>
          <cell r="E962">
            <v>21638.560000000001</v>
          </cell>
          <cell r="F962" t="str">
            <v>426</v>
          </cell>
          <cell r="G962">
            <v>43100</v>
          </cell>
        </row>
        <row r="963">
          <cell r="C963" t="str">
            <v>427102</v>
          </cell>
          <cell r="D963" t="str">
            <v>Int 6.7% Sr Notes 11-15-33</v>
          </cell>
          <cell r="E963">
            <v>4154000.04</v>
          </cell>
          <cell r="F963" t="str">
            <v>427</v>
          </cell>
          <cell r="G963">
            <v>43100</v>
          </cell>
        </row>
        <row r="964">
          <cell r="C964" t="str">
            <v>427103</v>
          </cell>
          <cell r="D964" t="str">
            <v>Int on 5.8% SrNte due 7-1-35</v>
          </cell>
          <cell r="E964">
            <v>2319999.96</v>
          </cell>
          <cell r="F964" t="str">
            <v>427</v>
          </cell>
          <cell r="G964">
            <v>43100</v>
          </cell>
        </row>
        <row r="965">
          <cell r="C965" t="str">
            <v>427108</v>
          </cell>
          <cell r="D965" t="str">
            <v>Int Expense 5.875% FMB 4-1-37</v>
          </cell>
          <cell r="E965">
            <v>4700000.04</v>
          </cell>
          <cell r="F965" t="str">
            <v>427</v>
          </cell>
          <cell r="G965">
            <v>43100</v>
          </cell>
        </row>
        <row r="966">
          <cell r="C966" t="str">
            <v>427400</v>
          </cell>
          <cell r="D966" t="str">
            <v>IntExp 6.375% FMB Due 6-1-2018</v>
          </cell>
          <cell r="E966">
            <v>5737500</v>
          </cell>
          <cell r="F966" t="str">
            <v>427</v>
          </cell>
          <cell r="G966">
            <v>43100</v>
          </cell>
        </row>
        <row r="967">
          <cell r="C967" t="str">
            <v>427500</v>
          </cell>
          <cell r="D967" t="str">
            <v>Int Exp 4.65% FMB Due 6-1-20</v>
          </cell>
          <cell r="E967">
            <v>4650000</v>
          </cell>
          <cell r="F967" t="str">
            <v>427</v>
          </cell>
          <cell r="G967">
            <v>43100</v>
          </cell>
        </row>
        <row r="968">
          <cell r="C968" t="str">
            <v>427783</v>
          </cell>
          <cell r="D968" t="str">
            <v>Int Exp 5.20% FMB Due 9-1-2040</v>
          </cell>
          <cell r="E968">
            <v>2600000.04</v>
          </cell>
          <cell r="F968" t="str">
            <v>427</v>
          </cell>
          <cell r="G968">
            <v>43100</v>
          </cell>
        </row>
        <row r="969">
          <cell r="C969" t="str">
            <v>427804</v>
          </cell>
          <cell r="D969" t="str">
            <v>IntExp 3.58% FMB, due 4-2-2027</v>
          </cell>
          <cell r="E969">
            <v>3150399.96</v>
          </cell>
          <cell r="F969" t="str">
            <v>427</v>
          </cell>
          <cell r="G969">
            <v>43100</v>
          </cell>
        </row>
        <row r="970">
          <cell r="C970" t="str">
            <v>427805</v>
          </cell>
          <cell r="D970" t="str">
            <v>IntExp 3.73% FMB 5-2033</v>
          </cell>
          <cell r="E970">
            <v>1119000</v>
          </cell>
          <cell r="F970" t="str">
            <v>427</v>
          </cell>
          <cell r="G970">
            <v>43100</v>
          </cell>
        </row>
        <row r="971">
          <cell r="C971" t="str">
            <v>427806</v>
          </cell>
          <cell r="D971" t="str">
            <v>IntExp 4.32% FMB 5-2043</v>
          </cell>
          <cell r="E971">
            <v>5184000</v>
          </cell>
          <cell r="F971" t="str">
            <v>427</v>
          </cell>
          <cell r="G971">
            <v>43100</v>
          </cell>
        </row>
        <row r="972">
          <cell r="C972" t="str">
            <v>427807</v>
          </cell>
          <cell r="D972" t="str">
            <v>IntExp 4.27% FMB 12-1-2044</v>
          </cell>
          <cell r="E972">
            <v>2562000</v>
          </cell>
          <cell r="F972" t="str">
            <v>427</v>
          </cell>
          <cell r="G972">
            <v>43100</v>
          </cell>
        </row>
        <row r="973">
          <cell r="C973" t="str">
            <v>427808</v>
          </cell>
          <cell r="D973" t="str">
            <v>IntExp 3.59% FMB 8-20-2030</v>
          </cell>
          <cell r="E973">
            <v>2154000</v>
          </cell>
          <cell r="F973" t="str">
            <v>427</v>
          </cell>
          <cell r="G973">
            <v>43100</v>
          </cell>
        </row>
        <row r="974">
          <cell r="C974" t="str">
            <v>428102</v>
          </cell>
          <cell r="D974" t="str">
            <v>Amort Loss Redeemed 7% 2023</v>
          </cell>
          <cell r="E974">
            <v>67565.759999999995</v>
          </cell>
          <cell r="F974" t="str">
            <v>428</v>
          </cell>
          <cell r="G974">
            <v>43100</v>
          </cell>
        </row>
        <row r="975">
          <cell r="C975" t="str">
            <v>428103</v>
          </cell>
          <cell r="D975" t="str">
            <v>Amort Loss Redeemd 9 3/4% 2020</v>
          </cell>
          <cell r="E975">
            <v>3714.6</v>
          </cell>
          <cell r="F975" t="str">
            <v>428</v>
          </cell>
          <cell r="G975">
            <v>43100</v>
          </cell>
        </row>
        <row r="976">
          <cell r="C976" t="str">
            <v>428104</v>
          </cell>
          <cell r="D976" t="str">
            <v>Amort Loss Redeemd 7 1/4% 2028</v>
          </cell>
          <cell r="E976">
            <v>24954.84</v>
          </cell>
          <cell r="F976" t="str">
            <v>428</v>
          </cell>
          <cell r="G976">
            <v>43100</v>
          </cell>
        </row>
        <row r="977">
          <cell r="C977" t="str">
            <v>428105</v>
          </cell>
          <cell r="D977" t="str">
            <v>Amt loss-Redmd 7.75% FMB 2025</v>
          </cell>
          <cell r="E977">
            <v>48511.08</v>
          </cell>
          <cell r="F977" t="str">
            <v>428</v>
          </cell>
          <cell r="G977">
            <v>43100</v>
          </cell>
        </row>
        <row r="978">
          <cell r="C978" t="str">
            <v>428106</v>
          </cell>
          <cell r="D978" t="str">
            <v>AmtLoss 5.2% PC rdmd 4-02-12</v>
          </cell>
          <cell r="E978">
            <v>2519.04</v>
          </cell>
          <cell r="F978" t="str">
            <v>428</v>
          </cell>
          <cell r="G978">
            <v>43100</v>
          </cell>
        </row>
        <row r="979">
          <cell r="C979" t="str">
            <v>428107</v>
          </cell>
          <cell r="D979" t="str">
            <v>AmtLoss 5.3% PC rdmd 4-02-12</v>
          </cell>
          <cell r="E979">
            <v>3669.36</v>
          </cell>
          <cell r="F979" t="str">
            <v>428</v>
          </cell>
          <cell r="G979">
            <v>43100</v>
          </cell>
        </row>
        <row r="980">
          <cell r="C980" t="str">
            <v>428108</v>
          </cell>
          <cell r="D980" t="str">
            <v>AmtLoss 7.0% FMB rdm 4-02-12</v>
          </cell>
          <cell r="E980">
            <v>134381.04</v>
          </cell>
          <cell r="F980" t="str">
            <v>428</v>
          </cell>
          <cell r="G980">
            <v>43100</v>
          </cell>
        </row>
        <row r="981">
          <cell r="C981" t="str">
            <v>428110</v>
          </cell>
          <cell r="D981" t="str">
            <v>Amort Loss On Redeemed 10 3/4%</v>
          </cell>
          <cell r="E981">
            <v>19727.64</v>
          </cell>
          <cell r="F981" t="str">
            <v>428</v>
          </cell>
          <cell r="G981">
            <v>43100</v>
          </cell>
        </row>
        <row r="982">
          <cell r="C982" t="str">
            <v>428155</v>
          </cell>
          <cell r="D982" t="str">
            <v>AmtLoss 8-1/2 TrstPrf Red 6-10</v>
          </cell>
          <cell r="E982">
            <v>131488.68</v>
          </cell>
          <cell r="F982" t="str">
            <v>428</v>
          </cell>
          <cell r="G982">
            <v>43100</v>
          </cell>
        </row>
        <row r="983">
          <cell r="C983" t="str">
            <v>428170</v>
          </cell>
          <cell r="D983" t="str">
            <v>Amort Loss-Redeemed 9 3/4% Ser</v>
          </cell>
          <cell r="E983">
            <v>53364.36</v>
          </cell>
          <cell r="F983" t="str">
            <v>428</v>
          </cell>
          <cell r="G983">
            <v>43100</v>
          </cell>
        </row>
        <row r="984">
          <cell r="C984" t="str">
            <v>428180</v>
          </cell>
          <cell r="D984" t="str">
            <v>Amort Loss-Redeemed 9 3/4% Ser</v>
          </cell>
          <cell r="E984">
            <v>87115.08</v>
          </cell>
          <cell r="F984" t="str">
            <v>428</v>
          </cell>
          <cell r="G984">
            <v>43100</v>
          </cell>
        </row>
        <row r="985">
          <cell r="C985" t="str">
            <v>428190</v>
          </cell>
          <cell r="D985" t="str">
            <v>Amort Loss-Redeem 6 7/8% Pcser</v>
          </cell>
          <cell r="E985">
            <v>938.52</v>
          </cell>
          <cell r="F985" t="str">
            <v>428</v>
          </cell>
          <cell r="G985">
            <v>43100</v>
          </cell>
        </row>
        <row r="986">
          <cell r="C986" t="str">
            <v>428191</v>
          </cell>
          <cell r="D986" t="str">
            <v>Amort Loss-Redeem 6.8% Pc Ser</v>
          </cell>
          <cell r="E986">
            <v>1583.88</v>
          </cell>
          <cell r="F986" t="str">
            <v>428</v>
          </cell>
          <cell r="G986">
            <v>43100</v>
          </cell>
        </row>
        <row r="987">
          <cell r="C987" t="str">
            <v>428192</v>
          </cell>
          <cell r="D987" t="str">
            <v>Amort Loss On Redeemed 9% Ser</v>
          </cell>
          <cell r="E987">
            <v>59296.92</v>
          </cell>
          <cell r="F987" t="str">
            <v>428</v>
          </cell>
          <cell r="G987">
            <v>43100</v>
          </cell>
        </row>
        <row r="988">
          <cell r="C988" t="str">
            <v>428193</v>
          </cell>
          <cell r="D988" t="str">
            <v>Amt Loss - 7.05% SrNt Red 8-10</v>
          </cell>
          <cell r="E988">
            <v>34627.08</v>
          </cell>
          <cell r="F988" t="str">
            <v>428</v>
          </cell>
          <cell r="G988">
            <v>43100</v>
          </cell>
        </row>
        <row r="989">
          <cell r="C989" t="str">
            <v>428202</v>
          </cell>
          <cell r="D989" t="str">
            <v>Amrt Debt Exp 6.7% SrNote 2033</v>
          </cell>
          <cell r="E989">
            <v>-138170.28</v>
          </cell>
          <cell r="F989" t="str">
            <v>428</v>
          </cell>
          <cell r="G989">
            <v>43100</v>
          </cell>
        </row>
        <row r="990">
          <cell r="C990" t="str">
            <v>428203</v>
          </cell>
          <cell r="D990" t="str">
            <v>Amrt Deb Ex 5.8% SrNte 7-1-35</v>
          </cell>
          <cell r="E990">
            <v>71846.039999999994</v>
          </cell>
          <cell r="F990" t="str">
            <v>428</v>
          </cell>
          <cell r="G990">
            <v>43100</v>
          </cell>
        </row>
        <row r="991">
          <cell r="C991" t="str">
            <v>428400</v>
          </cell>
          <cell r="D991" t="str">
            <v>Amt DebtEx 6.375% FMB 6-1-2018</v>
          </cell>
          <cell r="E991">
            <v>126005.52</v>
          </cell>
          <cell r="F991" t="str">
            <v>428</v>
          </cell>
          <cell r="G991">
            <v>43100</v>
          </cell>
        </row>
        <row r="992">
          <cell r="C992" t="str">
            <v>428500</v>
          </cell>
          <cell r="D992" t="str">
            <v>Amt DebtEx 4.65% FMB 6-1-2020</v>
          </cell>
          <cell r="E992">
            <v>141747.48000000001</v>
          </cell>
          <cell r="F992" t="str">
            <v>428</v>
          </cell>
          <cell r="G992">
            <v>43100</v>
          </cell>
        </row>
        <row r="993">
          <cell r="C993" t="str">
            <v>428783</v>
          </cell>
          <cell r="D993" t="str">
            <v>Amrt Debt Ex 5.20% FMB 9-1-40</v>
          </cell>
          <cell r="E993">
            <v>33667.08</v>
          </cell>
          <cell r="F993" t="str">
            <v>428</v>
          </cell>
          <cell r="G993">
            <v>43100</v>
          </cell>
        </row>
        <row r="994">
          <cell r="C994" t="str">
            <v>428801</v>
          </cell>
          <cell r="D994" t="str">
            <v>Amrt Debt Ex 5.875% FMB 4-1-37</v>
          </cell>
          <cell r="E994">
            <v>107018.4</v>
          </cell>
          <cell r="F994" t="str">
            <v>428</v>
          </cell>
          <cell r="G994">
            <v>43100</v>
          </cell>
        </row>
        <row r="995">
          <cell r="C995" t="str">
            <v>428804</v>
          </cell>
          <cell r="D995" t="str">
            <v>AmtDbtExp 3.58% FMB due 4-2-27</v>
          </cell>
          <cell r="E995">
            <v>79799.520000000004</v>
          </cell>
          <cell r="F995" t="str">
            <v>428</v>
          </cell>
          <cell r="G995">
            <v>43100</v>
          </cell>
        </row>
        <row r="996">
          <cell r="C996" t="str">
            <v>428805</v>
          </cell>
          <cell r="D996" t="str">
            <v>AmDbtExp 3.73% FMB 5-2033</v>
          </cell>
          <cell r="E996">
            <v>18614.16</v>
          </cell>
          <cell r="F996" t="str">
            <v>428</v>
          </cell>
          <cell r="G996">
            <v>43100</v>
          </cell>
        </row>
        <row r="997">
          <cell r="C997" t="str">
            <v>428806</v>
          </cell>
          <cell r="D997" t="str">
            <v>AmDbtExp 4.32% FMB 5-2043</v>
          </cell>
          <cell r="E997">
            <v>47774.28</v>
          </cell>
          <cell r="F997" t="str">
            <v>428</v>
          </cell>
          <cell r="G997">
            <v>43100</v>
          </cell>
        </row>
        <row r="998">
          <cell r="C998" t="str">
            <v>428807</v>
          </cell>
          <cell r="D998" t="str">
            <v>AmDbtExp 4.27% FMB 12-1-2044</v>
          </cell>
          <cell r="E998">
            <v>22049.88</v>
          </cell>
          <cell r="F998" t="str">
            <v>428</v>
          </cell>
          <cell r="G998">
            <v>43100</v>
          </cell>
        </row>
        <row r="999">
          <cell r="C999" t="str">
            <v>428808</v>
          </cell>
          <cell r="D999" t="str">
            <v>AmDbtExp 3.59% FMB 8-20-2030</v>
          </cell>
          <cell r="E999">
            <v>32657.88</v>
          </cell>
          <cell r="F999" t="str">
            <v>428</v>
          </cell>
          <cell r="G999">
            <v>43100</v>
          </cell>
        </row>
        <row r="1000">
          <cell r="C1000" t="str">
            <v>431100</v>
          </cell>
          <cell r="D1000" t="str">
            <v>Int On Customer Deposits</v>
          </cell>
          <cell r="E1000">
            <v>606578</v>
          </cell>
          <cell r="F1000" t="str">
            <v>431</v>
          </cell>
          <cell r="G1000">
            <v>43100</v>
          </cell>
        </row>
        <row r="1001">
          <cell r="C1001" t="str">
            <v>431200</v>
          </cell>
          <cell r="D1001" t="str">
            <v>Other Interest Expense</v>
          </cell>
          <cell r="E1001">
            <v>216407.17</v>
          </cell>
          <cell r="F1001" t="str">
            <v>431</v>
          </cell>
          <cell r="G1001">
            <v>43100</v>
          </cell>
        </row>
        <row r="1002">
          <cell r="C1002" t="str">
            <v>431203</v>
          </cell>
          <cell r="D1002" t="str">
            <v>Interest Expense MO FAC</v>
          </cell>
          <cell r="E1002">
            <v>6345.73</v>
          </cell>
          <cell r="F1002" t="str">
            <v>431</v>
          </cell>
          <cell r="G1002">
            <v>43100</v>
          </cell>
        </row>
        <row r="1003">
          <cell r="C1003" t="str">
            <v>431300</v>
          </cell>
          <cell r="D1003" t="str">
            <v>Int On Emp Stock Purch Plan</v>
          </cell>
          <cell r="E1003">
            <v>7682.65</v>
          </cell>
          <cell r="F1003" t="str">
            <v>431</v>
          </cell>
          <cell r="G1003">
            <v>43100</v>
          </cell>
        </row>
        <row r="1004">
          <cell r="C1004" t="str">
            <v>431400</v>
          </cell>
          <cell r="D1004" t="str">
            <v>Int Exp On Commercial Paper</v>
          </cell>
          <cell r="E1004">
            <v>114854.14</v>
          </cell>
          <cell r="F1004" t="str">
            <v>431</v>
          </cell>
          <cell r="G1004">
            <v>43100</v>
          </cell>
        </row>
        <row r="1005">
          <cell r="C1005" t="str">
            <v>431600</v>
          </cell>
          <cell r="D1005" t="str">
            <v>Int On Directors Def Compens</v>
          </cell>
          <cell r="E1005">
            <v>89873.06</v>
          </cell>
          <cell r="F1005" t="str">
            <v>431</v>
          </cell>
          <cell r="G1005">
            <v>43100</v>
          </cell>
        </row>
        <row r="1006">
          <cell r="C1006" t="str">
            <v>431800</v>
          </cell>
          <cell r="D1006" t="str">
            <v>EDE Int Exp-Cash Held for Gas</v>
          </cell>
          <cell r="E1006">
            <v>21374.22</v>
          </cell>
          <cell r="F1006" t="str">
            <v>431</v>
          </cell>
          <cell r="G1006">
            <v>43100</v>
          </cell>
        </row>
        <row r="1007">
          <cell r="C1007" t="str">
            <v>431802</v>
          </cell>
          <cell r="D1007" t="str">
            <v>EDE Int Exp-Cash Held Fiber</v>
          </cell>
          <cell r="E1007">
            <v>184894.73</v>
          </cell>
          <cell r="F1007" t="str">
            <v>431</v>
          </cell>
          <cell r="G1007">
            <v>43100</v>
          </cell>
        </row>
        <row r="1008">
          <cell r="C1008" t="str">
            <v>432000</v>
          </cell>
          <cell r="D1008" t="str">
            <v>Afudc - Credit        (Debt)</v>
          </cell>
          <cell r="E1008">
            <v>-554065.63</v>
          </cell>
          <cell r="F1008" t="str">
            <v>432</v>
          </cell>
          <cell r="G1008">
            <v>43100</v>
          </cell>
        </row>
        <row r="1009">
          <cell r="C1009" t="str">
            <v>436000</v>
          </cell>
          <cell r="D1009" t="str">
            <v>Approprs-Retained Earnings</v>
          </cell>
          <cell r="E1009">
            <v>0</v>
          </cell>
          <cell r="F1009" t="str">
            <v>436</v>
          </cell>
          <cell r="G1009">
            <v>43100</v>
          </cell>
        </row>
        <row r="1010">
          <cell r="C1010" t="str">
            <v>438000</v>
          </cell>
          <cell r="D1010" t="str">
            <v>Dividends Declared - Common</v>
          </cell>
          <cell r="E1010">
            <v>0</v>
          </cell>
          <cell r="F1010" t="str">
            <v>438</v>
          </cell>
          <cell r="G1010">
            <v>43100</v>
          </cell>
        </row>
        <row r="1011">
          <cell r="C1011" t="str">
            <v>440010</v>
          </cell>
          <cell r="D1011" t="str">
            <v>Residential Sales-Ark</v>
          </cell>
          <cell r="E1011">
            <v>-4922968.3099999996</v>
          </cell>
          <cell r="F1011" t="str">
            <v>440</v>
          </cell>
          <cell r="G1011">
            <v>43100</v>
          </cell>
        </row>
        <row r="1012">
          <cell r="C1012" t="str">
            <v>440011</v>
          </cell>
          <cell r="D1012" t="str">
            <v>Residential Sales-Ark-Unbilled</v>
          </cell>
          <cell r="E1012">
            <v>11279</v>
          </cell>
          <cell r="F1012" t="str">
            <v>440</v>
          </cell>
          <cell r="G1012">
            <v>43100</v>
          </cell>
        </row>
        <row r="1013">
          <cell r="C1013" t="str">
            <v>440020</v>
          </cell>
          <cell r="D1013" t="str">
            <v>Residential Sales-Ks</v>
          </cell>
          <cell r="E1013">
            <v>-11375175.93</v>
          </cell>
          <cell r="F1013" t="str">
            <v>440</v>
          </cell>
          <cell r="G1013">
            <v>43100</v>
          </cell>
        </row>
        <row r="1014">
          <cell r="C1014" t="str">
            <v>440021</v>
          </cell>
          <cell r="D1014" t="str">
            <v>Residential Sales-Ks-Unbilled</v>
          </cell>
          <cell r="E1014">
            <v>26338</v>
          </cell>
          <cell r="F1014" t="str">
            <v>440</v>
          </cell>
          <cell r="G1014">
            <v>43100</v>
          </cell>
        </row>
        <row r="1015">
          <cell r="C1015" t="str">
            <v>440030</v>
          </cell>
          <cell r="D1015" t="str">
            <v>Residential Sales-Mo</v>
          </cell>
          <cell r="E1015">
            <v>-220058756.16</v>
          </cell>
          <cell r="F1015" t="str">
            <v>440</v>
          </cell>
          <cell r="G1015">
            <v>43100</v>
          </cell>
        </row>
        <row r="1016">
          <cell r="C1016" t="str">
            <v>440031</v>
          </cell>
          <cell r="D1016" t="str">
            <v>Residential Sales-Mo-Unbilled</v>
          </cell>
          <cell r="E1016">
            <v>709076</v>
          </cell>
          <cell r="F1016" t="str">
            <v>440</v>
          </cell>
          <cell r="G1016">
            <v>43100</v>
          </cell>
        </row>
        <row r="1017">
          <cell r="C1017" t="str">
            <v>440034</v>
          </cell>
          <cell r="D1017" t="str">
            <v>Residential Sales-MO-FAC</v>
          </cell>
          <cell r="E1017">
            <v>1940856.69</v>
          </cell>
          <cell r="F1017" t="str">
            <v>440</v>
          </cell>
          <cell r="G1017">
            <v>43100</v>
          </cell>
        </row>
        <row r="1018">
          <cell r="C1018" t="str">
            <v>440040</v>
          </cell>
          <cell r="D1018" t="str">
            <v>Residential Sales-Okla</v>
          </cell>
          <cell r="E1018">
            <v>-4672560.54</v>
          </cell>
          <cell r="F1018" t="str">
            <v>440</v>
          </cell>
          <cell r="G1018">
            <v>43100</v>
          </cell>
        </row>
        <row r="1019">
          <cell r="C1019" t="str">
            <v>440041</v>
          </cell>
          <cell r="D1019" t="str">
            <v>Residential Sales-Ok-Unbilled</v>
          </cell>
          <cell r="E1019">
            <v>30864</v>
          </cell>
          <cell r="F1019" t="str">
            <v>440</v>
          </cell>
          <cell r="G1019">
            <v>43100</v>
          </cell>
        </row>
        <row r="1020">
          <cell r="C1020" t="str">
            <v>442110</v>
          </cell>
          <cell r="D1020" t="str">
            <v>Commercial Sales-Ark</v>
          </cell>
          <cell r="E1020">
            <v>-3129876.38</v>
          </cell>
          <cell r="F1020" t="str">
            <v>442</v>
          </cell>
          <cell r="G1020">
            <v>43100</v>
          </cell>
        </row>
        <row r="1021">
          <cell r="C1021" t="str">
            <v>442111</v>
          </cell>
          <cell r="D1021" t="str">
            <v>Commercial Sales-Ark-Unbilled</v>
          </cell>
          <cell r="E1021">
            <v>14007</v>
          </cell>
          <cell r="F1021" t="str">
            <v>442</v>
          </cell>
          <cell r="G1021">
            <v>43100</v>
          </cell>
        </row>
        <row r="1022">
          <cell r="C1022" t="str">
            <v>442120</v>
          </cell>
          <cell r="D1022" t="str">
            <v>Commercial Sales-Ks</v>
          </cell>
          <cell r="E1022">
            <v>-5932708.7400000002</v>
          </cell>
          <cell r="F1022" t="str">
            <v>442</v>
          </cell>
          <cell r="G1022">
            <v>43100</v>
          </cell>
        </row>
        <row r="1023">
          <cell r="C1023" t="str">
            <v>442121</v>
          </cell>
          <cell r="D1023" t="str">
            <v>Commercial Sales-Ks-Unbilled</v>
          </cell>
          <cell r="E1023">
            <v>-4201</v>
          </cell>
          <cell r="F1023" t="str">
            <v>442</v>
          </cell>
          <cell r="G1023">
            <v>43100</v>
          </cell>
        </row>
        <row r="1024">
          <cell r="C1024" t="str">
            <v>442130</v>
          </cell>
          <cell r="D1024" t="str">
            <v>Commercial Sales-Mo</v>
          </cell>
          <cell r="E1024">
            <v>-162999117.83000001</v>
          </cell>
          <cell r="F1024" t="str">
            <v>442</v>
          </cell>
          <cell r="G1024">
            <v>43100</v>
          </cell>
        </row>
        <row r="1025">
          <cell r="C1025" t="str">
            <v>442131</v>
          </cell>
          <cell r="D1025" t="str">
            <v>Commercial Sales-Mo-Unbilled</v>
          </cell>
          <cell r="E1025">
            <v>196721</v>
          </cell>
          <cell r="F1025" t="str">
            <v>442</v>
          </cell>
          <cell r="G1025">
            <v>43100</v>
          </cell>
        </row>
        <row r="1026">
          <cell r="C1026" t="str">
            <v>442134</v>
          </cell>
          <cell r="D1026" t="str">
            <v>Commercial Sales-MO-FAC</v>
          </cell>
          <cell r="E1026">
            <v>1534515.52</v>
          </cell>
          <cell r="F1026" t="str">
            <v>442</v>
          </cell>
          <cell r="G1026">
            <v>43100</v>
          </cell>
        </row>
        <row r="1027">
          <cell r="C1027" t="str">
            <v>442140</v>
          </cell>
          <cell r="D1027" t="str">
            <v>Commercial Sales-Okla</v>
          </cell>
          <cell r="E1027">
            <v>-4918615.05</v>
          </cell>
          <cell r="F1027" t="str">
            <v>442</v>
          </cell>
          <cell r="G1027">
            <v>43100</v>
          </cell>
        </row>
        <row r="1028">
          <cell r="C1028" t="str">
            <v>442141</v>
          </cell>
          <cell r="D1028" t="str">
            <v>Commercial Sales-Ok-Unbilled</v>
          </cell>
          <cell r="E1028">
            <v>25417</v>
          </cell>
          <cell r="F1028" t="str">
            <v>442</v>
          </cell>
          <cell r="G1028">
            <v>43100</v>
          </cell>
        </row>
        <row r="1029">
          <cell r="C1029" t="str">
            <v>442213</v>
          </cell>
          <cell r="D1029" t="str">
            <v>Industrial Sales - Praxair-Mo</v>
          </cell>
          <cell r="E1029">
            <v>-4185188.98</v>
          </cell>
          <cell r="F1029" t="str">
            <v>442</v>
          </cell>
          <cell r="G1029">
            <v>43100</v>
          </cell>
        </row>
        <row r="1030">
          <cell r="C1030" t="str">
            <v>442215</v>
          </cell>
          <cell r="D1030" t="str">
            <v>Ind Sales Praxair-MO-FAC</v>
          </cell>
          <cell r="E1030">
            <v>58455.03</v>
          </cell>
          <cell r="F1030" t="str">
            <v>442</v>
          </cell>
          <cell r="G1030">
            <v>43100</v>
          </cell>
        </row>
        <row r="1031">
          <cell r="C1031" t="str">
            <v>442330</v>
          </cell>
          <cell r="D1031" t="str">
            <v>Oil Pipeline Pumping - Mo</v>
          </cell>
          <cell r="E1031">
            <v>-5629417.3099999996</v>
          </cell>
          <cell r="F1031" t="str">
            <v>442</v>
          </cell>
          <cell r="G1031">
            <v>43100</v>
          </cell>
        </row>
        <row r="1032">
          <cell r="C1032" t="str">
            <v>442332</v>
          </cell>
          <cell r="D1032" t="str">
            <v>Oil Pipeline Pumping-MO-FAC</v>
          </cell>
          <cell r="E1032">
            <v>46553.07</v>
          </cell>
          <cell r="F1032" t="str">
            <v>442</v>
          </cell>
          <cell r="G1032">
            <v>43100</v>
          </cell>
        </row>
        <row r="1033">
          <cell r="C1033" t="str">
            <v>442340</v>
          </cell>
          <cell r="D1033" t="str">
            <v>Oil Pipeline Pumping - Ok</v>
          </cell>
          <cell r="E1033">
            <v>-752254.24</v>
          </cell>
          <cell r="F1033" t="str">
            <v>442</v>
          </cell>
          <cell r="G1033">
            <v>43100</v>
          </cell>
        </row>
        <row r="1034">
          <cell r="C1034" t="str">
            <v>442510</v>
          </cell>
          <cell r="D1034" t="str">
            <v>Ot Indust Or Power Sales-Ark</v>
          </cell>
          <cell r="E1034">
            <v>-6713858.5700000003</v>
          </cell>
          <cell r="F1034" t="str">
            <v>442</v>
          </cell>
          <cell r="G1034">
            <v>43100</v>
          </cell>
        </row>
        <row r="1035">
          <cell r="C1035" t="str">
            <v>442511</v>
          </cell>
          <cell r="D1035" t="str">
            <v>Ot Indust Sales-Ar-Unbilled</v>
          </cell>
          <cell r="E1035">
            <v>7901</v>
          </cell>
          <cell r="F1035" t="str">
            <v>442</v>
          </cell>
          <cell r="G1035">
            <v>43100</v>
          </cell>
        </row>
        <row r="1036">
          <cell r="C1036" t="str">
            <v>442520</v>
          </cell>
          <cell r="D1036" t="str">
            <v>Ot Indust Or Power Sales-Kan</v>
          </cell>
          <cell r="E1036">
            <v>-5101391.07</v>
          </cell>
          <cell r="F1036" t="str">
            <v>442</v>
          </cell>
          <cell r="G1036">
            <v>43100</v>
          </cell>
        </row>
        <row r="1037">
          <cell r="C1037" t="str">
            <v>442521</v>
          </cell>
          <cell r="D1037" t="str">
            <v>Ot Indust Sales-Ks-Unbilled</v>
          </cell>
          <cell r="E1037">
            <v>-424</v>
          </cell>
          <cell r="F1037" t="str">
            <v>442</v>
          </cell>
          <cell r="G1037">
            <v>43100</v>
          </cell>
        </row>
        <row r="1038">
          <cell r="C1038" t="str">
            <v>442530</v>
          </cell>
          <cell r="D1038" t="str">
            <v>Ot Indust Or Power Sales-Mo</v>
          </cell>
          <cell r="E1038">
            <v>-64787892.450000003</v>
          </cell>
          <cell r="F1038" t="str">
            <v>442</v>
          </cell>
          <cell r="G1038">
            <v>43100</v>
          </cell>
        </row>
        <row r="1039">
          <cell r="C1039" t="str">
            <v>442531</v>
          </cell>
          <cell r="D1039" t="str">
            <v>Ot Indust Sales-Mo-Unbilled</v>
          </cell>
          <cell r="E1039">
            <v>7594</v>
          </cell>
          <cell r="F1039" t="str">
            <v>442</v>
          </cell>
          <cell r="G1039">
            <v>43100</v>
          </cell>
        </row>
        <row r="1040">
          <cell r="C1040" t="str">
            <v>442533</v>
          </cell>
          <cell r="D1040" t="str">
            <v>Ot Indust or Pwr Sales-MO-FAC</v>
          </cell>
          <cell r="E1040">
            <v>643585.82999999996</v>
          </cell>
          <cell r="F1040" t="str">
            <v>442</v>
          </cell>
          <cell r="G1040">
            <v>43100</v>
          </cell>
        </row>
        <row r="1041">
          <cell r="C1041" t="str">
            <v>442540</v>
          </cell>
          <cell r="D1041" t="str">
            <v>Ot Indust Or Power Sales-Okl</v>
          </cell>
          <cell r="E1041">
            <v>-2307069.77</v>
          </cell>
          <cell r="F1041" t="str">
            <v>442</v>
          </cell>
          <cell r="G1041">
            <v>43100</v>
          </cell>
        </row>
        <row r="1042">
          <cell r="C1042" t="str">
            <v>442541</v>
          </cell>
          <cell r="D1042" t="str">
            <v>Ot Indust Sales-Ok-Unbilled</v>
          </cell>
          <cell r="E1042">
            <v>5575</v>
          </cell>
          <cell r="F1042" t="str">
            <v>442</v>
          </cell>
          <cell r="G1042">
            <v>43100</v>
          </cell>
        </row>
        <row r="1043">
          <cell r="C1043" t="str">
            <v>444010</v>
          </cell>
          <cell r="D1043" t="str">
            <v>Public Street &amp; Hwy Light-Ar</v>
          </cell>
          <cell r="E1043">
            <v>-76479.55</v>
          </cell>
          <cell r="F1043" t="str">
            <v>444</v>
          </cell>
          <cell r="G1043">
            <v>43100</v>
          </cell>
        </row>
        <row r="1044">
          <cell r="C1044" t="str">
            <v>444020</v>
          </cell>
          <cell r="D1044" t="str">
            <v>Public Street &amp; Hwy Light-Ks</v>
          </cell>
          <cell r="E1044">
            <v>-257446.02</v>
          </cell>
          <cell r="F1044" t="str">
            <v>444</v>
          </cell>
          <cell r="G1044">
            <v>43100</v>
          </cell>
        </row>
        <row r="1045">
          <cell r="C1045" t="str">
            <v>444030</v>
          </cell>
          <cell r="D1045" t="str">
            <v>Public Street &amp; Hwy Light-Mo</v>
          </cell>
          <cell r="E1045">
            <v>-3775225.03</v>
          </cell>
          <cell r="F1045" t="str">
            <v>444</v>
          </cell>
          <cell r="G1045">
            <v>43100</v>
          </cell>
        </row>
        <row r="1046">
          <cell r="C1046" t="str">
            <v>444032</v>
          </cell>
          <cell r="D1046" t="str">
            <v>Public St &amp; Hwy Light-MO-FAC</v>
          </cell>
          <cell r="E1046">
            <v>19665.91</v>
          </cell>
          <cell r="F1046" t="str">
            <v>444</v>
          </cell>
          <cell r="G1046">
            <v>43100</v>
          </cell>
        </row>
        <row r="1047">
          <cell r="C1047" t="str">
            <v>444040</v>
          </cell>
          <cell r="D1047" t="str">
            <v>Public Street &amp; Hwy Light-Ok</v>
          </cell>
          <cell r="E1047">
            <v>-83991.95</v>
          </cell>
          <cell r="F1047" t="str">
            <v>444</v>
          </cell>
          <cell r="G1047">
            <v>43100</v>
          </cell>
        </row>
        <row r="1048">
          <cell r="C1048" t="str">
            <v>445010</v>
          </cell>
          <cell r="D1048" t="str">
            <v>Ot Sales To Pub Authorities-Ar</v>
          </cell>
          <cell r="E1048">
            <v>-403460.22</v>
          </cell>
          <cell r="F1048" t="str">
            <v>445</v>
          </cell>
          <cell r="G1048">
            <v>43100</v>
          </cell>
        </row>
        <row r="1049">
          <cell r="C1049" t="str">
            <v>445020</v>
          </cell>
          <cell r="D1049" t="str">
            <v>Ot Sales To Pub Authorities-Ks</v>
          </cell>
          <cell r="E1049">
            <v>-468065.31</v>
          </cell>
          <cell r="F1049" t="str">
            <v>445</v>
          </cell>
          <cell r="G1049">
            <v>43100</v>
          </cell>
        </row>
        <row r="1050">
          <cell r="C1050" t="str">
            <v>445030</v>
          </cell>
          <cell r="D1050" t="str">
            <v>Ot Sales To Pub Authorities-Mo</v>
          </cell>
          <cell r="E1050">
            <v>-10281728.609999999</v>
          </cell>
          <cell r="F1050" t="str">
            <v>445</v>
          </cell>
          <cell r="G1050">
            <v>43100</v>
          </cell>
        </row>
        <row r="1051">
          <cell r="C1051" t="str">
            <v>445032</v>
          </cell>
          <cell r="D1051" t="str">
            <v>Ot Sales to Public Auth-MO-FAC</v>
          </cell>
          <cell r="E1051">
            <v>113157.41</v>
          </cell>
          <cell r="F1051" t="str">
            <v>445</v>
          </cell>
          <cell r="G1051">
            <v>43100</v>
          </cell>
        </row>
        <row r="1052">
          <cell r="C1052" t="str">
            <v>445040</v>
          </cell>
          <cell r="D1052" t="str">
            <v>Ot Sales To Pub Authorities-Ok</v>
          </cell>
          <cell r="E1052">
            <v>-212806.9</v>
          </cell>
          <cell r="F1052" t="str">
            <v>445</v>
          </cell>
          <cell r="G1052">
            <v>43100</v>
          </cell>
        </row>
        <row r="1053">
          <cell r="C1053" t="str">
            <v>447221</v>
          </cell>
          <cell r="D1053" t="str">
            <v>Chetopa Ks On-Sys Municipalit</v>
          </cell>
          <cell r="E1053">
            <v>-722929.03</v>
          </cell>
          <cell r="F1053" t="str">
            <v>447</v>
          </cell>
          <cell r="G1053">
            <v>43100</v>
          </cell>
        </row>
        <row r="1054">
          <cell r="C1054" t="str">
            <v>447231</v>
          </cell>
          <cell r="D1054" t="str">
            <v>Monett Mo On-Sys Municipalit</v>
          </cell>
          <cell r="E1054">
            <v>-13443490.140000001</v>
          </cell>
          <cell r="F1054" t="str">
            <v>447</v>
          </cell>
          <cell r="G1054">
            <v>43100</v>
          </cell>
        </row>
        <row r="1055">
          <cell r="C1055" t="str">
            <v>447232</v>
          </cell>
          <cell r="D1055" t="str">
            <v>Mt Vernon On-Sys Municipalit</v>
          </cell>
          <cell r="E1055">
            <v>-4272404.53</v>
          </cell>
          <cell r="F1055" t="str">
            <v>447</v>
          </cell>
          <cell r="G1055">
            <v>43100</v>
          </cell>
        </row>
        <row r="1056">
          <cell r="C1056" t="str">
            <v>447233</v>
          </cell>
          <cell r="D1056" t="str">
            <v>Lockwood On-Sys Municipalities</v>
          </cell>
          <cell r="E1056">
            <v>-672029.56</v>
          </cell>
          <cell r="F1056" t="str">
            <v>447</v>
          </cell>
          <cell r="G1056">
            <v>43100</v>
          </cell>
        </row>
        <row r="1057">
          <cell r="C1057" t="str">
            <v>447850</v>
          </cell>
          <cell r="D1057" t="str">
            <v>SPP IM Rev</v>
          </cell>
          <cell r="E1057">
            <v>-33291324.82</v>
          </cell>
          <cell r="F1057" t="str">
            <v>447</v>
          </cell>
          <cell r="G1057">
            <v>43100</v>
          </cell>
        </row>
        <row r="1058">
          <cell r="C1058" t="str">
            <v>447860</v>
          </cell>
          <cell r="D1058" t="str">
            <v>Bilateral/Off Line Aux Rev</v>
          </cell>
          <cell r="E1058">
            <v>-34107.660000000003</v>
          </cell>
          <cell r="F1058" t="str">
            <v>447</v>
          </cell>
          <cell r="G1058">
            <v>43100</v>
          </cell>
        </row>
        <row r="1059">
          <cell r="C1059" t="str">
            <v>448010</v>
          </cell>
          <cell r="D1059" t="str">
            <v>Interdepartmental Sales – Ark</v>
          </cell>
          <cell r="E1059">
            <v>0</v>
          </cell>
          <cell r="F1059" t="str">
            <v>448</v>
          </cell>
          <cell r="G1059">
            <v>43100</v>
          </cell>
        </row>
        <row r="1060">
          <cell r="C1060" t="str">
            <v>448020</v>
          </cell>
          <cell r="D1060" t="str">
            <v>Interdepartmental Sales-KS</v>
          </cell>
          <cell r="E1060">
            <v>-25804.54</v>
          </cell>
          <cell r="F1060" t="str">
            <v>448</v>
          </cell>
          <cell r="G1060">
            <v>43100</v>
          </cell>
        </row>
        <row r="1061">
          <cell r="C1061" t="str">
            <v>448030</v>
          </cell>
          <cell r="D1061" t="str">
            <v>Interdepartmental Sales - Mo</v>
          </cell>
          <cell r="E1061">
            <v>-281277.09999999998</v>
          </cell>
          <cell r="F1061" t="str">
            <v>448</v>
          </cell>
          <cell r="G1061">
            <v>43100</v>
          </cell>
        </row>
        <row r="1062">
          <cell r="C1062" t="str">
            <v>448032</v>
          </cell>
          <cell r="D1062" t="str">
            <v>Interdepartmental Sales-MO-FAC</v>
          </cell>
          <cell r="E1062">
            <v>2892.51</v>
          </cell>
          <cell r="F1062" t="str">
            <v>448</v>
          </cell>
          <cell r="G1062">
            <v>43100</v>
          </cell>
        </row>
        <row r="1063">
          <cell r="C1063" t="str">
            <v>449102</v>
          </cell>
          <cell r="D1063" t="str">
            <v>Res Sales-MO- Refund</v>
          </cell>
          <cell r="E1063">
            <v>-23540.080000000002</v>
          </cell>
          <cell r="F1063" t="str">
            <v>449</v>
          </cell>
          <cell r="G1063">
            <v>43100</v>
          </cell>
        </row>
        <row r="1064">
          <cell r="C1064" t="str">
            <v>449103</v>
          </cell>
          <cell r="D1064" t="str">
            <v>Comm Sales-MO- Refund</v>
          </cell>
          <cell r="E1064">
            <v>-21636.720000000001</v>
          </cell>
          <cell r="F1064" t="str">
            <v>449</v>
          </cell>
          <cell r="G1064">
            <v>43100</v>
          </cell>
        </row>
        <row r="1065">
          <cell r="C1065" t="str">
            <v>449106</v>
          </cell>
          <cell r="D1065" t="str">
            <v>Ot Ind-Pwr Sales-MO- Refund</v>
          </cell>
          <cell r="E1065">
            <v>-13154.75</v>
          </cell>
          <cell r="F1065" t="str">
            <v>449</v>
          </cell>
          <cell r="G1065">
            <v>43100</v>
          </cell>
        </row>
        <row r="1066">
          <cell r="C1066" t="str">
            <v>449108</v>
          </cell>
          <cell r="D1066" t="str">
            <v>Pub St &amp; Hwy Lt-MO- Refund</v>
          </cell>
          <cell r="E1066">
            <v>-312.41000000000003</v>
          </cell>
          <cell r="F1066" t="str">
            <v>449</v>
          </cell>
          <cell r="G1066">
            <v>43100</v>
          </cell>
        </row>
        <row r="1067">
          <cell r="C1067" t="str">
            <v>449109</v>
          </cell>
          <cell r="D1067" t="str">
            <v>Ot Sales-PubAuth-MO- Refund</v>
          </cell>
          <cell r="E1067">
            <v>-1320.41</v>
          </cell>
          <cell r="F1067" t="str">
            <v>449</v>
          </cell>
          <cell r="G1067">
            <v>43100</v>
          </cell>
        </row>
        <row r="1068">
          <cell r="C1068" t="str">
            <v>450020</v>
          </cell>
          <cell r="D1068" t="str">
            <v>Forfeited Discounts - Ks</v>
          </cell>
          <cell r="E1068">
            <v>-117028.71</v>
          </cell>
          <cell r="F1068" t="str">
            <v>450</v>
          </cell>
          <cell r="G1068">
            <v>43100</v>
          </cell>
        </row>
        <row r="1069">
          <cell r="C1069" t="str">
            <v>450030</v>
          </cell>
          <cell r="D1069" t="str">
            <v>Forfeited Discounts - Mo</v>
          </cell>
          <cell r="E1069">
            <v>-1566665.14</v>
          </cell>
          <cell r="F1069" t="str">
            <v>450</v>
          </cell>
          <cell r="G1069">
            <v>43100</v>
          </cell>
        </row>
        <row r="1070">
          <cell r="C1070" t="str">
            <v>450040</v>
          </cell>
          <cell r="D1070" t="str">
            <v>Forfeited Discounts - Okla</v>
          </cell>
          <cell r="E1070">
            <v>-53606.73</v>
          </cell>
          <cell r="F1070" t="str">
            <v>450</v>
          </cell>
          <cell r="G1070">
            <v>43100</v>
          </cell>
        </row>
        <row r="1071">
          <cell r="C1071" t="str">
            <v>451031</v>
          </cell>
          <cell r="D1071" t="str">
            <v>Reconnect Charges-Arkansas</v>
          </cell>
          <cell r="E1071">
            <v>-2784</v>
          </cell>
          <cell r="F1071" t="str">
            <v>451</v>
          </cell>
          <cell r="G1071">
            <v>43100</v>
          </cell>
        </row>
        <row r="1072">
          <cell r="C1072" t="str">
            <v>451032</v>
          </cell>
          <cell r="D1072" t="str">
            <v>Reconnect Charges-Kansas</v>
          </cell>
          <cell r="E1072">
            <v>-4925</v>
          </cell>
          <cell r="F1072" t="str">
            <v>451</v>
          </cell>
          <cell r="G1072">
            <v>43100</v>
          </cell>
        </row>
        <row r="1073">
          <cell r="C1073" t="str">
            <v>451033</v>
          </cell>
          <cell r="D1073" t="str">
            <v>Reconnect Charges-Missouri</v>
          </cell>
          <cell r="E1073">
            <v>-96940</v>
          </cell>
          <cell r="F1073" t="str">
            <v>451</v>
          </cell>
          <cell r="G1073">
            <v>43100</v>
          </cell>
        </row>
        <row r="1074">
          <cell r="C1074" t="str">
            <v>451034</v>
          </cell>
          <cell r="D1074" t="str">
            <v>Reconnect Charges-Oklahoma</v>
          </cell>
          <cell r="E1074">
            <v>-3006</v>
          </cell>
          <cell r="F1074" t="str">
            <v>451</v>
          </cell>
          <cell r="G1074">
            <v>43100</v>
          </cell>
        </row>
        <row r="1075">
          <cell r="C1075" t="str">
            <v>451230</v>
          </cell>
          <cell r="D1075" t="str">
            <v>Other Misc Revenues - Missouri</v>
          </cell>
          <cell r="E1075">
            <v>-1968</v>
          </cell>
          <cell r="F1075" t="str">
            <v>451</v>
          </cell>
          <cell r="G1075">
            <v>43100</v>
          </cell>
        </row>
        <row r="1076">
          <cell r="C1076" t="str">
            <v>454010</v>
          </cell>
          <cell r="D1076" t="str">
            <v>Rent From Elec Property-Ark</v>
          </cell>
          <cell r="E1076">
            <v>-25869.78</v>
          </cell>
          <cell r="F1076" t="str">
            <v>454</v>
          </cell>
          <cell r="G1076">
            <v>43100</v>
          </cell>
        </row>
        <row r="1077">
          <cell r="C1077" t="str">
            <v>454020</v>
          </cell>
          <cell r="D1077" t="str">
            <v>Rent From Electric Property-Ks</v>
          </cell>
          <cell r="E1077">
            <v>-33620.660000000003</v>
          </cell>
          <cell r="F1077" t="str">
            <v>454</v>
          </cell>
          <cell r="G1077">
            <v>43100</v>
          </cell>
        </row>
        <row r="1078">
          <cell r="C1078" t="str">
            <v>454030</v>
          </cell>
          <cell r="D1078" t="str">
            <v>Rent From Elec Property-Mo</v>
          </cell>
          <cell r="E1078">
            <v>-978244.05</v>
          </cell>
          <cell r="F1078" t="str">
            <v>454</v>
          </cell>
          <cell r="G1078">
            <v>43100</v>
          </cell>
        </row>
        <row r="1079">
          <cell r="C1079" t="str">
            <v>454040</v>
          </cell>
          <cell r="D1079" t="str">
            <v>Rent From Elec Property-Okla</v>
          </cell>
          <cell r="E1079">
            <v>-21217.73</v>
          </cell>
          <cell r="F1079" t="str">
            <v>454</v>
          </cell>
          <cell r="G1079">
            <v>43100</v>
          </cell>
        </row>
        <row r="1080">
          <cell r="C1080" t="str">
            <v>456010</v>
          </cell>
          <cell r="D1080" t="str">
            <v>Other Electric Revenue-Ark Sys</v>
          </cell>
          <cell r="E1080">
            <v>-16554.25</v>
          </cell>
          <cell r="F1080" t="str">
            <v>456</v>
          </cell>
          <cell r="G1080">
            <v>43100</v>
          </cell>
        </row>
        <row r="1081">
          <cell r="C1081" t="str">
            <v>456020</v>
          </cell>
          <cell r="D1081" t="str">
            <v>Other Electric Revenue-Ks Syst</v>
          </cell>
          <cell r="E1081">
            <v>-1768.58</v>
          </cell>
          <cell r="F1081" t="str">
            <v>456</v>
          </cell>
          <cell r="G1081">
            <v>43100</v>
          </cell>
        </row>
        <row r="1082">
          <cell r="C1082" t="str">
            <v>456030</v>
          </cell>
          <cell r="D1082" t="str">
            <v>Other Electric Revenue-Mo Syst</v>
          </cell>
          <cell r="E1082">
            <v>-314897.31</v>
          </cell>
          <cell r="F1082" t="str">
            <v>456</v>
          </cell>
          <cell r="G1082">
            <v>43100</v>
          </cell>
        </row>
        <row r="1083">
          <cell r="C1083" t="str">
            <v>456040</v>
          </cell>
          <cell r="D1083" t="str">
            <v>Other Electric Revenue-Ok Syst</v>
          </cell>
          <cell r="E1083">
            <v>-2068.83</v>
          </cell>
          <cell r="F1083" t="str">
            <v>456</v>
          </cell>
          <cell r="G1083">
            <v>43100</v>
          </cell>
        </row>
        <row r="1084">
          <cell r="C1084" t="str">
            <v>456075</v>
          </cell>
          <cell r="D1084" t="str">
            <v>REC Rev</v>
          </cell>
          <cell r="E1084">
            <v>-185718.02</v>
          </cell>
          <cell r="F1084" t="str">
            <v>456</v>
          </cell>
          <cell r="G1084">
            <v>43100</v>
          </cell>
        </row>
        <row r="1085">
          <cell r="C1085" t="str">
            <v>456081</v>
          </cell>
          <cell r="D1085" t="str">
            <v>Ot Elec Rev Off Sys Monett</v>
          </cell>
          <cell r="E1085">
            <v>-253799.76</v>
          </cell>
          <cell r="F1085" t="str">
            <v>456</v>
          </cell>
          <cell r="G1085">
            <v>43100</v>
          </cell>
        </row>
        <row r="1086">
          <cell r="C1086" t="str">
            <v>456082</v>
          </cell>
          <cell r="D1086" t="str">
            <v>Ot Elec Rev Off Sys Mt Vernon</v>
          </cell>
          <cell r="E1086">
            <v>-100885.92</v>
          </cell>
          <cell r="F1086" t="str">
            <v>456</v>
          </cell>
          <cell r="G1086">
            <v>43100</v>
          </cell>
        </row>
        <row r="1087">
          <cell r="C1087" t="str">
            <v>456083</v>
          </cell>
          <cell r="D1087" t="str">
            <v>Ot Elec Rev Off Sys Chetopa</v>
          </cell>
          <cell r="E1087">
            <v>-22788</v>
          </cell>
          <cell r="F1087" t="str">
            <v>456</v>
          </cell>
          <cell r="G1087">
            <v>43100</v>
          </cell>
        </row>
        <row r="1088">
          <cell r="C1088" t="str">
            <v>456084</v>
          </cell>
          <cell r="D1088" t="str">
            <v>Ot Elec Rev Off Sys Lockwood</v>
          </cell>
          <cell r="E1088">
            <v>-70165.320000000007</v>
          </cell>
          <cell r="F1088" t="str">
            <v>456</v>
          </cell>
          <cell r="G1088">
            <v>43100</v>
          </cell>
        </row>
        <row r="1089">
          <cell r="C1089" t="str">
            <v>456091</v>
          </cell>
          <cell r="D1089" t="str">
            <v>PlumPt Transmission Credits-AR</v>
          </cell>
          <cell r="E1089">
            <v>-946.44</v>
          </cell>
          <cell r="F1089" t="str">
            <v>456</v>
          </cell>
          <cell r="G1089">
            <v>43100</v>
          </cell>
        </row>
        <row r="1090">
          <cell r="C1090" t="str">
            <v>456092</v>
          </cell>
          <cell r="D1090" t="str">
            <v>PlumPt Transmission Credits-KS</v>
          </cell>
          <cell r="E1090">
            <v>-1858.08</v>
          </cell>
          <cell r="F1090" t="str">
            <v>456</v>
          </cell>
          <cell r="G1090">
            <v>43100</v>
          </cell>
        </row>
        <row r="1091">
          <cell r="C1091" t="str">
            <v>456093</v>
          </cell>
          <cell r="D1091" t="str">
            <v>PlumPt Transmission Credits-MO</v>
          </cell>
          <cell r="E1091">
            <v>-33564.839999999997</v>
          </cell>
          <cell r="F1091" t="str">
            <v>456</v>
          </cell>
          <cell r="G1091">
            <v>43100</v>
          </cell>
        </row>
        <row r="1092">
          <cell r="C1092" t="str">
            <v>456094</v>
          </cell>
          <cell r="D1092" t="str">
            <v>PlumPt Transmission Credits-OK</v>
          </cell>
          <cell r="E1092">
            <v>-950.28</v>
          </cell>
          <cell r="F1092" t="str">
            <v>456</v>
          </cell>
          <cell r="G1092">
            <v>43100</v>
          </cell>
        </row>
        <row r="1093">
          <cell r="C1093" t="str">
            <v>457131</v>
          </cell>
          <cell r="D1093" t="str">
            <v>Oth El Rev-Sched Sys Ctrl&amp;Disp</v>
          </cell>
          <cell r="E1093">
            <v>-28774.53</v>
          </cell>
          <cell r="F1093" t="str">
            <v>457</v>
          </cell>
          <cell r="G1093">
            <v>43100</v>
          </cell>
        </row>
        <row r="1094">
          <cell r="C1094" t="str">
            <v>457132</v>
          </cell>
          <cell r="D1094" t="str">
            <v>Oth El Rev-React Supply&amp;Volt</v>
          </cell>
          <cell r="E1094">
            <v>-81221.850000000006</v>
          </cell>
          <cell r="F1094" t="str">
            <v>457</v>
          </cell>
          <cell r="G1094">
            <v>43100</v>
          </cell>
        </row>
        <row r="1095">
          <cell r="C1095" t="str">
            <v>457137</v>
          </cell>
          <cell r="D1095" t="str">
            <v>Ot El RvOffSys LTFSTF PTP Trns</v>
          </cell>
          <cell r="E1095">
            <v>-789687.77</v>
          </cell>
          <cell r="F1095" t="str">
            <v>457</v>
          </cell>
          <cell r="G1095">
            <v>43100</v>
          </cell>
        </row>
        <row r="1096">
          <cell r="C1096" t="str">
            <v>457138</v>
          </cell>
          <cell r="D1096" t="str">
            <v>Ot El RvOffSys NnFrm PTP Trns</v>
          </cell>
          <cell r="E1096">
            <v>-77376.19</v>
          </cell>
          <cell r="F1096" t="str">
            <v>457</v>
          </cell>
          <cell r="G1096">
            <v>43100</v>
          </cell>
        </row>
        <row r="1097">
          <cell r="C1097" t="str">
            <v>457139</v>
          </cell>
          <cell r="D1097" t="str">
            <v>Ot El RvOffSys NITS Rev</v>
          </cell>
          <cell r="E1097">
            <v>0</v>
          </cell>
          <cell r="F1097" t="str">
            <v>457</v>
          </cell>
          <cell r="G1097">
            <v>43100</v>
          </cell>
        </row>
        <row r="1098">
          <cell r="C1098" t="str">
            <v>457141</v>
          </cell>
          <cell r="D1098" t="str">
            <v>Sch 11 NITS</v>
          </cell>
          <cell r="E1098">
            <v>-4743993.96</v>
          </cell>
          <cell r="F1098" t="str">
            <v>457</v>
          </cell>
          <cell r="G1098">
            <v>43100</v>
          </cell>
        </row>
        <row r="1099">
          <cell r="C1099" t="str">
            <v>457142</v>
          </cell>
          <cell r="D1099" t="str">
            <v>Sch 11 PTP</v>
          </cell>
          <cell r="E1099">
            <v>-677371.08</v>
          </cell>
          <cell r="F1099" t="str">
            <v>457</v>
          </cell>
          <cell r="G1099">
            <v>43100</v>
          </cell>
        </row>
        <row r="1100">
          <cell r="C1100" t="str">
            <v>457143</v>
          </cell>
          <cell r="D1100" t="str">
            <v>Sch 9 City of Monett</v>
          </cell>
          <cell r="E1100">
            <v>-1227404.7</v>
          </cell>
          <cell r="F1100" t="str">
            <v>457</v>
          </cell>
          <cell r="G1100">
            <v>43100</v>
          </cell>
        </row>
        <row r="1101">
          <cell r="C1101" t="str">
            <v>457144</v>
          </cell>
          <cell r="D1101" t="str">
            <v>Sch 9 City of Mt Vernon</v>
          </cell>
          <cell r="E1101">
            <v>-407647.09</v>
          </cell>
          <cell r="F1101" t="str">
            <v>457</v>
          </cell>
          <cell r="G1101">
            <v>43100</v>
          </cell>
        </row>
        <row r="1102">
          <cell r="C1102" t="str">
            <v>457145</v>
          </cell>
          <cell r="D1102" t="str">
            <v>Oth El Rev-Off-Sys Dist</v>
          </cell>
          <cell r="E1102">
            <v>-21330.720000000001</v>
          </cell>
          <cell r="F1102" t="str">
            <v>457</v>
          </cell>
          <cell r="G1102">
            <v>43100</v>
          </cell>
        </row>
        <row r="1103">
          <cell r="C1103" t="str">
            <v>457146</v>
          </cell>
          <cell r="D1103" t="str">
            <v>Sch 9 City of Lockwood</v>
          </cell>
          <cell r="E1103">
            <v>-70298.69</v>
          </cell>
          <cell r="F1103" t="str">
            <v>457</v>
          </cell>
          <cell r="G1103">
            <v>43100</v>
          </cell>
        </row>
        <row r="1104">
          <cell r="C1104" t="str">
            <v>457147</v>
          </cell>
          <cell r="D1104" t="str">
            <v>Sch 9 City of Chetopa</v>
          </cell>
          <cell r="E1104">
            <v>-61929.79</v>
          </cell>
          <cell r="F1104" t="str">
            <v>457</v>
          </cell>
          <cell r="G1104">
            <v>43100</v>
          </cell>
        </row>
        <row r="1105">
          <cell r="C1105" t="str">
            <v>457148</v>
          </cell>
          <cell r="D1105" t="str">
            <v>Sch 9 Kepco</v>
          </cell>
          <cell r="E1105">
            <v>-92976.77</v>
          </cell>
          <cell r="F1105" t="str">
            <v>457</v>
          </cell>
          <cell r="G1105">
            <v>43100</v>
          </cell>
        </row>
        <row r="1106">
          <cell r="C1106" t="str">
            <v>457149</v>
          </cell>
          <cell r="D1106" t="str">
            <v>Sch 11 NITS Monett</v>
          </cell>
          <cell r="E1106">
            <v>-8186.57</v>
          </cell>
          <cell r="F1106" t="str">
            <v>457</v>
          </cell>
          <cell r="G1106">
            <v>43100</v>
          </cell>
        </row>
        <row r="1107">
          <cell r="C1107" t="str">
            <v>457150</v>
          </cell>
          <cell r="D1107" t="str">
            <v>Sch 11 NITS Mt Vernon</v>
          </cell>
          <cell r="E1107">
            <v>-2721.49</v>
          </cell>
          <cell r="F1107" t="str">
            <v>457</v>
          </cell>
          <cell r="G1107">
            <v>43100</v>
          </cell>
        </row>
        <row r="1108">
          <cell r="C1108" t="str">
            <v>457151</v>
          </cell>
          <cell r="D1108" t="str">
            <v>Sch 11 NITS Lockwood</v>
          </cell>
          <cell r="E1108">
            <v>-468.12</v>
          </cell>
          <cell r="F1108" t="str">
            <v>457</v>
          </cell>
          <cell r="G1108">
            <v>43100</v>
          </cell>
        </row>
        <row r="1109">
          <cell r="C1109" t="str">
            <v>457152</v>
          </cell>
          <cell r="D1109" t="str">
            <v>Oth El Rev-Off-Sys Transm</v>
          </cell>
          <cell r="E1109">
            <v>-5405.74</v>
          </cell>
          <cell r="F1109" t="str">
            <v>457</v>
          </cell>
          <cell r="G1109">
            <v>43100</v>
          </cell>
        </row>
        <row r="1110">
          <cell r="C1110" t="str">
            <v>457153</v>
          </cell>
          <cell r="D1110" t="str">
            <v>Sch 11 NITS Chetopa</v>
          </cell>
          <cell r="E1110">
            <v>-424.06</v>
          </cell>
          <cell r="F1110" t="str">
            <v>457</v>
          </cell>
          <cell r="G1110">
            <v>43100</v>
          </cell>
        </row>
        <row r="1111">
          <cell r="C1111" t="str">
            <v>457154</v>
          </cell>
          <cell r="D1111" t="str">
            <v>Sch 11 NITS Kepco</v>
          </cell>
          <cell r="E1111">
            <v>-630.03</v>
          </cell>
          <cell r="F1111" t="str">
            <v>457</v>
          </cell>
          <cell r="G1111">
            <v>43100</v>
          </cell>
        </row>
        <row r="1112">
          <cell r="C1112" t="str">
            <v>457160</v>
          </cell>
          <cell r="D1112" t="str">
            <v>Sch 1 PTP</v>
          </cell>
          <cell r="E1112">
            <v>-42085.23</v>
          </cell>
          <cell r="F1112" t="str">
            <v>457</v>
          </cell>
          <cell r="G1112">
            <v>43100</v>
          </cell>
        </row>
        <row r="1113">
          <cell r="C1113" t="str">
            <v>461100</v>
          </cell>
          <cell r="D1113" t="str">
            <v>Metered Sls To Gen Cust-Res Wa</v>
          </cell>
          <cell r="E1113">
            <v>-1503272.2</v>
          </cell>
          <cell r="F1113" t="str">
            <v>461</v>
          </cell>
          <cell r="G1113">
            <v>43100</v>
          </cell>
        </row>
        <row r="1114">
          <cell r="C1114" t="str">
            <v>461200</v>
          </cell>
          <cell r="D1114" t="str">
            <v>Metered Sls To Gen Cust-Com Wa</v>
          </cell>
          <cell r="E1114">
            <v>-451976.4</v>
          </cell>
          <cell r="F1114" t="str">
            <v>461</v>
          </cell>
          <cell r="G1114">
            <v>43100</v>
          </cell>
        </row>
        <row r="1115">
          <cell r="C1115" t="str">
            <v>461300</v>
          </cell>
          <cell r="D1115" t="str">
            <v>Metered Sls To Gen Cust-Ind Wa</v>
          </cell>
          <cell r="E1115">
            <v>-78472.62</v>
          </cell>
          <cell r="F1115" t="str">
            <v>461</v>
          </cell>
          <cell r="G1115">
            <v>43100</v>
          </cell>
        </row>
        <row r="1116">
          <cell r="C1116" t="str">
            <v>464000</v>
          </cell>
          <cell r="D1116" t="str">
            <v>Other Sls To Pub Auth-Muni Wa</v>
          </cell>
          <cell r="E1116">
            <v>-20008.93</v>
          </cell>
          <cell r="F1116" t="str">
            <v>464</v>
          </cell>
          <cell r="G1116">
            <v>43100</v>
          </cell>
        </row>
        <row r="1117">
          <cell r="C1117" t="str">
            <v>467000</v>
          </cell>
          <cell r="D1117" t="str">
            <v>Interdepartmental Sales Water</v>
          </cell>
          <cell r="E1117">
            <v>-1349.72</v>
          </cell>
          <cell r="F1117" t="str">
            <v>467</v>
          </cell>
          <cell r="G1117">
            <v>43100</v>
          </cell>
        </row>
        <row r="1118">
          <cell r="C1118" t="str">
            <v>500011</v>
          </cell>
          <cell r="D1118" t="str">
            <v>Conv &amp; Seminar-Operations</v>
          </cell>
          <cell r="E1118">
            <v>48093.35</v>
          </cell>
          <cell r="F1118" t="str">
            <v>500</v>
          </cell>
          <cell r="G1118">
            <v>43100</v>
          </cell>
        </row>
        <row r="1119">
          <cell r="C1119" t="str">
            <v>500035</v>
          </cell>
          <cell r="D1119" t="str">
            <v>Professional Assc Dues-Prod</v>
          </cell>
          <cell r="E1119">
            <v>1235.44</v>
          </cell>
          <cell r="F1119" t="str">
            <v>500</v>
          </cell>
          <cell r="G1119">
            <v>43100</v>
          </cell>
        </row>
        <row r="1120">
          <cell r="C1120" t="str">
            <v>500036</v>
          </cell>
          <cell r="D1120" t="str">
            <v>Opr Spr &amp; Eng-Air Abate&amp;Monit</v>
          </cell>
          <cell r="E1120">
            <v>293480.5</v>
          </cell>
          <cell r="F1120" t="str">
            <v>500</v>
          </cell>
          <cell r="G1120">
            <v>43100</v>
          </cell>
        </row>
        <row r="1121">
          <cell r="C1121" t="str">
            <v>500037</v>
          </cell>
          <cell r="D1121" t="str">
            <v>Op Supv-Water Monit &amp;Complianc</v>
          </cell>
          <cell r="E1121">
            <v>683.25</v>
          </cell>
          <cell r="F1121" t="str">
            <v>500</v>
          </cell>
          <cell r="G1121">
            <v>43100</v>
          </cell>
        </row>
        <row r="1122">
          <cell r="C1122" t="str">
            <v>500038</v>
          </cell>
          <cell r="D1122" t="str">
            <v>Op Supv-Solid Wste Monit&amp;Compl</v>
          </cell>
          <cell r="E1122">
            <v>150</v>
          </cell>
          <cell r="F1122" t="str">
            <v>500</v>
          </cell>
          <cell r="G1122">
            <v>43100</v>
          </cell>
        </row>
        <row r="1123">
          <cell r="C1123" t="str">
            <v>500039</v>
          </cell>
          <cell r="D1123" t="str">
            <v>Operation Supervision &amp; Eng</v>
          </cell>
          <cell r="E1123">
            <v>1642789.2</v>
          </cell>
          <cell r="F1123" t="str">
            <v>500</v>
          </cell>
          <cell r="G1123">
            <v>43100</v>
          </cell>
        </row>
        <row r="1124">
          <cell r="C1124" t="str">
            <v>500046</v>
          </cell>
          <cell r="D1124" t="str">
            <v>Micro Software-Production</v>
          </cell>
          <cell r="E1124">
            <v>3175.61</v>
          </cell>
          <cell r="F1124" t="str">
            <v>500</v>
          </cell>
          <cell r="G1124">
            <v>43100</v>
          </cell>
        </row>
        <row r="1125">
          <cell r="C1125" t="str">
            <v>500180</v>
          </cell>
          <cell r="D1125" t="str">
            <v>Regulatory &amp; Environm Report</v>
          </cell>
          <cell r="E1125">
            <v>10902.63</v>
          </cell>
          <cell r="F1125" t="str">
            <v>500</v>
          </cell>
          <cell r="G1125">
            <v>43100</v>
          </cell>
        </row>
        <row r="1126">
          <cell r="C1126" t="str">
            <v>500994</v>
          </cell>
          <cell r="D1126" t="str">
            <v>IatanII Op Rg Adj Amortization</v>
          </cell>
          <cell r="E1126">
            <v>-32736.84</v>
          </cell>
          <cell r="F1126" t="str">
            <v>500</v>
          </cell>
          <cell r="G1126">
            <v>43100</v>
          </cell>
        </row>
        <row r="1127">
          <cell r="C1127" t="str">
            <v>500995</v>
          </cell>
          <cell r="D1127" t="str">
            <v>IatCom Op Reg Adj Amortization</v>
          </cell>
          <cell r="E1127">
            <v>126513.36</v>
          </cell>
          <cell r="F1127" t="str">
            <v>500</v>
          </cell>
          <cell r="G1127">
            <v>43100</v>
          </cell>
        </row>
        <row r="1128">
          <cell r="C1128" t="str">
            <v>500996</v>
          </cell>
          <cell r="D1128" t="str">
            <v>PP Op Trk Reg Adj Amortization</v>
          </cell>
          <cell r="E1128">
            <v>18384.72</v>
          </cell>
          <cell r="F1128" t="str">
            <v>500</v>
          </cell>
          <cell r="G1128">
            <v>43100</v>
          </cell>
        </row>
        <row r="1129">
          <cell r="C1129" t="str">
            <v>501001</v>
          </cell>
          <cell r="D1129" t="str">
            <v>Kansas Fuel Adj</v>
          </cell>
          <cell r="E1129">
            <v>-484917.47</v>
          </cell>
          <cell r="F1129" t="str">
            <v>501</v>
          </cell>
          <cell r="G1129">
            <v>43100</v>
          </cell>
        </row>
        <row r="1130">
          <cell r="C1130" t="str">
            <v>501002</v>
          </cell>
          <cell r="D1130" t="str">
            <v>MO Fuel Adj Current Period</v>
          </cell>
          <cell r="E1130">
            <v>-13592323.439999999</v>
          </cell>
          <cell r="F1130" t="str">
            <v>501</v>
          </cell>
          <cell r="G1130">
            <v>43100</v>
          </cell>
        </row>
        <row r="1131">
          <cell r="C1131" t="str">
            <v>501003</v>
          </cell>
          <cell r="D1131" t="str">
            <v>MO Fuel Adj Recovery</v>
          </cell>
          <cell r="E1131">
            <v>-4359681.97</v>
          </cell>
          <cell r="F1131" t="str">
            <v>501</v>
          </cell>
          <cell r="G1131">
            <v>43100</v>
          </cell>
        </row>
        <row r="1132">
          <cell r="C1132" t="str">
            <v>501004</v>
          </cell>
          <cell r="D1132" t="str">
            <v>Fuel Constr Acctg Iatan2 Def</v>
          </cell>
          <cell r="E1132">
            <v>-117223.69</v>
          </cell>
          <cell r="F1132" t="str">
            <v>501</v>
          </cell>
          <cell r="G1132">
            <v>43100</v>
          </cell>
        </row>
        <row r="1133">
          <cell r="C1133" t="str">
            <v>501005</v>
          </cell>
          <cell r="D1133" t="str">
            <v>Okla Fuel Cost Adj</v>
          </cell>
          <cell r="E1133">
            <v>63024.4</v>
          </cell>
          <cell r="F1133" t="str">
            <v>501</v>
          </cell>
          <cell r="G1133">
            <v>43100</v>
          </cell>
        </row>
        <row r="1134">
          <cell r="C1134" t="str">
            <v>501042</v>
          </cell>
          <cell r="D1134" t="str">
            <v>Fuel - Coal</v>
          </cell>
          <cell r="E1134">
            <v>47163362.469999999</v>
          </cell>
          <cell r="F1134" t="str">
            <v>501</v>
          </cell>
          <cell r="G1134">
            <v>43100</v>
          </cell>
        </row>
        <row r="1135">
          <cell r="C1135" t="str">
            <v>501045</v>
          </cell>
          <cell r="D1135" t="str">
            <v>Fuel - Oil</v>
          </cell>
          <cell r="E1135">
            <v>751700.38</v>
          </cell>
          <cell r="F1135" t="str">
            <v>501</v>
          </cell>
          <cell r="G1135">
            <v>43100</v>
          </cell>
        </row>
        <row r="1136">
          <cell r="C1136" t="str">
            <v>501183</v>
          </cell>
          <cell r="D1136" t="str">
            <v>Sales Of Ash</v>
          </cell>
          <cell r="E1136">
            <v>-75980.240000000005</v>
          </cell>
          <cell r="F1136" t="str">
            <v>501</v>
          </cell>
          <cell r="G1136">
            <v>43100</v>
          </cell>
        </row>
        <row r="1137">
          <cell r="C1137" t="str">
            <v>501300</v>
          </cell>
          <cell r="D1137" t="str">
            <v>Fuel - Tires</v>
          </cell>
          <cell r="E1137">
            <v>53205.41</v>
          </cell>
          <cell r="F1137" t="str">
            <v>501</v>
          </cell>
          <cell r="G1137">
            <v>43100</v>
          </cell>
        </row>
        <row r="1138">
          <cell r="C1138" t="str">
            <v>501400</v>
          </cell>
          <cell r="D1138" t="str">
            <v>Ops Labor-Fuel Handling</v>
          </cell>
          <cell r="E1138">
            <v>148540.32999999999</v>
          </cell>
          <cell r="F1138" t="str">
            <v>501</v>
          </cell>
          <cell r="G1138">
            <v>43100</v>
          </cell>
        </row>
        <row r="1139">
          <cell r="C1139" t="str">
            <v>501401</v>
          </cell>
          <cell r="D1139" t="str">
            <v>Ops Mtls-Fuel Handling</v>
          </cell>
          <cell r="E1139">
            <v>219719.67999999999</v>
          </cell>
          <cell r="F1139" t="str">
            <v>501</v>
          </cell>
          <cell r="G1139">
            <v>43100</v>
          </cell>
        </row>
        <row r="1140">
          <cell r="C1140" t="str">
            <v>501601</v>
          </cell>
          <cell r="D1140" t="str">
            <v>Fuel Administration - Asbury</v>
          </cell>
          <cell r="E1140">
            <v>49571</v>
          </cell>
          <cell r="F1140" t="str">
            <v>501</v>
          </cell>
          <cell r="G1140">
            <v>43100</v>
          </cell>
        </row>
        <row r="1141">
          <cell r="C1141" t="str">
            <v>501604</v>
          </cell>
          <cell r="D1141" t="str">
            <v>Fuel Administration - Riverton</v>
          </cell>
          <cell r="E1141">
            <v>694.87</v>
          </cell>
          <cell r="F1141" t="str">
            <v>501</v>
          </cell>
          <cell r="G1141">
            <v>43100</v>
          </cell>
        </row>
        <row r="1142">
          <cell r="C1142" t="str">
            <v>501605</v>
          </cell>
          <cell r="D1142" t="str">
            <v>Fuel Administration Plum Point</v>
          </cell>
          <cell r="E1142">
            <v>104209.28</v>
          </cell>
          <cell r="F1142" t="str">
            <v>501</v>
          </cell>
          <cell r="G1142">
            <v>43100</v>
          </cell>
        </row>
        <row r="1143">
          <cell r="C1143" t="str">
            <v>501910</v>
          </cell>
          <cell r="D1143" t="str">
            <v>Amrt SWPA Oz Beach-AR</v>
          </cell>
          <cell r="E1143">
            <v>-14653.56</v>
          </cell>
          <cell r="F1143" t="str">
            <v>501</v>
          </cell>
          <cell r="G1143">
            <v>43100</v>
          </cell>
        </row>
        <row r="1144">
          <cell r="C1144" t="str">
            <v>501920</v>
          </cell>
          <cell r="D1144" t="str">
            <v>Amrt SWPA Oz Beach-KS</v>
          </cell>
          <cell r="E1144">
            <v>-125260.2</v>
          </cell>
          <cell r="F1144" t="str">
            <v>501</v>
          </cell>
          <cell r="G1144">
            <v>43100</v>
          </cell>
        </row>
        <row r="1145">
          <cell r="C1145" t="str">
            <v>501930</v>
          </cell>
          <cell r="D1145" t="str">
            <v>Amrt SWPA Oz Beach-MO</v>
          </cell>
          <cell r="E1145">
            <v>-2054822.4</v>
          </cell>
          <cell r="F1145" t="str">
            <v>501</v>
          </cell>
          <cell r="G1145">
            <v>43100</v>
          </cell>
        </row>
        <row r="1146">
          <cell r="C1146" t="str">
            <v>501940</v>
          </cell>
          <cell r="D1146" t="str">
            <v>Amrt SWPA Oz Beach-OK</v>
          </cell>
          <cell r="E1146">
            <v>-69036.36</v>
          </cell>
          <cell r="F1146" t="str">
            <v>501</v>
          </cell>
          <cell r="G1146">
            <v>43100</v>
          </cell>
        </row>
        <row r="1147">
          <cell r="C1147" t="str">
            <v>502084</v>
          </cell>
          <cell r="D1147" t="str">
            <v>Exp Of Coal Handling System</v>
          </cell>
          <cell r="E1147">
            <v>4225.66</v>
          </cell>
          <cell r="F1147" t="str">
            <v>502</v>
          </cell>
          <cell r="G1147">
            <v>43100</v>
          </cell>
        </row>
        <row r="1148">
          <cell r="C1148" t="str">
            <v>502093</v>
          </cell>
          <cell r="D1148" t="str">
            <v>Exp Of Feedwater System</v>
          </cell>
          <cell r="E1148">
            <v>44452.28</v>
          </cell>
          <cell r="F1148" t="str">
            <v>502</v>
          </cell>
          <cell r="G1148">
            <v>43100</v>
          </cell>
        </row>
        <row r="1149">
          <cell r="C1149" t="str">
            <v>502096</v>
          </cell>
          <cell r="D1149" t="str">
            <v>Exp To H2O Supply System</v>
          </cell>
          <cell r="E1149">
            <v>65450.6</v>
          </cell>
          <cell r="F1149" t="str">
            <v>502</v>
          </cell>
          <cell r="G1149">
            <v>43100</v>
          </cell>
        </row>
        <row r="1150">
          <cell r="C1150" t="str">
            <v>502099</v>
          </cell>
          <cell r="D1150" t="str">
            <v>Exp Of Bottom &amp; Fly Ash System</v>
          </cell>
          <cell r="E1150">
            <v>40717.1</v>
          </cell>
          <cell r="F1150" t="str">
            <v>502</v>
          </cell>
          <cell r="G1150">
            <v>43100</v>
          </cell>
        </row>
        <row r="1151">
          <cell r="C1151" t="str">
            <v>502102</v>
          </cell>
          <cell r="D1151" t="str">
            <v>Exp Of Instrmnt &amp; Meter Boiler</v>
          </cell>
          <cell r="E1151">
            <v>133867.01999999999</v>
          </cell>
          <cell r="F1151" t="str">
            <v>502</v>
          </cell>
          <cell r="G1151">
            <v>43100</v>
          </cell>
        </row>
        <row r="1152">
          <cell r="C1152" t="str">
            <v>502103</v>
          </cell>
          <cell r="D1152" t="str">
            <v>Expense of CEMS Equipment</v>
          </cell>
          <cell r="E1152">
            <v>5937.5</v>
          </cell>
          <cell r="F1152" t="str">
            <v>502</v>
          </cell>
          <cell r="G1152">
            <v>43100</v>
          </cell>
        </row>
        <row r="1153">
          <cell r="C1153" t="str">
            <v>502105</v>
          </cell>
          <cell r="D1153" t="str">
            <v>Exp Of Draft Equipment</v>
          </cell>
          <cell r="E1153">
            <v>597.80999999999995</v>
          </cell>
          <cell r="F1153" t="str">
            <v>502</v>
          </cell>
          <cell r="G1153">
            <v>43100</v>
          </cell>
        </row>
        <row r="1154">
          <cell r="C1154" t="str">
            <v>502108</v>
          </cell>
          <cell r="D1154" t="str">
            <v>Exp Of Steam Boiler</v>
          </cell>
          <cell r="E1154">
            <v>867839.54</v>
          </cell>
          <cell r="F1154" t="str">
            <v>502</v>
          </cell>
          <cell r="G1154">
            <v>43100</v>
          </cell>
        </row>
        <row r="1155">
          <cell r="C1155" t="str">
            <v>502109</v>
          </cell>
          <cell r="D1155" t="str">
            <v>Boiler Ops &amp; Supervision</v>
          </cell>
          <cell r="E1155">
            <v>196055.01</v>
          </cell>
          <cell r="F1155" t="str">
            <v>502</v>
          </cell>
          <cell r="G1155">
            <v>43100</v>
          </cell>
        </row>
        <row r="1156">
          <cell r="C1156" t="str">
            <v>502114</v>
          </cell>
          <cell r="D1156" t="str">
            <v>Steam Expenses - Other</v>
          </cell>
          <cell r="E1156">
            <v>1375888.18</v>
          </cell>
          <cell r="F1156" t="str">
            <v>502</v>
          </cell>
          <cell r="G1156">
            <v>43100</v>
          </cell>
        </row>
        <row r="1157">
          <cell r="C1157" t="str">
            <v>505112</v>
          </cell>
          <cell r="D1157" t="str">
            <v>Exp-Condens &amp; Cooling H2O Sys</v>
          </cell>
          <cell r="E1157">
            <v>413368.44</v>
          </cell>
          <cell r="F1157" t="str">
            <v>505</v>
          </cell>
          <cell r="G1157">
            <v>43100</v>
          </cell>
        </row>
        <row r="1158">
          <cell r="C1158" t="str">
            <v>505117</v>
          </cell>
          <cell r="D1158" t="str">
            <v>Exp Of Lube Oil System</v>
          </cell>
          <cell r="E1158">
            <v>1909.31</v>
          </cell>
          <cell r="F1158" t="str">
            <v>505</v>
          </cell>
          <cell r="G1158">
            <v>43100</v>
          </cell>
        </row>
        <row r="1159">
          <cell r="C1159" t="str">
            <v>505118</v>
          </cell>
          <cell r="D1159" t="str">
            <v>Expense of Generator</v>
          </cell>
          <cell r="E1159">
            <v>6657</v>
          </cell>
          <cell r="F1159" t="str">
            <v>505</v>
          </cell>
          <cell r="G1159">
            <v>43100</v>
          </cell>
        </row>
        <row r="1160">
          <cell r="C1160" t="str">
            <v>505120</v>
          </cell>
          <cell r="D1160" t="str">
            <v>Exp Of Turbine Plant</v>
          </cell>
          <cell r="E1160">
            <v>306696.81</v>
          </cell>
          <cell r="F1160" t="str">
            <v>505</v>
          </cell>
          <cell r="G1160">
            <v>43100</v>
          </cell>
        </row>
        <row r="1161">
          <cell r="C1161" t="str">
            <v>505422</v>
          </cell>
          <cell r="D1161" t="str">
            <v>Electric Expense - Iatan</v>
          </cell>
          <cell r="E1161">
            <v>392634.84</v>
          </cell>
          <cell r="F1161" t="str">
            <v>505</v>
          </cell>
          <cell r="G1161">
            <v>43100</v>
          </cell>
        </row>
        <row r="1162">
          <cell r="C1162" t="str">
            <v>505426</v>
          </cell>
          <cell r="D1162" t="str">
            <v>Electric Ops &amp; Supervision</v>
          </cell>
          <cell r="E1162">
            <v>168226.44</v>
          </cell>
          <cell r="F1162" t="str">
            <v>505</v>
          </cell>
          <cell r="G1162">
            <v>43100</v>
          </cell>
        </row>
        <row r="1163">
          <cell r="C1163" t="str">
            <v>506025</v>
          </cell>
          <cell r="D1163" t="str">
            <v>Safety Expenses-Prod</v>
          </cell>
          <cell r="E1163">
            <v>132091.22</v>
          </cell>
          <cell r="F1163" t="str">
            <v>506</v>
          </cell>
          <cell r="G1163">
            <v>43100</v>
          </cell>
        </row>
        <row r="1164">
          <cell r="C1164" t="str">
            <v>506126</v>
          </cell>
          <cell r="D1164" t="str">
            <v>Misc Steam Power Expenses</v>
          </cell>
          <cell r="E1164">
            <v>1104012.81</v>
          </cell>
          <cell r="F1164" t="str">
            <v>506</v>
          </cell>
          <cell r="G1164">
            <v>43100</v>
          </cell>
        </row>
        <row r="1165">
          <cell r="C1165" t="str">
            <v>506168</v>
          </cell>
          <cell r="D1165" t="str">
            <v>Exp of Catalytic Reducer - Opr</v>
          </cell>
          <cell r="E1165">
            <v>50007.54</v>
          </cell>
          <cell r="F1165" t="str">
            <v>506</v>
          </cell>
          <cell r="G1165">
            <v>43100</v>
          </cell>
        </row>
        <row r="1166">
          <cell r="C1166" t="str">
            <v>506173</v>
          </cell>
          <cell r="D1166" t="str">
            <v>Exp of Scrubber</v>
          </cell>
          <cell r="E1166">
            <v>15587.2</v>
          </cell>
          <cell r="F1166" t="str">
            <v>506</v>
          </cell>
          <cell r="G1166">
            <v>43100</v>
          </cell>
        </row>
        <row r="1167">
          <cell r="C1167" t="str">
            <v>506175</v>
          </cell>
          <cell r="D1167" t="str">
            <v>Exp of Baghouse</v>
          </cell>
          <cell r="E1167">
            <v>15503.6</v>
          </cell>
          <cell r="F1167" t="str">
            <v>506</v>
          </cell>
          <cell r="G1167">
            <v>43100</v>
          </cell>
        </row>
        <row r="1168">
          <cell r="C1168" t="str">
            <v>506176</v>
          </cell>
          <cell r="D1168" t="str">
            <v>Exp of Hydrator</v>
          </cell>
          <cell r="E1168">
            <v>1952.52</v>
          </cell>
          <cell r="F1168" t="str">
            <v>506</v>
          </cell>
          <cell r="G1168">
            <v>43100</v>
          </cell>
        </row>
        <row r="1169">
          <cell r="C1169" t="str">
            <v>506201</v>
          </cell>
          <cell r="D1169" t="str">
            <v>Limestone Expense</v>
          </cell>
          <cell r="E1169">
            <v>834448.19</v>
          </cell>
          <cell r="F1169" t="str">
            <v>506</v>
          </cell>
          <cell r="G1169">
            <v>43100</v>
          </cell>
        </row>
        <row r="1170">
          <cell r="C1170" t="str">
            <v>506202</v>
          </cell>
          <cell r="D1170" t="str">
            <v>Ammonia Expense</v>
          </cell>
          <cell r="E1170">
            <v>542097.63</v>
          </cell>
          <cell r="F1170" t="str">
            <v>506</v>
          </cell>
          <cell r="G1170">
            <v>43100</v>
          </cell>
        </row>
        <row r="1171">
          <cell r="C1171" t="str">
            <v>506203</v>
          </cell>
          <cell r="D1171" t="str">
            <v>Powdered Activated Carbon</v>
          </cell>
          <cell r="E1171">
            <v>134750.64000000001</v>
          </cell>
          <cell r="F1171" t="str">
            <v>506</v>
          </cell>
          <cell r="G1171">
            <v>43100</v>
          </cell>
        </row>
        <row r="1172">
          <cell r="C1172" t="str">
            <v>506204</v>
          </cell>
          <cell r="D1172" t="str">
            <v>Lime Expense</v>
          </cell>
          <cell r="E1172">
            <v>211047.14</v>
          </cell>
          <cell r="F1172" t="str">
            <v>506</v>
          </cell>
          <cell r="G1172">
            <v>43100</v>
          </cell>
        </row>
        <row r="1173">
          <cell r="C1173" t="str">
            <v>506205</v>
          </cell>
          <cell r="D1173" t="str">
            <v>Ash and FGD By product Disposa</v>
          </cell>
          <cell r="E1173">
            <v>149134.94</v>
          </cell>
          <cell r="F1173" t="str">
            <v>506</v>
          </cell>
          <cell r="G1173">
            <v>43100</v>
          </cell>
        </row>
        <row r="1174">
          <cell r="C1174" t="str">
            <v>507129</v>
          </cell>
          <cell r="D1174" t="str">
            <v>Rents - Energy Supply</v>
          </cell>
          <cell r="E1174">
            <v>55185.120000000003</v>
          </cell>
          <cell r="F1174" t="str">
            <v>507</v>
          </cell>
          <cell r="G1174">
            <v>43100</v>
          </cell>
        </row>
        <row r="1175">
          <cell r="C1175" t="str">
            <v>510030</v>
          </cell>
          <cell r="D1175" t="str">
            <v>Mtce Supervision &amp; Engineer</v>
          </cell>
          <cell r="E1175">
            <v>951999.52</v>
          </cell>
          <cell r="F1175" t="str">
            <v>510</v>
          </cell>
          <cell r="G1175">
            <v>43100</v>
          </cell>
        </row>
        <row r="1176">
          <cell r="C1176" t="str">
            <v>510994</v>
          </cell>
          <cell r="D1176" t="str">
            <v>Iatan2 Mtc Rg Adj Amortization</v>
          </cell>
          <cell r="E1176">
            <v>-32736.84</v>
          </cell>
          <cell r="F1176" t="str">
            <v>510</v>
          </cell>
          <cell r="G1176">
            <v>43100</v>
          </cell>
        </row>
        <row r="1177">
          <cell r="C1177" t="str">
            <v>510995</v>
          </cell>
          <cell r="D1177" t="str">
            <v>IatCom Mtc Rg Adj Amortization</v>
          </cell>
          <cell r="E1177">
            <v>126513.36</v>
          </cell>
          <cell r="F1177" t="str">
            <v>510</v>
          </cell>
          <cell r="G1177">
            <v>43100</v>
          </cell>
        </row>
        <row r="1178">
          <cell r="C1178" t="str">
            <v>510996</v>
          </cell>
          <cell r="D1178" t="str">
            <v>PP Mtc Trk Rg Adj Amortization</v>
          </cell>
          <cell r="E1178">
            <v>18384.599999999999</v>
          </cell>
          <cell r="F1178" t="str">
            <v>510</v>
          </cell>
          <cell r="G1178">
            <v>43100</v>
          </cell>
        </row>
        <row r="1179">
          <cell r="C1179" t="str">
            <v>511127</v>
          </cell>
          <cell r="D1179" t="str">
            <v>Mtce Of Structures</v>
          </cell>
          <cell r="E1179">
            <v>1216820.68</v>
          </cell>
          <cell r="F1179" t="str">
            <v>511</v>
          </cell>
          <cell r="G1179">
            <v>43100</v>
          </cell>
        </row>
        <row r="1180">
          <cell r="C1180" t="str">
            <v>511132</v>
          </cell>
          <cell r="D1180" t="str">
            <v>Mtce Of Structures - Environ</v>
          </cell>
          <cell r="E1180">
            <v>8503.44</v>
          </cell>
          <cell r="F1180" t="str">
            <v>511</v>
          </cell>
          <cell r="G1180">
            <v>43100</v>
          </cell>
        </row>
        <row r="1181">
          <cell r="C1181" t="str">
            <v>511135</v>
          </cell>
          <cell r="D1181" t="str">
            <v>Mtce Of Structures - Other</v>
          </cell>
          <cell r="E1181">
            <v>298239.96000000002</v>
          </cell>
          <cell r="F1181" t="str">
            <v>511</v>
          </cell>
          <cell r="G1181">
            <v>43100</v>
          </cell>
        </row>
        <row r="1182">
          <cell r="C1182" t="str">
            <v>512138</v>
          </cell>
          <cell r="D1182" t="str">
            <v>Mtce Coalhandling</v>
          </cell>
          <cell r="E1182">
            <v>471296.94</v>
          </cell>
          <cell r="F1182" t="str">
            <v>512</v>
          </cell>
          <cell r="G1182">
            <v>43100</v>
          </cell>
        </row>
        <row r="1183">
          <cell r="C1183" t="str">
            <v>512139</v>
          </cell>
          <cell r="D1183" t="str">
            <v>Mtce Of Rotary Dumper</v>
          </cell>
          <cell r="E1183">
            <v>109769.29</v>
          </cell>
          <cell r="F1183" t="str">
            <v>512</v>
          </cell>
          <cell r="G1183">
            <v>43100</v>
          </cell>
        </row>
        <row r="1184">
          <cell r="C1184" t="str">
            <v>512141</v>
          </cell>
          <cell r="D1184" t="str">
            <v>Mtce Of Coal Sampler &amp; Lab</v>
          </cell>
          <cell r="E1184">
            <v>4287.21</v>
          </cell>
          <cell r="F1184" t="str">
            <v>512</v>
          </cell>
          <cell r="G1184">
            <v>43100</v>
          </cell>
        </row>
        <row r="1185">
          <cell r="C1185" t="str">
            <v>512144</v>
          </cell>
          <cell r="D1185" t="str">
            <v>Mtce Of C.E.M. Equipment</v>
          </cell>
          <cell r="E1185">
            <v>16843.37</v>
          </cell>
          <cell r="F1185" t="str">
            <v>512</v>
          </cell>
          <cell r="G1185">
            <v>43100</v>
          </cell>
        </row>
        <row r="1186">
          <cell r="C1186" t="str">
            <v>512147</v>
          </cell>
          <cell r="D1186" t="str">
            <v>Mtce Of Coal Dozers</v>
          </cell>
          <cell r="E1186">
            <v>172421.61</v>
          </cell>
          <cell r="F1186" t="str">
            <v>512</v>
          </cell>
          <cell r="G1186">
            <v>43100</v>
          </cell>
        </row>
        <row r="1187">
          <cell r="C1187" t="str">
            <v>512150</v>
          </cell>
          <cell r="D1187" t="str">
            <v>Mtce Of Feeders</v>
          </cell>
          <cell r="E1187">
            <v>34803.769999999997</v>
          </cell>
          <cell r="F1187" t="str">
            <v>512</v>
          </cell>
          <cell r="G1187">
            <v>43100</v>
          </cell>
        </row>
        <row r="1188">
          <cell r="C1188" t="str">
            <v>512153</v>
          </cell>
          <cell r="D1188" t="str">
            <v>Mtce Of Bottom &amp; Fly Ash Syste</v>
          </cell>
          <cell r="E1188">
            <v>235432</v>
          </cell>
          <cell r="F1188" t="str">
            <v>512</v>
          </cell>
          <cell r="G1188">
            <v>43100</v>
          </cell>
        </row>
        <row r="1189">
          <cell r="C1189" t="str">
            <v>512156</v>
          </cell>
          <cell r="D1189" t="str">
            <v>Mtce Instrmnt &amp; Meters Boiler</v>
          </cell>
          <cell r="E1189">
            <v>50797.54</v>
          </cell>
          <cell r="F1189" t="str">
            <v>512</v>
          </cell>
          <cell r="G1189">
            <v>43100</v>
          </cell>
        </row>
        <row r="1190">
          <cell r="C1190" t="str">
            <v>512160</v>
          </cell>
          <cell r="D1190" t="str">
            <v>Mtce Of Furnace</v>
          </cell>
          <cell r="E1190">
            <v>264983.15999999997</v>
          </cell>
          <cell r="F1190" t="str">
            <v>512</v>
          </cell>
          <cell r="G1190">
            <v>43100</v>
          </cell>
        </row>
        <row r="1191">
          <cell r="C1191" t="str">
            <v>512161</v>
          </cell>
          <cell r="D1191" t="str">
            <v>Mtce Of Cyclones</v>
          </cell>
          <cell r="E1191">
            <v>486224.73</v>
          </cell>
          <cell r="F1191" t="str">
            <v>512</v>
          </cell>
          <cell r="G1191">
            <v>43100</v>
          </cell>
        </row>
        <row r="1192">
          <cell r="C1192" t="str">
            <v>512162</v>
          </cell>
          <cell r="D1192" t="str">
            <v>Mtce Of Draft Systems</v>
          </cell>
          <cell r="E1192">
            <v>278175.44</v>
          </cell>
          <cell r="F1192" t="str">
            <v>512</v>
          </cell>
          <cell r="G1192">
            <v>43100</v>
          </cell>
        </row>
        <row r="1193">
          <cell r="C1193" t="str">
            <v>512163</v>
          </cell>
          <cell r="D1193" t="str">
            <v>Mtce Of Feedwater System Equip</v>
          </cell>
          <cell r="E1193">
            <v>70836.94</v>
          </cell>
          <cell r="F1193" t="str">
            <v>512</v>
          </cell>
          <cell r="G1193">
            <v>43100</v>
          </cell>
        </row>
        <row r="1194">
          <cell r="C1194" t="str">
            <v>512164</v>
          </cell>
          <cell r="D1194" t="str">
            <v>Mtce Of Fuel Oil &amp; Igniter Sys</v>
          </cell>
          <cell r="E1194">
            <v>23587.4</v>
          </cell>
          <cell r="F1194" t="str">
            <v>512</v>
          </cell>
          <cell r="G1194">
            <v>43100</v>
          </cell>
        </row>
        <row r="1195">
          <cell r="C1195" t="str">
            <v>512165</v>
          </cell>
          <cell r="D1195" t="str">
            <v>Mtce Of Boiler Plant-Other</v>
          </cell>
          <cell r="E1195">
            <v>3357225.4</v>
          </cell>
          <cell r="F1195" t="str">
            <v>512</v>
          </cell>
          <cell r="G1195">
            <v>43100</v>
          </cell>
        </row>
        <row r="1196">
          <cell r="C1196" t="str">
            <v>512166</v>
          </cell>
          <cell r="D1196" t="str">
            <v>Mtce Of Burners</v>
          </cell>
          <cell r="E1196">
            <v>49579.8</v>
          </cell>
          <cell r="F1196" t="str">
            <v>512</v>
          </cell>
          <cell r="G1196">
            <v>43100</v>
          </cell>
        </row>
        <row r="1197">
          <cell r="C1197" t="str">
            <v>512167</v>
          </cell>
          <cell r="D1197" t="str">
            <v>Mtce Of Boiler Drums &amp; Headers</v>
          </cell>
          <cell r="E1197">
            <v>30926.14</v>
          </cell>
          <cell r="F1197" t="str">
            <v>512</v>
          </cell>
          <cell r="G1197">
            <v>43100</v>
          </cell>
        </row>
        <row r="1198">
          <cell r="C1198" t="str">
            <v>512168</v>
          </cell>
          <cell r="D1198" t="str">
            <v>Sel Catalytic Reduction - Mtce</v>
          </cell>
          <cell r="E1198">
            <v>29514.09</v>
          </cell>
          <cell r="F1198" t="str">
            <v>512</v>
          </cell>
          <cell r="G1198">
            <v>43100</v>
          </cell>
        </row>
        <row r="1199">
          <cell r="C1199" t="str">
            <v>512169</v>
          </cell>
          <cell r="D1199" t="str">
            <v>Mtce - Water Supply System</v>
          </cell>
          <cell r="E1199">
            <v>22082.73</v>
          </cell>
          <cell r="F1199" t="str">
            <v>512</v>
          </cell>
          <cell r="G1199">
            <v>43100</v>
          </cell>
        </row>
        <row r="1200">
          <cell r="C1200" t="str">
            <v>513122</v>
          </cell>
          <cell r="D1200" t="str">
            <v>Mtce Of Electrical Equipment</v>
          </cell>
          <cell r="E1200">
            <v>21813.68</v>
          </cell>
          <cell r="F1200" t="str">
            <v>513</v>
          </cell>
          <cell r="G1200">
            <v>43100</v>
          </cell>
        </row>
        <row r="1201">
          <cell r="C1201" t="str">
            <v>513168</v>
          </cell>
          <cell r="D1201" t="str">
            <v>Mtce Of Turbine Plant</v>
          </cell>
          <cell r="E1201">
            <v>1445481.63</v>
          </cell>
          <cell r="F1201" t="str">
            <v>513</v>
          </cell>
          <cell r="G1201">
            <v>43100</v>
          </cell>
        </row>
        <row r="1202">
          <cell r="C1202" t="str">
            <v>513172</v>
          </cell>
          <cell r="D1202" t="str">
            <v>Mtce Of Turbine Inst. &amp; Meters</v>
          </cell>
          <cell r="E1202">
            <v>12843.95</v>
          </cell>
          <cell r="F1202" t="str">
            <v>513</v>
          </cell>
          <cell r="G1202">
            <v>43100</v>
          </cell>
        </row>
        <row r="1203">
          <cell r="C1203" t="str">
            <v>513174</v>
          </cell>
          <cell r="D1203" t="str">
            <v>Mtce Of Cooling Tower</v>
          </cell>
          <cell r="E1203">
            <v>69400.22</v>
          </cell>
          <cell r="F1203" t="str">
            <v>513</v>
          </cell>
          <cell r="G1203">
            <v>43100</v>
          </cell>
        </row>
        <row r="1204">
          <cell r="C1204" t="str">
            <v>513175</v>
          </cell>
          <cell r="D1204" t="str">
            <v>Mtce Of Cooling Lake</v>
          </cell>
          <cell r="E1204">
            <v>56530.47</v>
          </cell>
          <cell r="F1204" t="str">
            <v>513</v>
          </cell>
          <cell r="G1204">
            <v>43100</v>
          </cell>
        </row>
        <row r="1205">
          <cell r="C1205" t="str">
            <v>513178</v>
          </cell>
          <cell r="D1205" t="str">
            <v>Mtce Of Electrical Equipment</v>
          </cell>
          <cell r="E1205">
            <v>98567.75</v>
          </cell>
          <cell r="F1205" t="str">
            <v>513</v>
          </cell>
          <cell r="G1205">
            <v>43100</v>
          </cell>
        </row>
        <row r="1206">
          <cell r="C1206" t="str">
            <v>513181</v>
          </cell>
          <cell r="D1206" t="str">
            <v>Mtce Of Condensing Equipment</v>
          </cell>
          <cell r="E1206">
            <v>29402.48</v>
          </cell>
          <cell r="F1206" t="str">
            <v>513</v>
          </cell>
          <cell r="G1206">
            <v>43100</v>
          </cell>
        </row>
        <row r="1207">
          <cell r="C1207" t="str">
            <v>513182</v>
          </cell>
          <cell r="D1207" t="str">
            <v>Mtce Of Lube/Control Oil Equip</v>
          </cell>
          <cell r="E1207">
            <v>23265.599999999999</v>
          </cell>
          <cell r="F1207" t="str">
            <v>513</v>
          </cell>
          <cell r="G1207">
            <v>43100</v>
          </cell>
        </row>
        <row r="1208">
          <cell r="C1208" t="str">
            <v>514144</v>
          </cell>
          <cell r="D1208" t="str">
            <v>Mtce of C.E.M. Equipment</v>
          </cell>
          <cell r="E1208">
            <v>41298.68</v>
          </cell>
          <cell r="F1208" t="str">
            <v>514</v>
          </cell>
          <cell r="G1208">
            <v>43100</v>
          </cell>
        </row>
        <row r="1209">
          <cell r="C1209" t="str">
            <v>514158</v>
          </cell>
          <cell r="D1209" t="str">
            <v>Mtc Of Auxiliary Plant Equip</v>
          </cell>
          <cell r="E1209">
            <v>346897.75</v>
          </cell>
          <cell r="F1209" t="str">
            <v>514</v>
          </cell>
          <cell r="G1209">
            <v>43100</v>
          </cell>
        </row>
        <row r="1210">
          <cell r="C1210" t="str">
            <v>514168</v>
          </cell>
          <cell r="D1210" t="str">
            <v>Mtce of SCR Catalytic Reducer</v>
          </cell>
          <cell r="E1210">
            <v>187412.62</v>
          </cell>
          <cell r="F1210" t="str">
            <v>514</v>
          </cell>
          <cell r="G1210">
            <v>43100</v>
          </cell>
        </row>
        <row r="1211">
          <cell r="C1211" t="str">
            <v>514171</v>
          </cell>
          <cell r="D1211" t="str">
            <v>Mtce Of Misc Steam Plant</v>
          </cell>
          <cell r="E1211">
            <v>90591.75</v>
          </cell>
          <cell r="F1211" t="str">
            <v>514</v>
          </cell>
          <cell r="G1211">
            <v>43100</v>
          </cell>
        </row>
        <row r="1212">
          <cell r="C1212" t="str">
            <v>514173</v>
          </cell>
          <cell r="D1212" t="str">
            <v>Mtce of Scrubber</v>
          </cell>
          <cell r="E1212">
            <v>104730.46</v>
          </cell>
          <cell r="F1212" t="str">
            <v>514</v>
          </cell>
          <cell r="G1212">
            <v>43100</v>
          </cell>
        </row>
        <row r="1213">
          <cell r="C1213" t="str">
            <v>514175</v>
          </cell>
          <cell r="D1213" t="str">
            <v>Mtce of Baghouse</v>
          </cell>
          <cell r="E1213">
            <v>194793.09</v>
          </cell>
          <cell r="F1213" t="str">
            <v>514</v>
          </cell>
          <cell r="G1213">
            <v>43100</v>
          </cell>
        </row>
        <row r="1214">
          <cell r="C1214" t="str">
            <v>514176</v>
          </cell>
          <cell r="D1214" t="str">
            <v>Mtce of Hydrator</v>
          </cell>
          <cell r="E1214">
            <v>62203.8</v>
          </cell>
          <cell r="F1214" t="str">
            <v>514</v>
          </cell>
          <cell r="G1214">
            <v>43100</v>
          </cell>
        </row>
        <row r="1215">
          <cell r="C1215" t="str">
            <v>535011</v>
          </cell>
          <cell r="D1215" t="str">
            <v>Conv &amp; Seminar-Hydro</v>
          </cell>
          <cell r="E1215">
            <v>299.54000000000002</v>
          </cell>
          <cell r="F1215" t="str">
            <v>535</v>
          </cell>
          <cell r="G1215">
            <v>43100</v>
          </cell>
        </row>
        <row r="1216">
          <cell r="C1216" t="str">
            <v>535301</v>
          </cell>
          <cell r="D1216" t="str">
            <v>Oper Supervision &amp; Eng-Hydro</v>
          </cell>
          <cell r="E1216">
            <v>57557.17</v>
          </cell>
          <cell r="F1216" t="str">
            <v>535</v>
          </cell>
          <cell r="G1216">
            <v>43100</v>
          </cell>
        </row>
        <row r="1217">
          <cell r="C1217" t="str">
            <v>537316</v>
          </cell>
          <cell r="D1217" t="str">
            <v>Other Expenses - Hydro</v>
          </cell>
          <cell r="E1217">
            <v>20704.669999999998</v>
          </cell>
          <cell r="F1217" t="str">
            <v>537</v>
          </cell>
          <cell r="G1217">
            <v>43100</v>
          </cell>
        </row>
        <row r="1218">
          <cell r="C1218" t="str">
            <v>538325</v>
          </cell>
          <cell r="D1218" t="str">
            <v>Electric Expenses - Hydro</v>
          </cell>
          <cell r="E1218">
            <v>31220.61</v>
          </cell>
          <cell r="F1218" t="str">
            <v>538</v>
          </cell>
          <cell r="G1218">
            <v>43100</v>
          </cell>
        </row>
        <row r="1219">
          <cell r="C1219" t="str">
            <v>539025</v>
          </cell>
          <cell r="D1219" t="str">
            <v>Safety Expenses-Hydro</v>
          </cell>
          <cell r="E1219">
            <v>22687.29</v>
          </cell>
          <cell r="F1219" t="str">
            <v>539</v>
          </cell>
          <cell r="G1219">
            <v>43100</v>
          </cell>
        </row>
        <row r="1220">
          <cell r="C1220" t="str">
            <v>539332</v>
          </cell>
          <cell r="D1220" t="str">
            <v>Misc Hydro Generation Exp</v>
          </cell>
          <cell r="E1220">
            <v>202277.86</v>
          </cell>
          <cell r="F1220" t="str">
            <v>539</v>
          </cell>
          <cell r="G1220">
            <v>43100</v>
          </cell>
        </row>
        <row r="1221">
          <cell r="C1221" t="str">
            <v>541304</v>
          </cell>
          <cell r="D1221" t="str">
            <v>Maint Supervision &amp; Eng-Hydro</v>
          </cell>
          <cell r="E1221">
            <v>39705.83</v>
          </cell>
          <cell r="F1221" t="str">
            <v>541</v>
          </cell>
          <cell r="G1221">
            <v>43100</v>
          </cell>
        </row>
        <row r="1222">
          <cell r="C1222" t="str">
            <v>542307</v>
          </cell>
          <cell r="D1222" t="str">
            <v>House Expenses - Hydro</v>
          </cell>
          <cell r="E1222">
            <v>39530.54</v>
          </cell>
          <cell r="F1222" t="str">
            <v>542</v>
          </cell>
          <cell r="G1222">
            <v>43100</v>
          </cell>
        </row>
        <row r="1223">
          <cell r="C1223" t="str">
            <v>542337</v>
          </cell>
          <cell r="D1223" t="str">
            <v>Maint Of Structures - Hydro</v>
          </cell>
          <cell r="E1223">
            <v>14249.18</v>
          </cell>
          <cell r="F1223" t="str">
            <v>542</v>
          </cell>
          <cell r="G1223">
            <v>43100</v>
          </cell>
        </row>
        <row r="1224">
          <cell r="C1224" t="str">
            <v>543334</v>
          </cell>
          <cell r="D1224" t="str">
            <v>Maint Reservoirs Dam &amp; Waterwy</v>
          </cell>
          <cell r="E1224">
            <v>162615.21</v>
          </cell>
          <cell r="F1224" t="str">
            <v>543</v>
          </cell>
          <cell r="G1224">
            <v>43100</v>
          </cell>
        </row>
        <row r="1225">
          <cell r="C1225" t="str">
            <v>544340</v>
          </cell>
          <cell r="D1225" t="str">
            <v>Maint Of Electric Plant- Hydro</v>
          </cell>
          <cell r="E1225">
            <v>38438.080000000002</v>
          </cell>
          <cell r="F1225" t="str">
            <v>544</v>
          </cell>
          <cell r="G1225">
            <v>43100</v>
          </cell>
        </row>
        <row r="1226">
          <cell r="C1226" t="str">
            <v>545343</v>
          </cell>
          <cell r="D1226" t="str">
            <v>Maint-Hydro Plt Not Recreation</v>
          </cell>
          <cell r="E1226">
            <v>70682.460000000006</v>
          </cell>
          <cell r="F1226" t="str">
            <v>545</v>
          </cell>
          <cell r="G1226">
            <v>43100</v>
          </cell>
        </row>
        <row r="1227">
          <cell r="C1227" t="str">
            <v>545346</v>
          </cell>
          <cell r="D1227" t="str">
            <v>Maint-Misc Hydro Plt-Recreatn</v>
          </cell>
          <cell r="E1227">
            <v>38808.31</v>
          </cell>
          <cell r="F1227" t="str">
            <v>545</v>
          </cell>
          <cell r="G1227">
            <v>43100</v>
          </cell>
        </row>
        <row r="1228">
          <cell r="C1228" t="str">
            <v>546011</v>
          </cell>
          <cell r="D1228" t="str">
            <v>Conv &amp; Seminars</v>
          </cell>
          <cell r="E1228">
            <v>2508.9499999999998</v>
          </cell>
          <cell r="F1228" t="str">
            <v>546</v>
          </cell>
          <cell r="G1228">
            <v>43100</v>
          </cell>
        </row>
        <row r="1229">
          <cell r="C1229" t="str">
            <v>546204</v>
          </cell>
          <cell r="D1229" t="str">
            <v>Oper Super&amp;Eng-Air Abate&amp;Monit</v>
          </cell>
          <cell r="E1229">
            <v>53276.26</v>
          </cell>
          <cell r="F1229" t="str">
            <v>546</v>
          </cell>
          <cell r="G1229">
            <v>43100</v>
          </cell>
        </row>
        <row r="1230">
          <cell r="C1230" t="str">
            <v>546205</v>
          </cell>
          <cell r="D1230" t="str">
            <v>Op Supv - Environmental</v>
          </cell>
          <cell r="E1230">
            <v>41155.08</v>
          </cell>
          <cell r="F1230" t="str">
            <v>546</v>
          </cell>
          <cell r="G1230">
            <v>43100</v>
          </cell>
        </row>
        <row r="1231">
          <cell r="C1231" t="str">
            <v>546207</v>
          </cell>
          <cell r="D1231" t="str">
            <v>Oper Supervision &amp; Eng</v>
          </cell>
          <cell r="E1231">
            <v>745342.82</v>
          </cell>
          <cell r="F1231" t="str">
            <v>546</v>
          </cell>
          <cell r="G1231">
            <v>43100</v>
          </cell>
        </row>
        <row r="1232">
          <cell r="C1232" t="str">
            <v>547210</v>
          </cell>
          <cell r="D1232" t="str">
            <v>Combust Turb Fuel Natural Gas</v>
          </cell>
          <cell r="E1232">
            <v>69020837.239999995</v>
          </cell>
          <cell r="F1232" t="str">
            <v>547</v>
          </cell>
          <cell r="G1232">
            <v>43100</v>
          </cell>
        </row>
        <row r="1233">
          <cell r="C1233" t="str">
            <v>547213</v>
          </cell>
          <cell r="D1233" t="str">
            <v>Fuel - No 2 Oil Fuel</v>
          </cell>
          <cell r="E1233">
            <v>264144</v>
          </cell>
          <cell r="F1233" t="str">
            <v>547</v>
          </cell>
          <cell r="G1233">
            <v>43100</v>
          </cell>
        </row>
        <row r="1234">
          <cell r="C1234" t="str">
            <v>547300</v>
          </cell>
          <cell r="D1234" t="str">
            <v>MO/KS Deriv Unrecov Fuel Exp</v>
          </cell>
          <cell r="E1234">
            <v>423001.03</v>
          </cell>
          <cell r="F1234" t="str">
            <v>547</v>
          </cell>
          <cell r="G1234">
            <v>43100</v>
          </cell>
        </row>
        <row r="1235">
          <cell r="C1235" t="str">
            <v>547301</v>
          </cell>
          <cell r="D1235" t="str">
            <v>NonFAS133 Deriv (Gain)/Loss</v>
          </cell>
          <cell r="E1235">
            <v>1225752.17</v>
          </cell>
          <cell r="F1235" t="str">
            <v>547</v>
          </cell>
          <cell r="G1235">
            <v>43100</v>
          </cell>
        </row>
        <row r="1236">
          <cell r="C1236" t="str">
            <v>547603</v>
          </cell>
          <cell r="D1236" t="str">
            <v>Fuel Adm Riverton Gas</v>
          </cell>
          <cell r="E1236">
            <v>812.1</v>
          </cell>
          <cell r="F1236" t="str">
            <v>547</v>
          </cell>
          <cell r="G1236">
            <v>43100</v>
          </cell>
        </row>
        <row r="1237">
          <cell r="C1237" t="str">
            <v>547605</v>
          </cell>
          <cell r="D1237" t="str">
            <v>Fuel Adm State Line</v>
          </cell>
          <cell r="E1237">
            <v>1739.29</v>
          </cell>
          <cell r="F1237" t="str">
            <v>547</v>
          </cell>
          <cell r="G1237">
            <v>43100</v>
          </cell>
        </row>
        <row r="1238">
          <cell r="C1238" t="str">
            <v>547606</v>
          </cell>
          <cell r="D1238" t="str">
            <v>Fuel Adm Energy Center</v>
          </cell>
          <cell r="E1238">
            <v>1333.24</v>
          </cell>
          <cell r="F1238" t="str">
            <v>547</v>
          </cell>
          <cell r="G1238">
            <v>43100</v>
          </cell>
        </row>
        <row r="1239">
          <cell r="C1239" t="str">
            <v>547607</v>
          </cell>
          <cell r="D1239" t="str">
            <v>Fuel Adm E Traders Commission</v>
          </cell>
          <cell r="E1239">
            <v>31014.1</v>
          </cell>
          <cell r="F1239" t="str">
            <v>547</v>
          </cell>
          <cell r="G1239">
            <v>43100</v>
          </cell>
        </row>
        <row r="1240">
          <cell r="C1240" t="str">
            <v>547609</v>
          </cell>
          <cell r="D1240" t="str">
            <v>Other Hedging Expenses</v>
          </cell>
          <cell r="E1240">
            <v>0</v>
          </cell>
          <cell r="F1240" t="str">
            <v>547</v>
          </cell>
          <cell r="G1240">
            <v>43100</v>
          </cell>
        </row>
        <row r="1241">
          <cell r="C1241" t="str">
            <v>548123</v>
          </cell>
          <cell r="D1241" t="str">
            <v>Exp Of Prime Movers</v>
          </cell>
          <cell r="E1241">
            <v>2684265.7999999998</v>
          </cell>
          <cell r="F1241" t="str">
            <v>548</v>
          </cell>
          <cell r="G1241">
            <v>43100</v>
          </cell>
        </row>
        <row r="1242">
          <cell r="C1242" t="str">
            <v>548124</v>
          </cell>
          <cell r="D1242" t="str">
            <v>Exp of Environmental Devices</v>
          </cell>
          <cell r="E1242">
            <v>191197.63</v>
          </cell>
          <cell r="F1242" t="str">
            <v>548</v>
          </cell>
          <cell r="G1242">
            <v>43100</v>
          </cell>
        </row>
        <row r="1243">
          <cell r="C1243" t="str">
            <v>548125</v>
          </cell>
          <cell r="D1243" t="str">
            <v>Exp of Generators</v>
          </cell>
          <cell r="E1243">
            <v>36427.54</v>
          </cell>
          <cell r="F1243" t="str">
            <v>548</v>
          </cell>
          <cell r="G1243">
            <v>43100</v>
          </cell>
        </row>
        <row r="1244">
          <cell r="C1244" t="str">
            <v>548126</v>
          </cell>
          <cell r="D1244" t="str">
            <v>Exp of Accessory Elec Equip</v>
          </cell>
          <cell r="E1244">
            <v>28906.61</v>
          </cell>
          <cell r="F1244" t="str">
            <v>548</v>
          </cell>
          <cell r="G1244">
            <v>43100</v>
          </cell>
        </row>
        <row r="1245">
          <cell r="C1245" t="str">
            <v>548202</v>
          </cell>
          <cell r="D1245" t="str">
            <v>Ammonia Expense</v>
          </cell>
          <cell r="E1245">
            <v>199493.53</v>
          </cell>
          <cell r="F1245" t="str">
            <v>548</v>
          </cell>
          <cell r="G1245">
            <v>43100</v>
          </cell>
        </row>
        <row r="1246">
          <cell r="C1246" t="str">
            <v>548216</v>
          </cell>
          <cell r="D1246" t="str">
            <v>Gener Exp-Water Injection Sys</v>
          </cell>
          <cell r="E1246">
            <v>11876</v>
          </cell>
          <cell r="F1246" t="str">
            <v>548</v>
          </cell>
          <cell r="G1246">
            <v>43100</v>
          </cell>
        </row>
        <row r="1247">
          <cell r="C1247" t="str">
            <v>548219</v>
          </cell>
          <cell r="D1247" t="str">
            <v>Generation Expense - Other</v>
          </cell>
          <cell r="E1247">
            <v>468879.8</v>
          </cell>
          <cell r="F1247" t="str">
            <v>548</v>
          </cell>
          <cell r="G1247">
            <v>43100</v>
          </cell>
        </row>
        <row r="1248">
          <cell r="C1248" t="str">
            <v>549025</v>
          </cell>
          <cell r="D1248" t="str">
            <v>Safety Expenses-Comb Turbine</v>
          </cell>
          <cell r="E1248">
            <v>43201.14</v>
          </cell>
          <cell r="F1248" t="str">
            <v>549</v>
          </cell>
          <cell r="G1248">
            <v>43100</v>
          </cell>
        </row>
        <row r="1249">
          <cell r="C1249" t="str">
            <v>549046</v>
          </cell>
          <cell r="D1249" t="str">
            <v>Micro Software - Comb Turbine</v>
          </cell>
          <cell r="E1249">
            <v>483.07</v>
          </cell>
          <cell r="F1249" t="str">
            <v>549</v>
          </cell>
          <cell r="G1249">
            <v>43100</v>
          </cell>
        </row>
        <row r="1250">
          <cell r="C1250" t="str">
            <v>549120</v>
          </cell>
          <cell r="D1250" t="str">
            <v>Exp of Misc Other Power</v>
          </cell>
          <cell r="E1250">
            <v>1311886.5</v>
          </cell>
          <cell r="F1250" t="str">
            <v>549</v>
          </cell>
          <cell r="G1250">
            <v>43100</v>
          </cell>
        </row>
        <row r="1251">
          <cell r="C1251" t="str">
            <v>549169</v>
          </cell>
          <cell r="D1251" t="str">
            <v>Riverton OprTrk MO ER2016-0023</v>
          </cell>
          <cell r="E1251">
            <v>-351102.29</v>
          </cell>
          <cell r="F1251" t="str">
            <v>549</v>
          </cell>
          <cell r="G1251">
            <v>43100</v>
          </cell>
        </row>
        <row r="1252">
          <cell r="C1252" t="str">
            <v>549222</v>
          </cell>
          <cell r="D1252" t="str">
            <v>Misc Other Power Expense</v>
          </cell>
          <cell r="E1252">
            <v>172714.51</v>
          </cell>
          <cell r="F1252" t="str">
            <v>549</v>
          </cell>
          <cell r="G1252">
            <v>43100</v>
          </cell>
        </row>
        <row r="1253">
          <cell r="C1253" t="str">
            <v>551201</v>
          </cell>
          <cell r="D1253" t="str">
            <v>Maint Supervision &amp; Engineer</v>
          </cell>
          <cell r="E1253">
            <v>781280.35</v>
          </cell>
          <cell r="F1253" t="str">
            <v>551</v>
          </cell>
          <cell r="G1253">
            <v>43100</v>
          </cell>
        </row>
        <row r="1254">
          <cell r="C1254" t="str">
            <v>552121</v>
          </cell>
          <cell r="D1254" t="str">
            <v>Exp of Structures</v>
          </cell>
          <cell r="E1254">
            <v>84317.92</v>
          </cell>
          <cell r="F1254" t="str">
            <v>552</v>
          </cell>
          <cell r="G1254">
            <v>43100</v>
          </cell>
        </row>
        <row r="1255">
          <cell r="C1255" t="str">
            <v>552122</v>
          </cell>
          <cell r="D1255" t="str">
            <v>Exp of Structures Fuel</v>
          </cell>
          <cell r="E1255">
            <v>2238.0500000000002</v>
          </cell>
          <cell r="F1255" t="str">
            <v>552</v>
          </cell>
          <cell r="G1255">
            <v>43100</v>
          </cell>
        </row>
        <row r="1256">
          <cell r="C1256" t="str">
            <v>552135</v>
          </cell>
          <cell r="D1256" t="str">
            <v>Mtce Of Structures - SL</v>
          </cell>
          <cell r="E1256">
            <v>162518.35999999999</v>
          </cell>
          <cell r="F1256" t="str">
            <v>552</v>
          </cell>
          <cell r="G1256">
            <v>43100</v>
          </cell>
        </row>
        <row r="1257">
          <cell r="C1257" t="str">
            <v>552136</v>
          </cell>
          <cell r="D1257" t="str">
            <v>Mtce of Structures Fires</v>
          </cell>
          <cell r="E1257">
            <v>15340.26</v>
          </cell>
          <cell r="F1257" t="str">
            <v>552</v>
          </cell>
          <cell r="G1257">
            <v>43100</v>
          </cell>
        </row>
        <row r="1258">
          <cell r="C1258" t="str">
            <v>552137</v>
          </cell>
          <cell r="D1258" t="str">
            <v>Mtce of Structures Fuel</v>
          </cell>
          <cell r="E1258">
            <v>11039.42</v>
          </cell>
          <cell r="F1258" t="str">
            <v>552</v>
          </cell>
          <cell r="G1258">
            <v>43100</v>
          </cell>
        </row>
        <row r="1259">
          <cell r="C1259" t="str">
            <v>553157</v>
          </cell>
          <cell r="D1259" t="str">
            <v>Mtce of Duct Burners</v>
          </cell>
          <cell r="E1259">
            <v>9758.39</v>
          </cell>
          <cell r="F1259" t="str">
            <v>553</v>
          </cell>
          <cell r="G1259">
            <v>43100</v>
          </cell>
        </row>
        <row r="1260">
          <cell r="C1260" t="str">
            <v>553160</v>
          </cell>
          <cell r="D1260" t="str">
            <v>Mtce of Turbines</v>
          </cell>
          <cell r="E1260">
            <v>6012528.8099999996</v>
          </cell>
          <cell r="F1260" t="str">
            <v>553</v>
          </cell>
          <cell r="G1260">
            <v>43100</v>
          </cell>
        </row>
        <row r="1261">
          <cell r="C1261" t="str">
            <v>553161</v>
          </cell>
          <cell r="D1261" t="str">
            <v>Mtce of Turbine Aux Equip</v>
          </cell>
          <cell r="E1261">
            <v>232009.32</v>
          </cell>
          <cell r="F1261" t="str">
            <v>553</v>
          </cell>
          <cell r="G1261">
            <v>43100</v>
          </cell>
        </row>
        <row r="1262">
          <cell r="C1262" t="str">
            <v>553162</v>
          </cell>
          <cell r="D1262" t="str">
            <v>Mtce Of Hrsg Enclosure&amp;Structr</v>
          </cell>
          <cell r="E1262">
            <v>12055.5</v>
          </cell>
          <cell r="F1262" t="str">
            <v>553</v>
          </cell>
          <cell r="G1262">
            <v>43100</v>
          </cell>
        </row>
        <row r="1263">
          <cell r="C1263" t="str">
            <v>553163</v>
          </cell>
          <cell r="D1263" t="str">
            <v>Mtce Of Hrsg Pressure Parts</v>
          </cell>
          <cell r="E1263">
            <v>330108.11</v>
          </cell>
          <cell r="F1263" t="str">
            <v>553</v>
          </cell>
          <cell r="G1263">
            <v>43100</v>
          </cell>
        </row>
        <row r="1264">
          <cell r="C1264" t="str">
            <v>553164</v>
          </cell>
          <cell r="D1264" t="str">
            <v>Mtce of Environmental Devices</v>
          </cell>
          <cell r="E1264">
            <v>159650.29999999999</v>
          </cell>
          <cell r="F1264" t="str">
            <v>553</v>
          </cell>
          <cell r="G1264">
            <v>43100</v>
          </cell>
        </row>
        <row r="1265">
          <cell r="C1265" t="str">
            <v>553165</v>
          </cell>
          <cell r="D1265" t="str">
            <v>Mtce of Cooling Systems</v>
          </cell>
          <cell r="E1265">
            <v>133869.51</v>
          </cell>
          <cell r="F1265" t="str">
            <v>553</v>
          </cell>
          <cell r="G1265">
            <v>43100</v>
          </cell>
        </row>
        <row r="1266">
          <cell r="C1266" t="str">
            <v>553166</v>
          </cell>
          <cell r="D1266" t="str">
            <v>Mtce of Feedwater Systems</v>
          </cell>
          <cell r="E1266">
            <v>83902.47</v>
          </cell>
          <cell r="F1266" t="str">
            <v>553</v>
          </cell>
          <cell r="G1266">
            <v>43100</v>
          </cell>
        </row>
        <row r="1267">
          <cell r="C1267" t="str">
            <v>553167</v>
          </cell>
          <cell r="D1267" t="str">
            <v>Mtce of Steam &amp; Wtr Systems</v>
          </cell>
          <cell r="E1267">
            <v>139185.10999999999</v>
          </cell>
          <cell r="F1267" t="str">
            <v>553</v>
          </cell>
          <cell r="G1267">
            <v>43100</v>
          </cell>
        </row>
        <row r="1268">
          <cell r="C1268" t="str">
            <v>553168</v>
          </cell>
          <cell r="D1268" t="str">
            <v>Riverton Deferred Maintenance</v>
          </cell>
          <cell r="E1268">
            <v>5505653.54</v>
          </cell>
          <cell r="F1268" t="str">
            <v>553</v>
          </cell>
          <cell r="G1268">
            <v>43100</v>
          </cell>
        </row>
        <row r="1269">
          <cell r="C1269" t="str">
            <v>553169</v>
          </cell>
          <cell r="D1269" t="str">
            <v>Riverton MtcTrk MO ER2014-0351</v>
          </cell>
          <cell r="E1269">
            <v>-3159832.19</v>
          </cell>
          <cell r="F1269" t="str">
            <v>553</v>
          </cell>
          <cell r="G1269">
            <v>43100</v>
          </cell>
        </row>
        <row r="1270">
          <cell r="C1270" t="str">
            <v>553170</v>
          </cell>
          <cell r="D1270" t="str">
            <v>Mtce of Generators</v>
          </cell>
          <cell r="E1270">
            <v>673682.82</v>
          </cell>
          <cell r="F1270" t="str">
            <v>553</v>
          </cell>
          <cell r="G1270">
            <v>43100</v>
          </cell>
        </row>
        <row r="1271">
          <cell r="C1271" t="str">
            <v>553171</v>
          </cell>
          <cell r="D1271" t="str">
            <v>Mtce of Gen Excitation Sys</v>
          </cell>
          <cell r="E1271">
            <v>47798.31</v>
          </cell>
          <cell r="F1271" t="str">
            <v>553</v>
          </cell>
          <cell r="G1271">
            <v>43100</v>
          </cell>
        </row>
        <row r="1272">
          <cell r="C1272" t="str">
            <v>553172</v>
          </cell>
          <cell r="D1272" t="str">
            <v>Mtce of Generator Aux Equip</v>
          </cell>
          <cell r="E1272">
            <v>14688.8</v>
          </cell>
          <cell r="F1272" t="str">
            <v>553</v>
          </cell>
          <cell r="G1272">
            <v>43100</v>
          </cell>
        </row>
        <row r="1273">
          <cell r="C1273" t="str">
            <v>553173</v>
          </cell>
          <cell r="D1273" t="str">
            <v>Mtce of Station Transformers</v>
          </cell>
          <cell r="E1273">
            <v>42818.03</v>
          </cell>
          <cell r="F1273" t="str">
            <v>553</v>
          </cell>
          <cell r="G1273">
            <v>43100</v>
          </cell>
        </row>
        <row r="1274">
          <cell r="C1274" t="str">
            <v>553174</v>
          </cell>
          <cell r="D1274" t="str">
            <v>Mtce of Accessory Elec Equip</v>
          </cell>
          <cell r="E1274">
            <v>63642.33</v>
          </cell>
          <cell r="F1274" t="str">
            <v>553</v>
          </cell>
          <cell r="G1274">
            <v>43100</v>
          </cell>
        </row>
        <row r="1275">
          <cell r="C1275" t="str">
            <v>553175</v>
          </cell>
          <cell r="D1275" t="str">
            <v>Mtce of Elec Control System</v>
          </cell>
          <cell r="E1275">
            <v>202050.7</v>
          </cell>
          <cell r="F1275" t="str">
            <v>553</v>
          </cell>
          <cell r="G1275">
            <v>43100</v>
          </cell>
        </row>
        <row r="1276">
          <cell r="C1276" t="str">
            <v>553181</v>
          </cell>
          <cell r="D1276" t="str">
            <v>Mtce of Condenser</v>
          </cell>
          <cell r="E1276">
            <v>18181.830000000002</v>
          </cell>
          <cell r="F1276" t="str">
            <v>553</v>
          </cell>
          <cell r="G1276">
            <v>43100</v>
          </cell>
        </row>
        <row r="1277">
          <cell r="C1277" t="str">
            <v>553182</v>
          </cell>
          <cell r="D1277" t="str">
            <v>Mtce of Auxiliary steam system</v>
          </cell>
          <cell r="E1277">
            <v>34588.43</v>
          </cell>
          <cell r="F1277" t="str">
            <v>553</v>
          </cell>
          <cell r="G1277">
            <v>43100</v>
          </cell>
        </row>
        <row r="1278">
          <cell r="C1278" t="str">
            <v>553184</v>
          </cell>
          <cell r="D1278" t="str">
            <v>Mtce of Cooling Water Supply</v>
          </cell>
          <cell r="E1278">
            <v>18610.240000000002</v>
          </cell>
          <cell r="F1278" t="str">
            <v>553</v>
          </cell>
          <cell r="G1278">
            <v>43100</v>
          </cell>
        </row>
        <row r="1279">
          <cell r="C1279" t="str">
            <v>553228</v>
          </cell>
          <cell r="D1279" t="str">
            <v>Mtc Oth Gen&amp;Elec Equip Wat Inj</v>
          </cell>
          <cell r="E1279">
            <v>39563.5</v>
          </cell>
          <cell r="F1279" t="str">
            <v>553</v>
          </cell>
          <cell r="G1279">
            <v>43100</v>
          </cell>
        </row>
        <row r="1280">
          <cell r="C1280" t="str">
            <v>553231</v>
          </cell>
          <cell r="D1280" t="str">
            <v>Maint Of Gen &amp; Elect Eq-Other</v>
          </cell>
          <cell r="E1280">
            <v>1202772.77</v>
          </cell>
          <cell r="F1280" t="str">
            <v>553</v>
          </cell>
          <cell r="G1280">
            <v>43100</v>
          </cell>
        </row>
        <row r="1281">
          <cell r="C1281" t="str">
            <v>553232</v>
          </cell>
          <cell r="D1281" t="str">
            <v>Unit #12 Combustion Turbine</v>
          </cell>
          <cell r="E1281">
            <v>-1170.83</v>
          </cell>
          <cell r="F1281" t="str">
            <v>553</v>
          </cell>
          <cell r="G1281">
            <v>43100</v>
          </cell>
        </row>
        <row r="1282">
          <cell r="C1282" t="str">
            <v>553260</v>
          </cell>
          <cell r="D1282" t="str">
            <v>Mtce of Turbines - Unit 10,11</v>
          </cell>
          <cell r="E1282">
            <v>148796.62</v>
          </cell>
          <cell r="F1282" t="str">
            <v>553</v>
          </cell>
          <cell r="G1282">
            <v>43100</v>
          </cell>
        </row>
        <row r="1283">
          <cell r="C1283" t="str">
            <v>554110</v>
          </cell>
          <cell r="D1283" t="str">
            <v>Exp of Misc Power Plant Equip</v>
          </cell>
          <cell r="E1283">
            <v>91331.59</v>
          </cell>
          <cell r="F1283" t="str">
            <v>554</v>
          </cell>
          <cell r="G1283">
            <v>43100</v>
          </cell>
        </row>
        <row r="1284">
          <cell r="C1284" t="str">
            <v>554130</v>
          </cell>
          <cell r="D1284" t="str">
            <v>Mtce of Misc Plant Systems</v>
          </cell>
          <cell r="E1284">
            <v>311935.07</v>
          </cell>
          <cell r="F1284" t="str">
            <v>554</v>
          </cell>
          <cell r="G1284">
            <v>43100</v>
          </cell>
        </row>
        <row r="1285">
          <cell r="C1285" t="str">
            <v>554131</v>
          </cell>
          <cell r="D1285" t="str">
            <v>Mtce Of Misc Plant Tools</v>
          </cell>
          <cell r="E1285">
            <v>74959.710000000006</v>
          </cell>
          <cell r="F1285" t="str">
            <v>554</v>
          </cell>
          <cell r="G1285">
            <v>43100</v>
          </cell>
        </row>
        <row r="1286">
          <cell r="C1286" t="str">
            <v>554234</v>
          </cell>
          <cell r="D1286" t="str">
            <v>Maint- Misc Oth Power Gen Plt</v>
          </cell>
          <cell r="E1286">
            <v>276331</v>
          </cell>
          <cell r="F1286" t="str">
            <v>554</v>
          </cell>
          <cell r="G1286">
            <v>43100</v>
          </cell>
        </row>
        <row r="1287">
          <cell r="C1287" t="str">
            <v>555430</v>
          </cell>
          <cell r="D1287" t="str">
            <v>Direct Purchases</v>
          </cell>
          <cell r="E1287">
            <v>49454402.07</v>
          </cell>
          <cell r="F1287" t="str">
            <v>555</v>
          </cell>
          <cell r="G1287">
            <v>43100</v>
          </cell>
        </row>
        <row r="1288">
          <cell r="C1288" t="str">
            <v>555800</v>
          </cell>
          <cell r="D1288" t="str">
            <v>DA Asset Energy Purchase</v>
          </cell>
          <cell r="E1288">
            <v>6214746.5499999998</v>
          </cell>
          <cell r="F1288" t="str">
            <v>555</v>
          </cell>
          <cell r="G1288">
            <v>43100</v>
          </cell>
        </row>
        <row r="1289">
          <cell r="C1289" t="str">
            <v>555820</v>
          </cell>
          <cell r="D1289" t="str">
            <v>DA Virtual Energy Purchase</v>
          </cell>
          <cell r="E1289">
            <v>852157.03</v>
          </cell>
          <cell r="F1289" t="str">
            <v>555</v>
          </cell>
          <cell r="G1289">
            <v>43100</v>
          </cell>
        </row>
        <row r="1290">
          <cell r="C1290" t="str">
            <v>555840</v>
          </cell>
          <cell r="D1290" t="str">
            <v>DA Reg Up Cost</v>
          </cell>
          <cell r="E1290">
            <v>216840.09</v>
          </cell>
          <cell r="F1290" t="str">
            <v>555</v>
          </cell>
          <cell r="G1290">
            <v>43100</v>
          </cell>
        </row>
        <row r="1291">
          <cell r="C1291" t="str">
            <v>555850</v>
          </cell>
          <cell r="D1291" t="str">
            <v>DA Reg Down Cost</v>
          </cell>
          <cell r="E1291">
            <v>75684.710000000006</v>
          </cell>
          <cell r="F1291" t="str">
            <v>555</v>
          </cell>
          <cell r="G1291">
            <v>43100</v>
          </cell>
        </row>
        <row r="1292">
          <cell r="C1292" t="str">
            <v>555860</v>
          </cell>
          <cell r="D1292" t="str">
            <v>DA Spin Reserve Cost</v>
          </cell>
          <cell r="E1292">
            <v>290674.88</v>
          </cell>
          <cell r="F1292" t="str">
            <v>555</v>
          </cell>
          <cell r="G1292">
            <v>43100</v>
          </cell>
        </row>
        <row r="1293">
          <cell r="C1293" t="str">
            <v>555870</v>
          </cell>
          <cell r="D1293" t="str">
            <v>DA Supp Reserve Cost</v>
          </cell>
          <cell r="E1293">
            <v>82206.880000000005</v>
          </cell>
          <cell r="F1293" t="str">
            <v>555</v>
          </cell>
          <cell r="G1293">
            <v>43100</v>
          </cell>
        </row>
        <row r="1294">
          <cell r="C1294" t="str">
            <v>555880</v>
          </cell>
          <cell r="D1294" t="str">
            <v>DA Other PP Expense</v>
          </cell>
          <cell r="E1294">
            <v>739710.14</v>
          </cell>
          <cell r="F1294" t="str">
            <v>555</v>
          </cell>
          <cell r="G1294">
            <v>43100</v>
          </cell>
        </row>
        <row r="1295">
          <cell r="C1295" t="str">
            <v>555900</v>
          </cell>
          <cell r="D1295" t="str">
            <v>RT Asset Energy Purchase</v>
          </cell>
          <cell r="E1295">
            <v>6335576.9900000002</v>
          </cell>
          <cell r="F1295" t="str">
            <v>555</v>
          </cell>
          <cell r="G1295">
            <v>43100</v>
          </cell>
        </row>
        <row r="1296">
          <cell r="C1296" t="str">
            <v>555920</v>
          </cell>
          <cell r="D1296" t="str">
            <v>RT Virtual Energy Purchase</v>
          </cell>
          <cell r="E1296">
            <v>558527.16</v>
          </cell>
          <cell r="F1296" t="str">
            <v>555</v>
          </cell>
          <cell r="G1296">
            <v>43100</v>
          </cell>
        </row>
        <row r="1297">
          <cell r="C1297" t="str">
            <v>555940</v>
          </cell>
          <cell r="D1297" t="str">
            <v>RT Reg Up Cost</v>
          </cell>
          <cell r="E1297">
            <v>488460.77</v>
          </cell>
          <cell r="F1297" t="str">
            <v>555</v>
          </cell>
          <cell r="G1297">
            <v>43100</v>
          </cell>
        </row>
        <row r="1298">
          <cell r="C1298" t="str">
            <v>555950</v>
          </cell>
          <cell r="D1298" t="str">
            <v>RT Reg Down Cost</v>
          </cell>
          <cell r="E1298">
            <v>923057.1</v>
          </cell>
          <cell r="F1298" t="str">
            <v>555</v>
          </cell>
          <cell r="G1298">
            <v>43100</v>
          </cell>
        </row>
        <row r="1299">
          <cell r="C1299" t="str">
            <v>555960</v>
          </cell>
          <cell r="D1299" t="str">
            <v>RT Spin Reserve Cost</v>
          </cell>
          <cell r="E1299">
            <v>275100.26</v>
          </cell>
          <cell r="F1299" t="str">
            <v>555</v>
          </cell>
          <cell r="G1299">
            <v>43100</v>
          </cell>
        </row>
        <row r="1300">
          <cell r="C1300" t="str">
            <v>555970</v>
          </cell>
          <cell r="D1300" t="str">
            <v>RT Supp Reserve Cost</v>
          </cell>
          <cell r="E1300">
            <v>6500.46</v>
          </cell>
          <cell r="F1300" t="str">
            <v>555</v>
          </cell>
          <cell r="G1300">
            <v>43100</v>
          </cell>
        </row>
        <row r="1301">
          <cell r="C1301" t="str">
            <v>555980</v>
          </cell>
          <cell r="D1301" t="str">
            <v>RT Other PP Expense</v>
          </cell>
          <cell r="E1301">
            <v>-815012.48</v>
          </cell>
          <cell r="F1301" t="str">
            <v>555</v>
          </cell>
          <cell r="G1301">
            <v>43100</v>
          </cell>
        </row>
        <row r="1302">
          <cell r="C1302" t="str">
            <v>555990</v>
          </cell>
          <cell r="D1302" t="str">
            <v>TCR Settlements</v>
          </cell>
          <cell r="E1302">
            <v>-19017255.59</v>
          </cell>
          <cell r="F1302" t="str">
            <v>555</v>
          </cell>
          <cell r="G1302">
            <v>43100</v>
          </cell>
        </row>
        <row r="1303">
          <cell r="C1303" t="str">
            <v>555995</v>
          </cell>
          <cell r="D1303" t="str">
            <v>Auction Revenue Rights</v>
          </cell>
          <cell r="E1303">
            <v>-5942504.3600000003</v>
          </cell>
          <cell r="F1303" t="str">
            <v>555</v>
          </cell>
          <cell r="G1303">
            <v>43100</v>
          </cell>
        </row>
        <row r="1304">
          <cell r="C1304" t="str">
            <v>556001</v>
          </cell>
          <cell r="D1304" t="str">
            <v>Mgmt &amp; Admin- Trans Operations</v>
          </cell>
          <cell r="E1304">
            <v>25708.82</v>
          </cell>
          <cell r="F1304" t="str">
            <v>556</v>
          </cell>
          <cell r="G1304">
            <v>43100</v>
          </cell>
        </row>
        <row r="1305">
          <cell r="C1305" t="str">
            <v>556012</v>
          </cell>
          <cell r="D1305" t="str">
            <v>Sys Control/Load Disp Training</v>
          </cell>
          <cell r="E1305">
            <v>51879.28</v>
          </cell>
          <cell r="F1305" t="str">
            <v>556</v>
          </cell>
          <cell r="G1305">
            <v>43100</v>
          </cell>
        </row>
        <row r="1306">
          <cell r="C1306" t="str">
            <v>556023</v>
          </cell>
          <cell r="D1306" t="str">
            <v>Building Operations-Sys Cntrl</v>
          </cell>
          <cell r="E1306">
            <v>88742.59</v>
          </cell>
          <cell r="F1306" t="str">
            <v>556</v>
          </cell>
          <cell r="G1306">
            <v>43100</v>
          </cell>
        </row>
        <row r="1307">
          <cell r="C1307" t="str">
            <v>556025</v>
          </cell>
          <cell r="D1307" t="str">
            <v>Safety Exp</v>
          </cell>
          <cell r="E1307">
            <v>7599.9</v>
          </cell>
          <cell r="F1307" t="str">
            <v>556</v>
          </cell>
          <cell r="G1307">
            <v>43100</v>
          </cell>
        </row>
        <row r="1308">
          <cell r="C1308" t="str">
            <v>556201</v>
          </cell>
          <cell r="D1308" t="str">
            <v>Janitorial Exp-System Ops</v>
          </cell>
          <cell r="E1308">
            <v>14879.51</v>
          </cell>
          <cell r="F1308" t="str">
            <v>556</v>
          </cell>
          <cell r="G1308">
            <v>43100</v>
          </cell>
        </row>
        <row r="1309">
          <cell r="C1309" t="str">
            <v>556205</v>
          </cell>
          <cell r="D1309" t="str">
            <v>Utilities - System Operations</v>
          </cell>
          <cell r="E1309">
            <v>910.83</v>
          </cell>
          <cell r="F1309" t="str">
            <v>556</v>
          </cell>
          <cell r="G1309">
            <v>43100</v>
          </cell>
        </row>
        <row r="1310">
          <cell r="C1310" t="str">
            <v>556401</v>
          </cell>
          <cell r="D1310" t="str">
            <v>Sys Control &amp; Generation Disp</v>
          </cell>
          <cell r="E1310">
            <v>388690.89</v>
          </cell>
          <cell r="F1310" t="str">
            <v>556</v>
          </cell>
          <cell r="G1310">
            <v>43100</v>
          </cell>
        </row>
        <row r="1311">
          <cell r="C1311" t="str">
            <v>556410</v>
          </cell>
          <cell r="D1311" t="str">
            <v>EMS System Maintenance</v>
          </cell>
          <cell r="E1311">
            <v>210418.82</v>
          </cell>
          <cell r="F1311" t="str">
            <v>556</v>
          </cell>
          <cell r="G1311">
            <v>43100</v>
          </cell>
        </row>
        <row r="1312">
          <cell r="C1312" t="str">
            <v>556411</v>
          </cell>
          <cell r="D1312" t="str">
            <v>Computer Operations</v>
          </cell>
          <cell r="E1312">
            <v>390</v>
          </cell>
          <cell r="F1312" t="str">
            <v>556</v>
          </cell>
          <cell r="G1312">
            <v>43100</v>
          </cell>
        </row>
        <row r="1313">
          <cell r="C1313" t="str">
            <v>556412</v>
          </cell>
          <cell r="D1313" t="str">
            <v>Energy Trading</v>
          </cell>
          <cell r="E1313">
            <v>619997.34</v>
          </cell>
          <cell r="F1313" t="str">
            <v>556</v>
          </cell>
          <cell r="G1313">
            <v>43100</v>
          </cell>
        </row>
        <row r="1314">
          <cell r="C1314" t="str">
            <v>556413</v>
          </cell>
          <cell r="D1314" t="str">
            <v>Energy Accounting</v>
          </cell>
          <cell r="E1314">
            <v>526237.76</v>
          </cell>
          <cell r="F1314" t="str">
            <v>556</v>
          </cell>
          <cell r="G1314">
            <v>43100</v>
          </cell>
        </row>
        <row r="1315">
          <cell r="C1315" t="str">
            <v>556415</v>
          </cell>
          <cell r="D1315" t="str">
            <v>REC Fees &amp; Commissions</v>
          </cell>
          <cell r="E1315">
            <v>19695.990000000002</v>
          </cell>
          <cell r="F1315" t="str">
            <v>556</v>
          </cell>
          <cell r="G1315">
            <v>43100</v>
          </cell>
        </row>
        <row r="1316">
          <cell r="C1316" t="str">
            <v>556523</v>
          </cell>
          <cell r="D1316" t="str">
            <v>Other Fiber Utility</v>
          </cell>
          <cell r="E1316">
            <v>1379352</v>
          </cell>
          <cell r="F1316" t="str">
            <v>556</v>
          </cell>
          <cell r="G1316">
            <v>43100</v>
          </cell>
        </row>
        <row r="1317">
          <cell r="C1317" t="str">
            <v>557410</v>
          </cell>
          <cell r="D1317" t="str">
            <v>Pool Operation</v>
          </cell>
          <cell r="E1317">
            <v>297734.38</v>
          </cell>
          <cell r="F1317" t="str">
            <v>557</v>
          </cell>
          <cell r="G1317">
            <v>43100</v>
          </cell>
        </row>
        <row r="1318">
          <cell r="C1318" t="str">
            <v>557448</v>
          </cell>
          <cell r="D1318" t="str">
            <v>Other Pwr Supply Expense</v>
          </cell>
          <cell r="E1318">
            <v>214731.54</v>
          </cell>
          <cell r="F1318" t="str">
            <v>557</v>
          </cell>
          <cell r="G1318">
            <v>43100</v>
          </cell>
        </row>
        <row r="1319">
          <cell r="C1319" t="str">
            <v>560011</v>
          </cell>
          <cell r="D1319" t="str">
            <v>Conv &amp; Seminar-Transm Op</v>
          </cell>
          <cell r="E1319">
            <v>94511.53</v>
          </cell>
          <cell r="F1319" t="str">
            <v>560</v>
          </cell>
          <cell r="G1319">
            <v>43100</v>
          </cell>
        </row>
        <row r="1320">
          <cell r="C1320" t="str">
            <v>560025</v>
          </cell>
          <cell r="D1320" t="str">
            <v>Safety Expenses-Line Eng</v>
          </cell>
          <cell r="E1320">
            <v>527.92999999999995</v>
          </cell>
          <cell r="F1320" t="str">
            <v>560</v>
          </cell>
          <cell r="G1320">
            <v>43100</v>
          </cell>
        </row>
        <row r="1321">
          <cell r="C1321" t="str">
            <v>560046</v>
          </cell>
          <cell r="D1321" t="str">
            <v>Computer Software-Engineer</v>
          </cell>
          <cell r="E1321">
            <v>40611.050000000003</v>
          </cell>
          <cell r="F1321" t="str">
            <v>560</v>
          </cell>
          <cell r="G1321">
            <v>43100</v>
          </cell>
        </row>
        <row r="1322">
          <cell r="C1322" t="str">
            <v>560628</v>
          </cell>
          <cell r="D1322" t="str">
            <v>T &amp; D Eng-Oper Supervision</v>
          </cell>
          <cell r="E1322">
            <v>105700.85</v>
          </cell>
          <cell r="F1322" t="str">
            <v>560</v>
          </cell>
          <cell r="G1322">
            <v>43100</v>
          </cell>
        </row>
        <row r="1323">
          <cell r="C1323" t="str">
            <v>560629</v>
          </cell>
          <cell r="D1323" t="str">
            <v>Transmission System Planning</v>
          </cell>
          <cell r="E1323">
            <v>193285.07</v>
          </cell>
          <cell r="F1323" t="str">
            <v>560</v>
          </cell>
          <cell r="G1323">
            <v>43100</v>
          </cell>
        </row>
        <row r="1324">
          <cell r="C1324" t="str">
            <v>561012</v>
          </cell>
          <cell r="D1324" t="str">
            <v>Load Dispatching Training</v>
          </cell>
          <cell r="E1324">
            <v>246.81</v>
          </cell>
          <cell r="F1324" t="str">
            <v>561</v>
          </cell>
          <cell r="G1324">
            <v>43100</v>
          </cell>
        </row>
        <row r="1325">
          <cell r="C1325" t="str">
            <v>561404</v>
          </cell>
          <cell r="D1325" t="str">
            <v>Transm System Operations</v>
          </cell>
          <cell r="E1325">
            <v>606113.82999999996</v>
          </cell>
          <cell r="F1325" t="str">
            <v>561</v>
          </cell>
          <cell r="G1325">
            <v>43100</v>
          </cell>
        </row>
        <row r="1326">
          <cell r="C1326" t="str">
            <v>561450</v>
          </cell>
          <cell r="D1326" t="str">
            <v>Transm Oper-Load Dispatching</v>
          </cell>
          <cell r="E1326">
            <v>1300.52</v>
          </cell>
          <cell r="F1326" t="str">
            <v>561</v>
          </cell>
          <cell r="G1326">
            <v>43100</v>
          </cell>
        </row>
        <row r="1327">
          <cell r="C1327" t="str">
            <v>561505</v>
          </cell>
          <cell r="D1327" t="str">
            <v>Power Line Carrier Expenses</v>
          </cell>
          <cell r="E1327">
            <v>27321.65</v>
          </cell>
          <cell r="F1327" t="str">
            <v>561</v>
          </cell>
          <cell r="G1327">
            <v>43100</v>
          </cell>
        </row>
        <row r="1328">
          <cell r="C1328" t="str">
            <v>562010</v>
          </cell>
          <cell r="D1328" t="str">
            <v>Transm Substation Operations</v>
          </cell>
          <cell r="E1328">
            <v>210034.8</v>
          </cell>
          <cell r="F1328" t="str">
            <v>562</v>
          </cell>
          <cell r="G1328">
            <v>43100</v>
          </cell>
        </row>
        <row r="1329">
          <cell r="C1329" t="str">
            <v>562111</v>
          </cell>
          <cell r="D1329" t="str">
            <v>Exp of Substation &amp; Switchyard</v>
          </cell>
          <cell r="E1329">
            <v>3528.17</v>
          </cell>
          <cell r="F1329" t="str">
            <v>562</v>
          </cell>
          <cell r="G1329">
            <v>43100</v>
          </cell>
        </row>
        <row r="1330">
          <cell r="C1330" t="str">
            <v>562121</v>
          </cell>
          <cell r="D1330" t="str">
            <v>Substation Expenses</v>
          </cell>
          <cell r="E1330">
            <v>3451.13</v>
          </cell>
          <cell r="F1330" t="str">
            <v>562</v>
          </cell>
          <cell r="G1330">
            <v>43100</v>
          </cell>
        </row>
        <row r="1331">
          <cell r="C1331" t="str">
            <v>562134</v>
          </cell>
          <cell r="D1331" t="str">
            <v>Mtce Of Substation Switchyard</v>
          </cell>
          <cell r="E1331">
            <v>279304.64</v>
          </cell>
          <cell r="F1331" t="str">
            <v>562</v>
          </cell>
          <cell r="G1331">
            <v>43100</v>
          </cell>
        </row>
        <row r="1332">
          <cell r="C1332" t="str">
            <v>563011</v>
          </cell>
          <cell r="D1332" t="str">
            <v>Overhead Trans Line Oper-161Kv</v>
          </cell>
          <cell r="E1332">
            <v>5436.4</v>
          </cell>
          <cell r="F1332" t="str">
            <v>563</v>
          </cell>
          <cell r="G1332">
            <v>43100</v>
          </cell>
        </row>
        <row r="1333">
          <cell r="C1333" t="str">
            <v>563012</v>
          </cell>
          <cell r="D1333" t="str">
            <v>Overhead Trans Line Oper-69 Kv</v>
          </cell>
          <cell r="E1333">
            <v>34649.78</v>
          </cell>
          <cell r="F1333" t="str">
            <v>563</v>
          </cell>
          <cell r="G1333">
            <v>43100</v>
          </cell>
        </row>
        <row r="1334">
          <cell r="C1334" t="str">
            <v>563014</v>
          </cell>
          <cell r="D1334" t="str">
            <v>Overhead Trans Ln Oper-34.5 Kv</v>
          </cell>
          <cell r="E1334">
            <v>2631.51</v>
          </cell>
          <cell r="F1334" t="str">
            <v>563</v>
          </cell>
          <cell r="G1334">
            <v>43100</v>
          </cell>
        </row>
        <row r="1335">
          <cell r="C1335" t="str">
            <v>563015</v>
          </cell>
          <cell r="D1335" t="str">
            <v>Overhead Trans Line Oper-Other</v>
          </cell>
          <cell r="E1335">
            <v>4657.24</v>
          </cell>
          <cell r="F1335" t="str">
            <v>563</v>
          </cell>
          <cell r="G1335">
            <v>43100</v>
          </cell>
        </row>
        <row r="1336">
          <cell r="C1336" t="str">
            <v>565413</v>
          </cell>
          <cell r="D1336" t="str">
            <v>Trans Of Electricity By Others</v>
          </cell>
          <cell r="E1336">
            <v>0</v>
          </cell>
          <cell r="F1336" t="str">
            <v>565</v>
          </cell>
          <cell r="G1336">
            <v>43100</v>
          </cell>
        </row>
        <row r="1337">
          <cell r="C1337" t="str">
            <v>565414</v>
          </cell>
          <cell r="D1337" t="str">
            <v>SPP Fixed Chg - Native Load</v>
          </cell>
          <cell r="E1337">
            <v>14640246.23</v>
          </cell>
          <cell r="F1337" t="str">
            <v>565</v>
          </cell>
          <cell r="G1337">
            <v>43100</v>
          </cell>
        </row>
        <row r="1338">
          <cell r="C1338" t="str">
            <v>565415</v>
          </cell>
          <cell r="D1338" t="str">
            <v>SPP Var Chg - Native Load</v>
          </cell>
          <cell r="E1338">
            <v>314070.48</v>
          </cell>
          <cell r="F1338" t="str">
            <v>565</v>
          </cell>
          <cell r="G1338">
            <v>43100</v>
          </cell>
        </row>
        <row r="1339">
          <cell r="C1339" t="str">
            <v>565416</v>
          </cell>
          <cell r="D1339" t="str">
            <v>Non SPP Fixed Chg -Native Load</v>
          </cell>
          <cell r="E1339">
            <v>3936506.18</v>
          </cell>
          <cell r="F1339" t="str">
            <v>565</v>
          </cell>
          <cell r="G1339">
            <v>43100</v>
          </cell>
        </row>
        <row r="1340">
          <cell r="C1340" t="str">
            <v>566450</v>
          </cell>
          <cell r="D1340" t="str">
            <v>RTO/ISO Development</v>
          </cell>
          <cell r="E1340">
            <v>152528.32999999999</v>
          </cell>
          <cell r="F1340" t="str">
            <v>566</v>
          </cell>
          <cell r="G1340">
            <v>43100</v>
          </cell>
        </row>
        <row r="1341">
          <cell r="C1341" t="str">
            <v>566458</v>
          </cell>
          <cell r="D1341" t="str">
            <v>Misc Transmission Expenses</v>
          </cell>
          <cell r="E1341">
            <v>122.56</v>
          </cell>
          <cell r="F1341" t="str">
            <v>566</v>
          </cell>
          <cell r="G1341">
            <v>43100</v>
          </cell>
        </row>
        <row r="1342">
          <cell r="C1342" t="str">
            <v>566459</v>
          </cell>
          <cell r="D1342" t="str">
            <v>NERC Compliance/CIPS (706)</v>
          </cell>
          <cell r="E1342">
            <v>104539.13</v>
          </cell>
          <cell r="F1342" t="str">
            <v>566</v>
          </cell>
          <cell r="G1342">
            <v>43100</v>
          </cell>
        </row>
        <row r="1343">
          <cell r="C1343" t="str">
            <v>566462</v>
          </cell>
          <cell r="D1343" t="str">
            <v>NERC Compliance/EOP (693)</v>
          </cell>
          <cell r="E1343">
            <v>87079.95</v>
          </cell>
          <cell r="F1343" t="str">
            <v>566</v>
          </cell>
          <cell r="G1343">
            <v>43100</v>
          </cell>
        </row>
        <row r="1344">
          <cell r="C1344" t="str">
            <v>567007</v>
          </cell>
          <cell r="D1344" t="str">
            <v>Rents - Transmission</v>
          </cell>
          <cell r="E1344">
            <v>175</v>
          </cell>
          <cell r="F1344" t="str">
            <v>567</v>
          </cell>
          <cell r="G1344">
            <v>43100</v>
          </cell>
        </row>
        <row r="1345">
          <cell r="C1345" t="str">
            <v>568631</v>
          </cell>
          <cell r="D1345" t="str">
            <v>T &amp; D Eng-Maint Supervision</v>
          </cell>
          <cell r="E1345">
            <v>132282.12</v>
          </cell>
          <cell r="F1345" t="str">
            <v>568</v>
          </cell>
          <cell r="G1345">
            <v>43100</v>
          </cell>
        </row>
        <row r="1346">
          <cell r="C1346" t="str">
            <v>569037</v>
          </cell>
          <cell r="D1346" t="str">
            <v>Trans Substa Structure Maint</v>
          </cell>
          <cell r="E1346">
            <v>8566.52</v>
          </cell>
          <cell r="F1346" t="str">
            <v>569</v>
          </cell>
          <cell r="G1346">
            <v>43100</v>
          </cell>
        </row>
        <row r="1347">
          <cell r="C1347" t="str">
            <v>569203</v>
          </cell>
          <cell r="D1347" t="str">
            <v>General Maint-System Ops</v>
          </cell>
          <cell r="E1347">
            <v>7689.19</v>
          </cell>
          <cell r="F1347" t="str">
            <v>569</v>
          </cell>
          <cell r="G1347">
            <v>43100</v>
          </cell>
        </row>
        <row r="1348">
          <cell r="C1348" t="str">
            <v>570040</v>
          </cell>
          <cell r="D1348" t="str">
            <v>Trans Substa Equip Maintenance</v>
          </cell>
          <cell r="E1348">
            <v>422019.26</v>
          </cell>
          <cell r="F1348" t="str">
            <v>570</v>
          </cell>
          <cell r="G1348">
            <v>43100</v>
          </cell>
        </row>
        <row r="1349">
          <cell r="C1349" t="str">
            <v>570043</v>
          </cell>
          <cell r="D1349" t="str">
            <v>Trans Sub Breaker Routine Mtce</v>
          </cell>
          <cell r="E1349">
            <v>120260.32</v>
          </cell>
          <cell r="F1349" t="str">
            <v>570</v>
          </cell>
          <cell r="G1349">
            <v>43100</v>
          </cell>
        </row>
        <row r="1350">
          <cell r="C1350" t="str">
            <v>570044</v>
          </cell>
          <cell r="D1350" t="str">
            <v>TransSub Trnsfrmr Routine Mtce</v>
          </cell>
          <cell r="E1350">
            <v>144274.5</v>
          </cell>
          <cell r="F1350" t="str">
            <v>570</v>
          </cell>
          <cell r="G1350">
            <v>43100</v>
          </cell>
        </row>
        <row r="1351">
          <cell r="C1351" t="str">
            <v>570060</v>
          </cell>
          <cell r="D1351" t="str">
            <v>Trans Substation Inspections</v>
          </cell>
          <cell r="E1351">
            <v>69416.19</v>
          </cell>
          <cell r="F1351" t="str">
            <v>570</v>
          </cell>
          <cell r="G1351">
            <v>43100</v>
          </cell>
        </row>
        <row r="1352">
          <cell r="C1352" t="str">
            <v>570177</v>
          </cell>
          <cell r="D1352" t="str">
            <v>Substation Maintenance - Plant</v>
          </cell>
          <cell r="E1352">
            <v>39189.129999999997</v>
          </cell>
          <cell r="F1352" t="str">
            <v>570</v>
          </cell>
          <cell r="G1352">
            <v>43100</v>
          </cell>
        </row>
        <row r="1353">
          <cell r="C1353" t="str">
            <v>570472</v>
          </cell>
          <cell r="D1353" t="str">
            <v>Transmission-Relays &amp; Misc Eq</v>
          </cell>
          <cell r="E1353">
            <v>368467.58</v>
          </cell>
          <cell r="F1353" t="str">
            <v>570</v>
          </cell>
          <cell r="G1353">
            <v>43100</v>
          </cell>
        </row>
        <row r="1354">
          <cell r="C1354" t="str">
            <v>570475</v>
          </cell>
          <cell r="D1354" t="str">
            <v>Generation - Relays &amp; Misc Eq</v>
          </cell>
          <cell r="E1354">
            <v>36878.89</v>
          </cell>
          <cell r="F1354" t="str">
            <v>570</v>
          </cell>
          <cell r="G1354">
            <v>43100</v>
          </cell>
        </row>
        <row r="1355">
          <cell r="C1355" t="str">
            <v>570511</v>
          </cell>
          <cell r="D1355" t="str">
            <v>Protection Relaying Channel Eq</v>
          </cell>
          <cell r="E1355">
            <v>6418.56</v>
          </cell>
          <cell r="F1355" t="str">
            <v>570</v>
          </cell>
          <cell r="G1355">
            <v>43100</v>
          </cell>
        </row>
        <row r="1356">
          <cell r="C1356" t="str">
            <v>570517</v>
          </cell>
          <cell r="D1356" t="str">
            <v>Scada</v>
          </cell>
          <cell r="E1356">
            <v>359932.02</v>
          </cell>
          <cell r="F1356" t="str">
            <v>570</v>
          </cell>
          <cell r="G1356">
            <v>43100</v>
          </cell>
        </row>
        <row r="1357">
          <cell r="C1357" t="str">
            <v>571001</v>
          </cell>
          <cell r="D1357" t="str">
            <v>OH Trans Tree Trimming Superv</v>
          </cell>
          <cell r="E1357">
            <v>170602.09</v>
          </cell>
          <cell r="F1357" t="str">
            <v>571</v>
          </cell>
          <cell r="G1357">
            <v>43100</v>
          </cell>
        </row>
        <row r="1358">
          <cell r="C1358" t="str">
            <v>571041</v>
          </cell>
          <cell r="D1358" t="str">
            <v>Oh Trans Line Maint-161Kv</v>
          </cell>
          <cell r="E1358">
            <v>-15242.2</v>
          </cell>
          <cell r="F1358" t="str">
            <v>571</v>
          </cell>
          <cell r="G1358">
            <v>43100</v>
          </cell>
        </row>
        <row r="1359">
          <cell r="C1359" t="str">
            <v>571042</v>
          </cell>
          <cell r="D1359" t="str">
            <v>Overhead Trans Line Maint-69Kv</v>
          </cell>
          <cell r="E1359">
            <v>30297.55</v>
          </cell>
          <cell r="F1359" t="str">
            <v>571</v>
          </cell>
          <cell r="G1359">
            <v>43100</v>
          </cell>
        </row>
        <row r="1360">
          <cell r="C1360" t="str">
            <v>571043</v>
          </cell>
          <cell r="D1360" t="str">
            <v>Oh Trans Line Maint-345 Kv</v>
          </cell>
          <cell r="E1360">
            <v>90758.67</v>
          </cell>
          <cell r="F1360" t="str">
            <v>571</v>
          </cell>
          <cell r="G1360">
            <v>43100</v>
          </cell>
        </row>
        <row r="1361">
          <cell r="C1361" t="str">
            <v>571044</v>
          </cell>
          <cell r="D1361" t="str">
            <v>Oh Trans Line Maint-34.5Kv</v>
          </cell>
          <cell r="E1361">
            <v>464.82</v>
          </cell>
          <cell r="F1361" t="str">
            <v>571</v>
          </cell>
          <cell r="G1361">
            <v>43100</v>
          </cell>
        </row>
        <row r="1362">
          <cell r="C1362" t="str">
            <v>571045</v>
          </cell>
          <cell r="D1362" t="str">
            <v>Oh Trans Line Maint-Other</v>
          </cell>
          <cell r="E1362">
            <v>10568.95</v>
          </cell>
          <cell r="F1362" t="str">
            <v>571</v>
          </cell>
          <cell r="G1362">
            <v>43100</v>
          </cell>
        </row>
        <row r="1363">
          <cell r="C1363" t="str">
            <v>571046</v>
          </cell>
          <cell r="D1363" t="str">
            <v>Oh Trans Line Tree Trim-345 Kv</v>
          </cell>
          <cell r="E1363">
            <v>49910.74</v>
          </cell>
          <cell r="F1363" t="str">
            <v>571</v>
          </cell>
          <cell r="G1363">
            <v>43100</v>
          </cell>
        </row>
        <row r="1364">
          <cell r="C1364" t="str">
            <v>571047</v>
          </cell>
          <cell r="D1364" t="str">
            <v>Oh Trans Line Tree Trim-161Kv</v>
          </cell>
          <cell r="E1364">
            <v>28385.4</v>
          </cell>
          <cell r="F1364" t="str">
            <v>571</v>
          </cell>
          <cell r="G1364">
            <v>43100</v>
          </cell>
        </row>
        <row r="1365">
          <cell r="C1365" t="str">
            <v>571048</v>
          </cell>
          <cell r="D1365" t="str">
            <v>Oh Trans Line Tree Trim-69 Kv</v>
          </cell>
          <cell r="E1365">
            <v>110881.67</v>
          </cell>
          <cell r="F1365" t="str">
            <v>571</v>
          </cell>
          <cell r="G1365">
            <v>43100</v>
          </cell>
        </row>
        <row r="1366">
          <cell r="C1366" t="str">
            <v>571050</v>
          </cell>
          <cell r="D1366" t="str">
            <v>Oh Trans Ln Tree Trim-34.5 Kv</v>
          </cell>
          <cell r="E1366">
            <v>5250.3</v>
          </cell>
          <cell r="F1366" t="str">
            <v>571</v>
          </cell>
          <cell r="G1366">
            <v>43100</v>
          </cell>
        </row>
        <row r="1367">
          <cell r="C1367" t="str">
            <v>571062</v>
          </cell>
          <cell r="D1367" t="str">
            <v>Trans OH reliab - labor&amp;other</v>
          </cell>
          <cell r="E1367">
            <v>19306.41</v>
          </cell>
          <cell r="F1367" t="str">
            <v>571</v>
          </cell>
          <cell r="G1367">
            <v>43100</v>
          </cell>
        </row>
        <row r="1368">
          <cell r="C1368" t="str">
            <v>571146</v>
          </cell>
          <cell r="D1368" t="str">
            <v>Chemical Tree Trim 345Kv</v>
          </cell>
          <cell r="E1368">
            <v>52572.2</v>
          </cell>
          <cell r="F1368" t="str">
            <v>571</v>
          </cell>
          <cell r="G1368">
            <v>43100</v>
          </cell>
        </row>
        <row r="1369">
          <cell r="C1369" t="str">
            <v>571147</v>
          </cell>
          <cell r="D1369" t="str">
            <v>Chemical Tree Trim 161Kv</v>
          </cell>
          <cell r="E1369">
            <v>812589.21</v>
          </cell>
          <cell r="F1369" t="str">
            <v>571</v>
          </cell>
          <cell r="G1369">
            <v>43100</v>
          </cell>
        </row>
        <row r="1370">
          <cell r="C1370" t="str">
            <v>571148</v>
          </cell>
          <cell r="D1370" t="str">
            <v>Chemical Tree Trim 69Kv</v>
          </cell>
          <cell r="E1370">
            <v>326493.76</v>
          </cell>
          <cell r="F1370" t="str">
            <v>571</v>
          </cell>
          <cell r="G1370">
            <v>43100</v>
          </cell>
        </row>
        <row r="1371">
          <cell r="C1371" t="str">
            <v>571150</v>
          </cell>
          <cell r="D1371" t="str">
            <v>Chemical Tree Trim 34.5Kv</v>
          </cell>
          <cell r="E1371">
            <v>0</v>
          </cell>
          <cell r="F1371" t="str">
            <v>571</v>
          </cell>
          <cell r="G1371">
            <v>43100</v>
          </cell>
        </row>
        <row r="1372">
          <cell r="C1372" t="str">
            <v>571248</v>
          </cell>
          <cell r="D1372" t="str">
            <v>Side Trimming 69Kv</v>
          </cell>
          <cell r="E1372">
            <v>28981.05</v>
          </cell>
          <cell r="F1372" t="str">
            <v>571</v>
          </cell>
          <cell r="G1372">
            <v>43100</v>
          </cell>
        </row>
        <row r="1373">
          <cell r="C1373" t="str">
            <v>571250</v>
          </cell>
          <cell r="D1373" t="str">
            <v>Side Trimming 34.5Kv</v>
          </cell>
          <cell r="E1373">
            <v>5147.45</v>
          </cell>
          <cell r="F1373" t="str">
            <v>571</v>
          </cell>
          <cell r="G1373">
            <v>43100</v>
          </cell>
        </row>
        <row r="1374">
          <cell r="C1374" t="str">
            <v>571347</v>
          </cell>
          <cell r="D1374" t="str">
            <v>Transm Tree Trimming 161Kv</v>
          </cell>
          <cell r="E1374">
            <v>2080.1999999999998</v>
          </cell>
          <cell r="F1374" t="str">
            <v>571</v>
          </cell>
          <cell r="G1374">
            <v>43100</v>
          </cell>
        </row>
        <row r="1375">
          <cell r="C1375" t="str">
            <v>571348</v>
          </cell>
          <cell r="D1375" t="str">
            <v>Trans Tree Trimming 69Kv</v>
          </cell>
          <cell r="E1375">
            <v>764.59</v>
          </cell>
          <cell r="F1375" t="str">
            <v>571</v>
          </cell>
          <cell r="G1375">
            <v>43100</v>
          </cell>
        </row>
        <row r="1376">
          <cell r="C1376" t="str">
            <v>571350</v>
          </cell>
          <cell r="D1376" t="str">
            <v>Transm Tree Trimming 34.5Kv</v>
          </cell>
          <cell r="E1376">
            <v>520.29999999999995</v>
          </cell>
          <cell r="F1376" t="str">
            <v>571</v>
          </cell>
          <cell r="G1376">
            <v>43100</v>
          </cell>
        </row>
        <row r="1377">
          <cell r="C1377" t="str">
            <v>571448</v>
          </cell>
          <cell r="D1377" t="str">
            <v>Hydro-Ax Tree Trim 69Kv</v>
          </cell>
          <cell r="E1377">
            <v>51333</v>
          </cell>
          <cell r="F1377" t="str">
            <v>571</v>
          </cell>
          <cell r="G1377">
            <v>43100</v>
          </cell>
        </row>
        <row r="1378">
          <cell r="C1378" t="str">
            <v>571450</v>
          </cell>
          <cell r="D1378" t="str">
            <v>Hydro-Ax Tree Trim 34.5Kv</v>
          </cell>
          <cell r="E1378">
            <v>250</v>
          </cell>
          <cell r="F1378" t="str">
            <v>571</v>
          </cell>
          <cell r="G1378">
            <v>43100</v>
          </cell>
        </row>
        <row r="1379">
          <cell r="C1379" t="str">
            <v>571547</v>
          </cell>
          <cell r="D1379" t="str">
            <v>Tree Grinder-Tree Trim 161kv</v>
          </cell>
          <cell r="E1379">
            <v>13468</v>
          </cell>
          <cell r="F1379" t="str">
            <v>571</v>
          </cell>
          <cell r="G1379">
            <v>43100</v>
          </cell>
        </row>
        <row r="1380">
          <cell r="C1380" t="str">
            <v>571548</v>
          </cell>
          <cell r="D1380" t="str">
            <v>Tree Grinder-Tree Trim69kv</v>
          </cell>
          <cell r="E1380">
            <v>73776.42</v>
          </cell>
          <cell r="F1380" t="str">
            <v>571</v>
          </cell>
          <cell r="G1380">
            <v>43100</v>
          </cell>
        </row>
        <row r="1381">
          <cell r="C1381" t="str">
            <v>571646</v>
          </cell>
          <cell r="D1381" t="str">
            <v>Dozer-Tree Trim 345kv</v>
          </cell>
          <cell r="E1381">
            <v>0</v>
          </cell>
          <cell r="F1381" t="str">
            <v>571</v>
          </cell>
          <cell r="G1381">
            <v>43100</v>
          </cell>
        </row>
        <row r="1382">
          <cell r="C1382" t="str">
            <v>571647</v>
          </cell>
          <cell r="D1382" t="str">
            <v>Dozer-Tree Trim 161kv</v>
          </cell>
          <cell r="E1382">
            <v>577.48</v>
          </cell>
          <cell r="F1382" t="str">
            <v>571</v>
          </cell>
          <cell r="G1382">
            <v>43100</v>
          </cell>
        </row>
        <row r="1383">
          <cell r="C1383" t="str">
            <v>571648</v>
          </cell>
          <cell r="D1383" t="str">
            <v>Dozer-Tree Trim 69kv</v>
          </cell>
          <cell r="E1383">
            <v>172430.3</v>
          </cell>
          <cell r="F1383" t="str">
            <v>571</v>
          </cell>
          <cell r="G1383">
            <v>43100</v>
          </cell>
        </row>
        <row r="1384">
          <cell r="C1384" t="str">
            <v>571652</v>
          </cell>
          <cell r="D1384" t="str">
            <v>Trans 69Kv Pole Inspctn&amp;Trmnt</v>
          </cell>
          <cell r="E1384">
            <v>35000</v>
          </cell>
          <cell r="F1384" t="str">
            <v>571</v>
          </cell>
          <cell r="G1384">
            <v>43100</v>
          </cell>
        </row>
        <row r="1385">
          <cell r="C1385" t="str">
            <v>571656</v>
          </cell>
          <cell r="D1385" t="str">
            <v>Trans 345Kv Pole Insptn&amp;Trmnt</v>
          </cell>
          <cell r="E1385">
            <v>60183</v>
          </cell>
          <cell r="F1385" t="str">
            <v>571</v>
          </cell>
          <cell r="G1385">
            <v>43100</v>
          </cell>
        </row>
        <row r="1386">
          <cell r="C1386" t="str">
            <v>571658</v>
          </cell>
          <cell r="D1386" t="str">
            <v>Trans 34.5Kv Pole Insptn&amp;Trmnt</v>
          </cell>
          <cell r="E1386">
            <v>425.5</v>
          </cell>
          <cell r="F1386" t="str">
            <v>571</v>
          </cell>
          <cell r="G1386">
            <v>43100</v>
          </cell>
        </row>
        <row r="1387">
          <cell r="C1387" t="str">
            <v>571740</v>
          </cell>
          <cell r="D1387" t="str">
            <v>TGR Tree Trimming-Transmission</v>
          </cell>
          <cell r="E1387">
            <v>4747.1400000000003</v>
          </cell>
          <cell r="F1387" t="str">
            <v>571</v>
          </cell>
          <cell r="G1387">
            <v>43100</v>
          </cell>
        </row>
        <row r="1388">
          <cell r="C1388" t="str">
            <v>571910</v>
          </cell>
          <cell r="D1388" t="str">
            <v>Transm Maint 161KV Reliability</v>
          </cell>
          <cell r="E1388">
            <v>38081.08</v>
          </cell>
          <cell r="F1388" t="str">
            <v>571</v>
          </cell>
          <cell r="G1388">
            <v>43100</v>
          </cell>
        </row>
        <row r="1389">
          <cell r="C1389" t="str">
            <v>571911</v>
          </cell>
          <cell r="D1389" t="str">
            <v>Transm Maint 69KV Reliability</v>
          </cell>
          <cell r="E1389">
            <v>-64494.75</v>
          </cell>
          <cell r="F1389" t="str">
            <v>571</v>
          </cell>
          <cell r="G1389">
            <v>43100</v>
          </cell>
        </row>
        <row r="1390">
          <cell r="C1390" t="str">
            <v>571912</v>
          </cell>
          <cell r="D1390" t="str">
            <v>Transm Maint 345KV Reliability</v>
          </cell>
          <cell r="E1390">
            <v>2134.4</v>
          </cell>
          <cell r="F1390" t="str">
            <v>571</v>
          </cell>
          <cell r="G1390">
            <v>43100</v>
          </cell>
        </row>
        <row r="1391">
          <cell r="C1391" t="str">
            <v>571913</v>
          </cell>
          <cell r="D1391" t="str">
            <v>Trans Maint 34.5KV Reliability</v>
          </cell>
          <cell r="E1391">
            <v>659.32</v>
          </cell>
          <cell r="F1391" t="str">
            <v>571</v>
          </cell>
          <cell r="G1391">
            <v>43100</v>
          </cell>
        </row>
        <row r="1392">
          <cell r="C1392" t="str">
            <v>571920</v>
          </cell>
          <cell r="D1392" t="str">
            <v>Transm 69KV Pole Inspec Reliab</v>
          </cell>
          <cell r="E1392">
            <v>280715.40999999997</v>
          </cell>
          <cell r="F1392" t="str">
            <v>571</v>
          </cell>
          <cell r="G1392">
            <v>43100</v>
          </cell>
        </row>
        <row r="1393">
          <cell r="C1393" t="str">
            <v>571998</v>
          </cell>
          <cell r="D1393" t="str">
            <v>Trans Reliab Reg Adj Amort</v>
          </cell>
          <cell r="E1393">
            <v>61980.36</v>
          </cell>
          <cell r="F1393" t="str">
            <v>571</v>
          </cell>
          <cell r="G1393">
            <v>43100</v>
          </cell>
        </row>
        <row r="1394">
          <cell r="C1394" t="str">
            <v>580001</v>
          </cell>
          <cell r="D1394" t="str">
            <v>Supervision Distribution Oper</v>
          </cell>
          <cell r="E1394">
            <v>830093.95</v>
          </cell>
          <cell r="F1394" t="str">
            <v>580</v>
          </cell>
          <cell r="G1394">
            <v>43100</v>
          </cell>
        </row>
        <row r="1395">
          <cell r="C1395" t="str">
            <v>580002</v>
          </cell>
          <cell r="D1395" t="str">
            <v>System Perform Mgmt &amp; Admin</v>
          </cell>
          <cell r="E1395">
            <v>9506.4599999999991</v>
          </cell>
          <cell r="F1395" t="str">
            <v>580</v>
          </cell>
          <cell r="G1395">
            <v>43100</v>
          </cell>
        </row>
        <row r="1396">
          <cell r="C1396" t="str">
            <v>580011</v>
          </cell>
          <cell r="D1396" t="str">
            <v>Conv &amp; Seminar-Distrib Op</v>
          </cell>
          <cell r="E1396">
            <v>48539.92</v>
          </cell>
          <cell r="F1396" t="str">
            <v>580</v>
          </cell>
          <cell r="G1396">
            <v>43100</v>
          </cell>
        </row>
        <row r="1397">
          <cell r="C1397" t="str">
            <v>580016</v>
          </cell>
          <cell r="D1397" t="str">
            <v>Engineering Recruiting Exp</v>
          </cell>
          <cell r="E1397">
            <v>13016.66</v>
          </cell>
          <cell r="F1397" t="str">
            <v>580</v>
          </cell>
          <cell r="G1397">
            <v>43100</v>
          </cell>
        </row>
        <row r="1398">
          <cell r="C1398" t="str">
            <v>580046</v>
          </cell>
          <cell r="D1398" t="str">
            <v>Software - Transf Superviser</v>
          </cell>
          <cell r="E1398">
            <v>460</v>
          </cell>
          <cell r="F1398" t="str">
            <v>580</v>
          </cell>
          <cell r="G1398">
            <v>43100</v>
          </cell>
        </row>
        <row r="1399">
          <cell r="C1399" t="str">
            <v>580627</v>
          </cell>
          <cell r="D1399" t="str">
            <v>Line Eng - Distrib Operations</v>
          </cell>
          <cell r="E1399">
            <v>169213.66</v>
          </cell>
          <cell r="F1399" t="str">
            <v>580</v>
          </cell>
          <cell r="G1399">
            <v>43100</v>
          </cell>
        </row>
        <row r="1400">
          <cell r="C1400" t="str">
            <v>580628</v>
          </cell>
          <cell r="D1400" t="str">
            <v>Distribution System Planning</v>
          </cell>
          <cell r="E1400">
            <v>93023.33</v>
          </cell>
          <cell r="F1400" t="str">
            <v>580</v>
          </cell>
          <cell r="G1400">
            <v>43100</v>
          </cell>
        </row>
        <row r="1401">
          <cell r="C1401" t="str">
            <v>580686</v>
          </cell>
          <cell r="D1401" t="str">
            <v>Maintain Construction Standard</v>
          </cell>
          <cell r="E1401">
            <v>53997.94</v>
          </cell>
          <cell r="F1401" t="str">
            <v>580</v>
          </cell>
          <cell r="G1401">
            <v>43100</v>
          </cell>
        </row>
        <row r="1402">
          <cell r="C1402" t="str">
            <v>580690</v>
          </cell>
          <cell r="D1402" t="str">
            <v>AVL Mobile Operations</v>
          </cell>
          <cell r="E1402">
            <v>44076.91</v>
          </cell>
          <cell r="F1402" t="str">
            <v>580</v>
          </cell>
          <cell r="G1402">
            <v>43100</v>
          </cell>
        </row>
        <row r="1403">
          <cell r="C1403" t="str">
            <v>582016</v>
          </cell>
          <cell r="D1403" t="str">
            <v>Distribution Substa Operations</v>
          </cell>
          <cell r="E1403">
            <v>203644.13</v>
          </cell>
          <cell r="F1403" t="str">
            <v>582</v>
          </cell>
          <cell r="G1403">
            <v>43100</v>
          </cell>
        </row>
        <row r="1404">
          <cell r="C1404" t="str">
            <v>583019</v>
          </cell>
          <cell r="D1404" t="str">
            <v>Oh Distribution Line Oper</v>
          </cell>
          <cell r="E1404">
            <v>1059188.1299999999</v>
          </cell>
          <cell r="F1404" t="str">
            <v>583</v>
          </cell>
          <cell r="G1404">
            <v>43100</v>
          </cell>
        </row>
        <row r="1405">
          <cell r="C1405" t="str">
            <v>583020</v>
          </cell>
          <cell r="D1405" t="str">
            <v>Truck Down Time - Line Oper</v>
          </cell>
          <cell r="E1405">
            <v>122892.31</v>
          </cell>
          <cell r="F1405" t="str">
            <v>583</v>
          </cell>
          <cell r="G1405">
            <v>43100</v>
          </cell>
        </row>
        <row r="1406">
          <cell r="C1406" t="str">
            <v>583021</v>
          </cell>
          <cell r="D1406" t="str">
            <v>Truck Traveling Time - Line Op</v>
          </cell>
          <cell r="E1406">
            <v>2217.59</v>
          </cell>
          <cell r="F1406" t="str">
            <v>583</v>
          </cell>
          <cell r="G1406">
            <v>43100</v>
          </cell>
        </row>
        <row r="1407">
          <cell r="C1407" t="str">
            <v>583025</v>
          </cell>
          <cell r="D1407" t="str">
            <v>Safety Exp-Oh Distrib Lines</v>
          </cell>
          <cell r="E1407">
            <v>18208.38</v>
          </cell>
          <cell r="F1407" t="str">
            <v>583</v>
          </cell>
          <cell r="G1407">
            <v>43100</v>
          </cell>
        </row>
        <row r="1408">
          <cell r="C1408" t="str">
            <v>583172</v>
          </cell>
          <cell r="D1408" t="str">
            <v>Electric Testing-Oh Dis Lines</v>
          </cell>
          <cell r="E1408">
            <v>75872.47</v>
          </cell>
          <cell r="F1408" t="str">
            <v>583</v>
          </cell>
          <cell r="G1408">
            <v>43100</v>
          </cell>
        </row>
        <row r="1409">
          <cell r="C1409" t="str">
            <v>583500</v>
          </cell>
          <cell r="D1409" t="str">
            <v>Training Dist Operations-Ovhd</v>
          </cell>
          <cell r="E1409">
            <v>21151.33</v>
          </cell>
          <cell r="F1409" t="str">
            <v>583</v>
          </cell>
          <cell r="G1409">
            <v>43100</v>
          </cell>
        </row>
        <row r="1410">
          <cell r="C1410" t="str">
            <v>583501</v>
          </cell>
          <cell r="D1410" t="str">
            <v>Distr OH Training Stipend</v>
          </cell>
          <cell r="E1410">
            <v>1677.07</v>
          </cell>
          <cell r="F1410" t="str">
            <v>583</v>
          </cell>
          <cell r="G1410">
            <v>43100</v>
          </cell>
        </row>
        <row r="1411">
          <cell r="C1411" t="str">
            <v>584022</v>
          </cell>
          <cell r="D1411" t="str">
            <v>Underground Distrib Line Oper</v>
          </cell>
          <cell r="E1411">
            <v>543174.52</v>
          </cell>
          <cell r="F1411" t="str">
            <v>584</v>
          </cell>
          <cell r="G1411">
            <v>43100</v>
          </cell>
        </row>
        <row r="1412">
          <cell r="C1412" t="str">
            <v>584025</v>
          </cell>
          <cell r="D1412" t="str">
            <v>URG Dist Line Locates</v>
          </cell>
          <cell r="E1412">
            <v>372222.1</v>
          </cell>
          <cell r="F1412" t="str">
            <v>584</v>
          </cell>
          <cell r="G1412">
            <v>43100</v>
          </cell>
        </row>
        <row r="1413">
          <cell r="C1413" t="str">
            <v>585025</v>
          </cell>
          <cell r="D1413" t="str">
            <v>Street Lightg &amp; Signal Sys Exp</v>
          </cell>
          <cell r="E1413">
            <v>43759.05</v>
          </cell>
          <cell r="F1413" t="str">
            <v>585</v>
          </cell>
          <cell r="G1413">
            <v>43100</v>
          </cell>
        </row>
        <row r="1414">
          <cell r="C1414" t="str">
            <v>586025</v>
          </cell>
          <cell r="D1414" t="str">
            <v>Safety Expenses-Meters</v>
          </cell>
          <cell r="E1414">
            <v>2399.14</v>
          </cell>
          <cell r="F1414" t="str">
            <v>586</v>
          </cell>
          <cell r="G1414">
            <v>43100</v>
          </cell>
        </row>
        <row r="1415">
          <cell r="C1415" t="str">
            <v>586028</v>
          </cell>
          <cell r="D1415" t="str">
            <v>Meter Expense</v>
          </cell>
          <cell r="E1415">
            <v>1395889.06</v>
          </cell>
          <cell r="F1415" t="str">
            <v>586</v>
          </cell>
          <cell r="G1415">
            <v>43100</v>
          </cell>
        </row>
        <row r="1416">
          <cell r="C1416" t="str">
            <v>586029</v>
          </cell>
          <cell r="D1416" t="str">
            <v>Disconnects &amp; Reconnects</v>
          </cell>
          <cell r="E1416">
            <v>1165143.26</v>
          </cell>
          <cell r="F1416" t="str">
            <v>586</v>
          </cell>
          <cell r="G1416">
            <v>43100</v>
          </cell>
        </row>
        <row r="1417">
          <cell r="C1417" t="str">
            <v>586120</v>
          </cell>
          <cell r="D1417" t="str">
            <v>Field Testing - Old</v>
          </cell>
          <cell r="E1417">
            <v>263066.71000000002</v>
          </cell>
          <cell r="F1417" t="str">
            <v>586</v>
          </cell>
          <cell r="G1417">
            <v>43100</v>
          </cell>
        </row>
        <row r="1418">
          <cell r="C1418" t="str">
            <v>586135</v>
          </cell>
          <cell r="D1418" t="str">
            <v>Load Research-Meters</v>
          </cell>
          <cell r="E1418">
            <v>161412.20000000001</v>
          </cell>
          <cell r="F1418" t="str">
            <v>586</v>
          </cell>
          <cell r="G1418">
            <v>43100</v>
          </cell>
        </row>
        <row r="1419">
          <cell r="C1419" t="str">
            <v>586140</v>
          </cell>
          <cell r="D1419" t="str">
            <v>Power Quality Investiagtions</v>
          </cell>
          <cell r="E1419">
            <v>19988.73</v>
          </cell>
          <cell r="F1419" t="str">
            <v>586</v>
          </cell>
          <cell r="G1419">
            <v>43100</v>
          </cell>
        </row>
        <row r="1420">
          <cell r="C1420" t="str">
            <v>586150</v>
          </cell>
          <cell r="D1420" t="str">
            <v>AMR Fixed Network - Meters</v>
          </cell>
          <cell r="E1420">
            <v>70.900000000000006</v>
          </cell>
          <cell r="F1420" t="str">
            <v>586</v>
          </cell>
          <cell r="G1420">
            <v>43100</v>
          </cell>
        </row>
        <row r="1421">
          <cell r="C1421" t="str">
            <v>586155</v>
          </cell>
          <cell r="D1421" t="str">
            <v>AMR Radio - Meters</v>
          </cell>
          <cell r="E1421">
            <v>39621.03</v>
          </cell>
          <cell r="F1421" t="str">
            <v>586</v>
          </cell>
          <cell r="G1421">
            <v>43100</v>
          </cell>
        </row>
        <row r="1422">
          <cell r="C1422" t="str">
            <v>587031</v>
          </cell>
          <cell r="D1422" t="str">
            <v>Service Call Expense</v>
          </cell>
          <cell r="E1422">
            <v>75420.31</v>
          </cell>
          <cell r="F1422" t="str">
            <v>587</v>
          </cell>
          <cell r="G1422">
            <v>43100</v>
          </cell>
        </row>
        <row r="1423">
          <cell r="C1423" t="str">
            <v>587038</v>
          </cell>
          <cell r="D1423" t="str">
            <v>Customer Facilities Expense</v>
          </cell>
          <cell r="E1423">
            <v>63486.15</v>
          </cell>
          <cell r="F1423" t="str">
            <v>587</v>
          </cell>
          <cell r="G1423">
            <v>43100</v>
          </cell>
        </row>
        <row r="1424">
          <cell r="C1424" t="str">
            <v>587126</v>
          </cell>
          <cell r="D1424" t="str">
            <v>Complaint Test</v>
          </cell>
          <cell r="E1424">
            <v>76017.27</v>
          </cell>
          <cell r="F1424" t="str">
            <v>587</v>
          </cell>
          <cell r="G1424">
            <v>43100</v>
          </cell>
        </row>
        <row r="1425">
          <cell r="C1425" t="str">
            <v>587146</v>
          </cell>
          <cell r="D1425" t="str">
            <v>Current Diversions</v>
          </cell>
          <cell r="E1425">
            <v>4984.9399999999996</v>
          </cell>
          <cell r="F1425" t="str">
            <v>587</v>
          </cell>
          <cell r="G1425">
            <v>43100</v>
          </cell>
        </row>
        <row r="1426">
          <cell r="C1426" t="str">
            <v>587147</v>
          </cell>
          <cell r="D1426" t="str">
            <v>Meter Base Repair</v>
          </cell>
          <cell r="E1426">
            <v>2761.92</v>
          </cell>
          <cell r="F1426" t="str">
            <v>587</v>
          </cell>
          <cell r="G1426">
            <v>43100</v>
          </cell>
        </row>
        <row r="1427">
          <cell r="C1427" t="str">
            <v>587148</v>
          </cell>
          <cell r="D1427" t="str">
            <v>Customer Co-Gen Facilities</v>
          </cell>
          <cell r="E1427">
            <v>-13987.37</v>
          </cell>
          <cell r="F1427" t="str">
            <v>587</v>
          </cell>
          <cell r="G1427">
            <v>43100</v>
          </cell>
        </row>
        <row r="1428">
          <cell r="C1428" t="str">
            <v>587519</v>
          </cell>
          <cell r="D1428" t="str">
            <v>Location-Radio &amp; Tv Interfer</v>
          </cell>
          <cell r="E1428">
            <v>3805.33</v>
          </cell>
          <cell r="F1428" t="str">
            <v>587</v>
          </cell>
          <cell r="G1428">
            <v>43100</v>
          </cell>
        </row>
        <row r="1429">
          <cell r="C1429" t="str">
            <v>588011</v>
          </cell>
          <cell r="D1429" t="str">
            <v>Conv &amp; Seminar-Misc Distrib</v>
          </cell>
          <cell r="E1429">
            <v>62303.48</v>
          </cell>
          <cell r="F1429" t="str">
            <v>588</v>
          </cell>
          <cell r="G1429">
            <v>43100</v>
          </cell>
        </row>
        <row r="1430">
          <cell r="C1430" t="str">
            <v>588023</v>
          </cell>
          <cell r="D1430" t="str">
            <v>Building Operations - Expenses</v>
          </cell>
          <cell r="E1430">
            <v>493268.27</v>
          </cell>
          <cell r="F1430" t="str">
            <v>588</v>
          </cell>
          <cell r="G1430">
            <v>43100</v>
          </cell>
        </row>
        <row r="1431">
          <cell r="C1431" t="str">
            <v>588025</v>
          </cell>
          <cell r="D1431" t="str">
            <v>Safety Equipment</v>
          </cell>
          <cell r="E1431">
            <v>291189.01</v>
          </cell>
          <cell r="F1431" t="str">
            <v>588</v>
          </cell>
          <cell r="G1431">
            <v>43100</v>
          </cell>
        </row>
        <row r="1432">
          <cell r="C1432" t="str">
            <v>588100</v>
          </cell>
          <cell r="D1432" t="str">
            <v>Miscellaneous Distribution</v>
          </cell>
          <cell r="E1432">
            <v>287773.57</v>
          </cell>
          <cell r="F1432" t="str">
            <v>588</v>
          </cell>
          <cell r="G1432">
            <v>43100</v>
          </cell>
        </row>
        <row r="1433">
          <cell r="C1433" t="str">
            <v>588101</v>
          </cell>
          <cell r="D1433" t="str">
            <v>Janitorial Exp - Meter Shop</v>
          </cell>
          <cell r="E1433">
            <v>29.13</v>
          </cell>
          <cell r="F1433" t="str">
            <v>588</v>
          </cell>
          <cell r="G1433">
            <v>43100</v>
          </cell>
        </row>
        <row r="1434">
          <cell r="C1434" t="str">
            <v>588105</v>
          </cell>
          <cell r="D1434" t="str">
            <v>Utilities - Meter Shop</v>
          </cell>
          <cell r="E1434">
            <v>816.62</v>
          </cell>
          <cell r="F1434" t="str">
            <v>588</v>
          </cell>
          <cell r="G1434">
            <v>43100</v>
          </cell>
        </row>
        <row r="1435">
          <cell r="C1435" t="str">
            <v>588120</v>
          </cell>
          <cell r="D1435" t="str">
            <v>Misc Dist - Right-of-way</v>
          </cell>
          <cell r="E1435">
            <v>60476.29</v>
          </cell>
          <cell r="F1435" t="str">
            <v>588</v>
          </cell>
          <cell r="G1435">
            <v>43100</v>
          </cell>
        </row>
        <row r="1436">
          <cell r="C1436" t="str">
            <v>588130</v>
          </cell>
          <cell r="D1436" t="str">
            <v>Misc Dist. - Joint Use</v>
          </cell>
          <cell r="E1436">
            <v>75480.84</v>
          </cell>
          <cell r="F1436" t="str">
            <v>588</v>
          </cell>
          <cell r="G1436">
            <v>43100</v>
          </cell>
        </row>
        <row r="1437">
          <cell r="C1437" t="str">
            <v>588305</v>
          </cell>
          <cell r="D1437" t="str">
            <v>Utilities - MO Steel</v>
          </cell>
          <cell r="E1437">
            <v>2967.46</v>
          </cell>
          <cell r="F1437" t="str">
            <v>588</v>
          </cell>
          <cell r="G1437">
            <v>43100</v>
          </cell>
        </row>
        <row r="1438">
          <cell r="C1438" t="str">
            <v>588401</v>
          </cell>
          <cell r="D1438" t="str">
            <v>Janitorial Exp - Garage</v>
          </cell>
          <cell r="E1438">
            <v>864.99</v>
          </cell>
          <cell r="F1438" t="str">
            <v>588</v>
          </cell>
          <cell r="G1438">
            <v>43100</v>
          </cell>
        </row>
        <row r="1439">
          <cell r="C1439" t="str">
            <v>588405</v>
          </cell>
          <cell r="D1439" t="str">
            <v>Utilities - Garage</v>
          </cell>
          <cell r="E1439">
            <v>845.28</v>
          </cell>
          <cell r="F1439" t="str">
            <v>588</v>
          </cell>
          <cell r="G1439">
            <v>43100</v>
          </cell>
        </row>
        <row r="1440">
          <cell r="C1440" t="str">
            <v>588501</v>
          </cell>
          <cell r="D1440" t="str">
            <v>Janitorial Exp - 4Th &amp; Rr</v>
          </cell>
          <cell r="E1440">
            <v>121.47</v>
          </cell>
          <cell r="F1440" t="str">
            <v>588</v>
          </cell>
          <cell r="G1440">
            <v>43100</v>
          </cell>
        </row>
        <row r="1441">
          <cell r="C1441" t="str">
            <v>588505</v>
          </cell>
          <cell r="D1441" t="str">
            <v>Utilities - 4Th &amp; Rr</v>
          </cell>
          <cell r="E1441">
            <v>204.48</v>
          </cell>
          <cell r="F1441" t="str">
            <v>588</v>
          </cell>
          <cell r="G1441">
            <v>43100</v>
          </cell>
        </row>
        <row r="1442">
          <cell r="C1442" t="str">
            <v>588621</v>
          </cell>
          <cell r="D1442" t="str">
            <v>GIS Operations</v>
          </cell>
          <cell r="E1442">
            <v>75920.91</v>
          </cell>
          <cell r="F1442" t="str">
            <v>588</v>
          </cell>
          <cell r="G1442">
            <v>43100</v>
          </cell>
        </row>
        <row r="1443">
          <cell r="C1443" t="str">
            <v>588622</v>
          </cell>
          <cell r="D1443" t="str">
            <v>GIS Quality Assurance/Control</v>
          </cell>
          <cell r="E1443">
            <v>6436.46</v>
          </cell>
          <cell r="F1443" t="str">
            <v>588</v>
          </cell>
          <cell r="G1443">
            <v>43100</v>
          </cell>
        </row>
        <row r="1444">
          <cell r="C1444" t="str">
            <v>588623</v>
          </cell>
          <cell r="D1444" t="str">
            <v>GIS Analysis</v>
          </cell>
          <cell r="E1444">
            <v>21169.57</v>
          </cell>
          <cell r="F1444" t="str">
            <v>588</v>
          </cell>
          <cell r="G1444">
            <v>43100</v>
          </cell>
        </row>
        <row r="1445">
          <cell r="C1445" t="str">
            <v>588630</v>
          </cell>
          <cell r="D1445" t="str">
            <v>OMS Operations</v>
          </cell>
          <cell r="E1445">
            <v>119847.18</v>
          </cell>
          <cell r="F1445" t="str">
            <v>588</v>
          </cell>
          <cell r="G1445">
            <v>43100</v>
          </cell>
        </row>
        <row r="1446">
          <cell r="C1446" t="str">
            <v>589034</v>
          </cell>
          <cell r="D1446" t="str">
            <v>Rents - Distribution</v>
          </cell>
          <cell r="E1446">
            <v>2765.89</v>
          </cell>
          <cell r="F1446" t="str">
            <v>589</v>
          </cell>
          <cell r="G1446">
            <v>43100</v>
          </cell>
        </row>
        <row r="1447">
          <cell r="C1447" t="str">
            <v>590001</v>
          </cell>
          <cell r="D1447" t="str">
            <v>Supervision Distribution Maint</v>
          </cell>
          <cell r="E1447">
            <v>93621.99</v>
          </cell>
          <cell r="F1447" t="str">
            <v>590</v>
          </cell>
          <cell r="G1447">
            <v>43100</v>
          </cell>
        </row>
        <row r="1448">
          <cell r="C1448" t="str">
            <v>590620</v>
          </cell>
          <cell r="D1448" t="str">
            <v>GIS Maintenance/Updates</v>
          </cell>
          <cell r="E1448">
            <v>46191.86</v>
          </cell>
          <cell r="F1448" t="str">
            <v>590</v>
          </cell>
          <cell r="G1448">
            <v>43100</v>
          </cell>
        </row>
        <row r="1449">
          <cell r="C1449" t="str">
            <v>590630</v>
          </cell>
          <cell r="D1449" t="str">
            <v>Line Eng Distribution Maint</v>
          </cell>
          <cell r="E1449">
            <v>129156.93</v>
          </cell>
          <cell r="F1449" t="str">
            <v>590</v>
          </cell>
          <cell r="G1449">
            <v>43100</v>
          </cell>
        </row>
        <row r="1450">
          <cell r="C1450" t="str">
            <v>591024</v>
          </cell>
          <cell r="D1450" t="str">
            <v>Building Maint-Line Operations</v>
          </cell>
          <cell r="E1450">
            <v>63957.8</v>
          </cell>
          <cell r="F1450" t="str">
            <v>591</v>
          </cell>
          <cell r="G1450">
            <v>43100</v>
          </cell>
        </row>
        <row r="1451">
          <cell r="C1451" t="str">
            <v>591049</v>
          </cell>
          <cell r="D1451" t="str">
            <v>Dist Substa Structure Maint</v>
          </cell>
          <cell r="E1451">
            <v>5880.89</v>
          </cell>
          <cell r="F1451" t="str">
            <v>591</v>
          </cell>
          <cell r="G1451">
            <v>43100</v>
          </cell>
        </row>
        <row r="1452">
          <cell r="C1452" t="str">
            <v>591103</v>
          </cell>
          <cell r="D1452" t="str">
            <v>General Maint. - Meter Shop</v>
          </cell>
          <cell r="E1452">
            <v>171</v>
          </cell>
          <cell r="F1452" t="str">
            <v>591</v>
          </cell>
          <cell r="G1452">
            <v>43100</v>
          </cell>
        </row>
        <row r="1453">
          <cell r="C1453" t="str">
            <v>591403</v>
          </cell>
          <cell r="D1453" t="str">
            <v>General Maint. - Garage</v>
          </cell>
          <cell r="E1453">
            <v>1734.89</v>
          </cell>
          <cell r="F1453" t="str">
            <v>591</v>
          </cell>
          <cell r="G1453">
            <v>43100</v>
          </cell>
        </row>
        <row r="1454">
          <cell r="C1454" t="str">
            <v>591503</v>
          </cell>
          <cell r="D1454" t="str">
            <v>General Maint. - 4Th &amp; Rr</v>
          </cell>
          <cell r="E1454">
            <v>49.27</v>
          </cell>
          <cell r="F1454" t="str">
            <v>591</v>
          </cell>
          <cell r="G1454">
            <v>43100</v>
          </cell>
        </row>
        <row r="1455">
          <cell r="C1455" t="str">
            <v>592052</v>
          </cell>
          <cell r="D1455" t="str">
            <v>Dist Substation Equip Maint</v>
          </cell>
          <cell r="E1455">
            <v>888848.77</v>
          </cell>
          <cell r="F1455" t="str">
            <v>592</v>
          </cell>
          <cell r="G1455">
            <v>43100</v>
          </cell>
        </row>
        <row r="1456">
          <cell r="C1456" t="str">
            <v>592053</v>
          </cell>
          <cell r="D1456" t="str">
            <v>Dist Sub Breaker Routine Mtce</v>
          </cell>
          <cell r="E1456">
            <v>144508.62</v>
          </cell>
          <cell r="F1456" t="str">
            <v>592</v>
          </cell>
          <cell r="G1456">
            <v>43100</v>
          </cell>
        </row>
        <row r="1457">
          <cell r="C1457" t="str">
            <v>592054</v>
          </cell>
          <cell r="D1457" t="str">
            <v>Dist Sub Trnsfrmr Routine Mtce</v>
          </cell>
          <cell r="E1457">
            <v>383056.63</v>
          </cell>
          <cell r="F1457" t="str">
            <v>592</v>
          </cell>
          <cell r="G1457">
            <v>43100</v>
          </cell>
        </row>
        <row r="1458">
          <cell r="C1458" t="str">
            <v>592060</v>
          </cell>
          <cell r="D1458" t="str">
            <v>Dist Substation Inspections</v>
          </cell>
          <cell r="E1458">
            <v>229910.66</v>
          </cell>
          <cell r="F1458" t="str">
            <v>592</v>
          </cell>
          <cell r="G1458">
            <v>43100</v>
          </cell>
        </row>
        <row r="1459">
          <cell r="C1459" t="str">
            <v>592469</v>
          </cell>
          <cell r="D1459" t="str">
            <v>Distribution-Relays &amp; Misc Eq</v>
          </cell>
          <cell r="E1459">
            <v>74666.080000000002</v>
          </cell>
          <cell r="F1459" t="str">
            <v>592</v>
          </cell>
          <cell r="G1459">
            <v>43100</v>
          </cell>
        </row>
        <row r="1460">
          <cell r="C1460" t="str">
            <v>593001</v>
          </cell>
          <cell r="D1460" t="str">
            <v>OH Dist Line Tree Trimming Spr</v>
          </cell>
          <cell r="E1460">
            <v>1102101.3799999999</v>
          </cell>
          <cell r="F1460" t="str">
            <v>593</v>
          </cell>
          <cell r="G1460">
            <v>43100</v>
          </cell>
        </row>
        <row r="1461">
          <cell r="C1461" t="str">
            <v>593011</v>
          </cell>
          <cell r="D1461" t="str">
            <v>Conv &amp; Seminar - Tree Trimming</v>
          </cell>
          <cell r="E1461">
            <v>11586.57</v>
          </cell>
          <cell r="F1461" t="str">
            <v>593</v>
          </cell>
          <cell r="G1461">
            <v>43100</v>
          </cell>
        </row>
        <row r="1462">
          <cell r="C1462" t="str">
            <v>593025</v>
          </cell>
          <cell r="D1462" t="str">
            <v>Safety Expense - Tree Trimming</v>
          </cell>
          <cell r="E1462">
            <v>1186</v>
          </cell>
          <cell r="F1462" t="str">
            <v>593</v>
          </cell>
          <cell r="G1462">
            <v>43100</v>
          </cell>
        </row>
        <row r="1463">
          <cell r="C1463" t="str">
            <v>593058</v>
          </cell>
          <cell r="D1463" t="str">
            <v>Oh Dist Line Tree Trimming</v>
          </cell>
          <cell r="E1463">
            <v>2920039.24</v>
          </cell>
          <cell r="F1463" t="str">
            <v>593</v>
          </cell>
          <cell r="G1463">
            <v>43100</v>
          </cell>
        </row>
        <row r="1464">
          <cell r="C1464" t="str">
            <v>593062</v>
          </cell>
          <cell r="D1464" t="str">
            <v>Dist OH reliab - labor &amp; other</v>
          </cell>
          <cell r="E1464">
            <v>294266.51</v>
          </cell>
          <cell r="F1464" t="str">
            <v>593</v>
          </cell>
          <cell r="G1464">
            <v>43100</v>
          </cell>
        </row>
        <row r="1465">
          <cell r="C1465" t="str">
            <v>593158</v>
          </cell>
          <cell r="D1465" t="str">
            <v>Chemical Tree Trim 12Kv</v>
          </cell>
          <cell r="E1465">
            <v>1390186.25</v>
          </cell>
          <cell r="F1465" t="str">
            <v>593</v>
          </cell>
          <cell r="G1465">
            <v>43100</v>
          </cell>
        </row>
        <row r="1466">
          <cell r="C1466" t="str">
            <v>593258</v>
          </cell>
          <cell r="D1466" t="str">
            <v>Side Trimming 12Kv</v>
          </cell>
          <cell r="E1466">
            <v>129379.54</v>
          </cell>
          <cell r="F1466" t="str">
            <v>593</v>
          </cell>
          <cell r="G1466">
            <v>43100</v>
          </cell>
        </row>
        <row r="1467">
          <cell r="C1467" t="str">
            <v>593458</v>
          </cell>
          <cell r="D1467" t="str">
            <v>Hydro-Ax Tree Trimming 12 Kv</v>
          </cell>
          <cell r="E1467">
            <v>967085.2</v>
          </cell>
          <cell r="F1467" t="str">
            <v>593</v>
          </cell>
          <cell r="G1467">
            <v>43100</v>
          </cell>
        </row>
        <row r="1468">
          <cell r="C1468" t="str">
            <v>593500</v>
          </cell>
          <cell r="D1468" t="str">
            <v>Misc Repair Expense</v>
          </cell>
          <cell r="E1468">
            <v>9885.2000000000007</v>
          </cell>
          <cell r="F1468" t="str">
            <v>593</v>
          </cell>
          <cell r="G1468">
            <v>43100</v>
          </cell>
        </row>
        <row r="1469">
          <cell r="C1469" t="str">
            <v>593510</v>
          </cell>
          <cell r="D1469" t="str">
            <v>General Office Expense</v>
          </cell>
          <cell r="E1469">
            <v>107740.99</v>
          </cell>
          <cell r="F1469" t="str">
            <v>593</v>
          </cell>
          <cell r="G1469">
            <v>43100</v>
          </cell>
        </row>
        <row r="1470">
          <cell r="C1470" t="str">
            <v>593555</v>
          </cell>
          <cell r="D1470" t="str">
            <v>Oh Dist Line Maintenance</v>
          </cell>
          <cell r="E1470">
            <v>2190185.06</v>
          </cell>
          <cell r="F1470" t="str">
            <v>593</v>
          </cell>
          <cell r="G1470">
            <v>43100</v>
          </cell>
        </row>
        <row r="1471">
          <cell r="C1471" t="str">
            <v>593556</v>
          </cell>
          <cell r="D1471" t="str">
            <v>OhDist Line Capacitor BankMtce</v>
          </cell>
          <cell r="E1471">
            <v>100816.38</v>
          </cell>
          <cell r="F1471" t="str">
            <v>593</v>
          </cell>
          <cell r="G1471">
            <v>43100</v>
          </cell>
        </row>
        <row r="1472">
          <cell r="C1472" t="str">
            <v>593558</v>
          </cell>
          <cell r="D1472" t="str">
            <v>Tree Grinder-Tree Trim 12kv</v>
          </cell>
          <cell r="E1472">
            <v>526589.18999999994</v>
          </cell>
          <cell r="F1472" t="str">
            <v>593</v>
          </cell>
          <cell r="G1472">
            <v>43100</v>
          </cell>
        </row>
        <row r="1473">
          <cell r="C1473" t="str">
            <v>593560</v>
          </cell>
          <cell r="D1473" t="str">
            <v>OH Dist Line Oper Storms</v>
          </cell>
          <cell r="E1473">
            <v>8701.4699999999993</v>
          </cell>
          <cell r="F1473" t="str">
            <v>593</v>
          </cell>
          <cell r="G1473">
            <v>43100</v>
          </cell>
        </row>
        <row r="1474">
          <cell r="C1474" t="str">
            <v>593570</v>
          </cell>
          <cell r="D1474" t="str">
            <v>Reclosers Sect &amp; Oil Switches</v>
          </cell>
          <cell r="E1474">
            <v>116664.47</v>
          </cell>
          <cell r="F1474" t="str">
            <v>593</v>
          </cell>
          <cell r="G1474">
            <v>43100</v>
          </cell>
        </row>
        <row r="1475">
          <cell r="C1475" t="str">
            <v>593575</v>
          </cell>
          <cell r="D1475" t="str">
            <v>Misc Repair &amp; Testing</v>
          </cell>
          <cell r="E1475">
            <v>40384.160000000003</v>
          </cell>
          <cell r="F1475" t="str">
            <v>593</v>
          </cell>
          <cell r="G1475">
            <v>43100</v>
          </cell>
        </row>
        <row r="1476">
          <cell r="C1476" t="str">
            <v>593597</v>
          </cell>
          <cell r="D1476" t="str">
            <v>May 2011 Tornado O&amp;M Amort</v>
          </cell>
          <cell r="E1476">
            <v>84401.64</v>
          </cell>
          <cell r="F1476" t="str">
            <v>593</v>
          </cell>
          <cell r="G1476">
            <v>43100</v>
          </cell>
        </row>
        <row r="1477">
          <cell r="C1477" t="str">
            <v>593599</v>
          </cell>
          <cell r="D1477" t="str">
            <v>Amortization-ice storm expense</v>
          </cell>
          <cell r="E1477">
            <v>132680.88</v>
          </cell>
          <cell r="F1477" t="str">
            <v>593</v>
          </cell>
          <cell r="G1477">
            <v>43100</v>
          </cell>
        </row>
        <row r="1478">
          <cell r="C1478" t="str">
            <v>593658</v>
          </cell>
          <cell r="D1478" t="str">
            <v>Dozer-Tree Trim 12kv</v>
          </cell>
          <cell r="E1478">
            <v>14192.82</v>
          </cell>
          <cell r="F1478" t="str">
            <v>593</v>
          </cell>
          <cell r="G1478">
            <v>43100</v>
          </cell>
        </row>
        <row r="1479">
          <cell r="C1479" t="str">
            <v>593740</v>
          </cell>
          <cell r="D1479" t="str">
            <v>TGR Tree Trimming-Distribution</v>
          </cell>
          <cell r="E1479">
            <v>594478.84</v>
          </cell>
          <cell r="F1479" t="str">
            <v>593</v>
          </cell>
          <cell r="G1479">
            <v>43100</v>
          </cell>
        </row>
        <row r="1480">
          <cell r="C1480" t="str">
            <v>593910</v>
          </cell>
          <cell r="D1480" t="str">
            <v>OH Dist Line Maint Reliability</v>
          </cell>
          <cell r="E1480">
            <v>590219.72</v>
          </cell>
          <cell r="F1480" t="str">
            <v>593</v>
          </cell>
          <cell r="G1480">
            <v>43100</v>
          </cell>
        </row>
        <row r="1481">
          <cell r="C1481" t="str">
            <v>593920</v>
          </cell>
          <cell r="D1481" t="str">
            <v>OH Dist Pole Inspc Reliability</v>
          </cell>
          <cell r="E1481">
            <v>556761.98</v>
          </cell>
          <cell r="F1481" t="str">
            <v>593</v>
          </cell>
          <cell r="G1481">
            <v>43100</v>
          </cell>
        </row>
        <row r="1482">
          <cell r="C1482" t="str">
            <v>593930</v>
          </cell>
          <cell r="D1482" t="str">
            <v>General Office Exp Reliability</v>
          </cell>
          <cell r="E1482">
            <v>14.96</v>
          </cell>
          <cell r="F1482" t="str">
            <v>593</v>
          </cell>
          <cell r="G1482">
            <v>43100</v>
          </cell>
        </row>
        <row r="1483">
          <cell r="C1483" t="str">
            <v>593932</v>
          </cell>
          <cell r="D1483" t="str">
            <v>Utilities Exp - Reliability</v>
          </cell>
          <cell r="E1483">
            <v>3492.83</v>
          </cell>
          <cell r="F1483" t="str">
            <v>593</v>
          </cell>
          <cell r="G1483">
            <v>43100</v>
          </cell>
        </row>
        <row r="1484">
          <cell r="C1484" t="str">
            <v>593940</v>
          </cell>
          <cell r="D1484" t="str">
            <v>Reliability Wildlife Cover Up</v>
          </cell>
          <cell r="E1484">
            <v>11693.52</v>
          </cell>
          <cell r="F1484" t="str">
            <v>593</v>
          </cell>
          <cell r="G1484">
            <v>43100</v>
          </cell>
        </row>
        <row r="1485">
          <cell r="C1485" t="str">
            <v>593998</v>
          </cell>
          <cell r="D1485" t="str">
            <v>Dist OH Reliab Reg Adj Amort</v>
          </cell>
          <cell r="E1485">
            <v>357478.32</v>
          </cell>
          <cell r="F1485" t="str">
            <v>593</v>
          </cell>
          <cell r="G1485">
            <v>43100</v>
          </cell>
        </row>
        <row r="1486">
          <cell r="C1486" t="str">
            <v>594061</v>
          </cell>
          <cell r="D1486" t="str">
            <v>Underground Dist Line Maint</v>
          </cell>
          <cell r="E1486">
            <v>468554.06</v>
          </cell>
          <cell r="F1486" t="str">
            <v>594</v>
          </cell>
          <cell r="G1486">
            <v>43100</v>
          </cell>
        </row>
        <row r="1487">
          <cell r="C1487" t="str">
            <v>594062</v>
          </cell>
          <cell r="D1487" t="str">
            <v>Dist UG reliab - labor &amp; other</v>
          </cell>
          <cell r="E1487">
            <v>22797.64</v>
          </cell>
          <cell r="F1487" t="str">
            <v>594</v>
          </cell>
          <cell r="G1487">
            <v>43100</v>
          </cell>
        </row>
        <row r="1488">
          <cell r="C1488" t="str">
            <v>594910</v>
          </cell>
          <cell r="D1488" t="str">
            <v>Dist UG Line Maint Reliability</v>
          </cell>
          <cell r="E1488">
            <v>169407.71</v>
          </cell>
          <cell r="F1488" t="str">
            <v>594</v>
          </cell>
          <cell r="G1488">
            <v>43100</v>
          </cell>
        </row>
        <row r="1489">
          <cell r="C1489" t="str">
            <v>594998</v>
          </cell>
          <cell r="D1489" t="str">
            <v>Dist UG Reliab Reg Adj Amort</v>
          </cell>
          <cell r="E1489">
            <v>17022.72</v>
          </cell>
          <cell r="F1489" t="str">
            <v>594</v>
          </cell>
          <cell r="G1489">
            <v>43100</v>
          </cell>
        </row>
        <row r="1490">
          <cell r="C1490" t="str">
            <v>595064</v>
          </cell>
          <cell r="D1490" t="str">
            <v>Dist Transformer Maintenance</v>
          </cell>
          <cell r="E1490">
            <v>5107.7</v>
          </cell>
          <cell r="F1490" t="str">
            <v>595</v>
          </cell>
          <cell r="G1490">
            <v>43100</v>
          </cell>
        </row>
        <row r="1491">
          <cell r="C1491" t="str">
            <v>595161</v>
          </cell>
          <cell r="D1491" t="str">
            <v>Overhead Transformers - Old</v>
          </cell>
          <cell r="E1491">
            <v>402759.12</v>
          </cell>
          <cell r="F1491" t="str">
            <v>595</v>
          </cell>
          <cell r="G1491">
            <v>43100</v>
          </cell>
        </row>
        <row r="1492">
          <cell r="C1492" t="str">
            <v>595164</v>
          </cell>
          <cell r="D1492" t="str">
            <v>Underground Transformers - Old</v>
          </cell>
          <cell r="E1492">
            <v>37375.47</v>
          </cell>
          <cell r="F1492" t="str">
            <v>595</v>
          </cell>
          <cell r="G1492">
            <v>43100</v>
          </cell>
        </row>
        <row r="1493">
          <cell r="C1493" t="str">
            <v>596067</v>
          </cell>
          <cell r="D1493" t="str">
            <v>Strt Light&amp;Signal Sys Maint Ex</v>
          </cell>
          <cell r="E1493">
            <v>318133.18</v>
          </cell>
          <cell r="F1493" t="str">
            <v>596</v>
          </cell>
          <cell r="G1493">
            <v>43100</v>
          </cell>
        </row>
        <row r="1494">
          <cell r="C1494" t="str">
            <v>597123</v>
          </cell>
          <cell r="D1494" t="str">
            <v>Shop Test &amp; Repair</v>
          </cell>
          <cell r="E1494">
            <v>328163.68</v>
          </cell>
          <cell r="F1494" t="str">
            <v>597</v>
          </cell>
          <cell r="G1494">
            <v>43100</v>
          </cell>
        </row>
        <row r="1495">
          <cell r="C1495" t="str">
            <v>597138</v>
          </cell>
          <cell r="D1495" t="str">
            <v>Load Research Equipment Repair</v>
          </cell>
          <cell r="E1495">
            <v>40776.03</v>
          </cell>
          <cell r="F1495" t="str">
            <v>597</v>
          </cell>
          <cell r="G1495">
            <v>43100</v>
          </cell>
        </row>
        <row r="1496">
          <cell r="C1496" t="str">
            <v>598073</v>
          </cell>
          <cell r="D1496" t="str">
            <v>Maint Of Misc Distrib Plant</v>
          </cell>
          <cell r="E1496">
            <v>268086.15999999997</v>
          </cell>
          <cell r="F1496" t="str">
            <v>598</v>
          </cell>
          <cell r="G1496">
            <v>43100</v>
          </cell>
        </row>
        <row r="1497">
          <cell r="C1497" t="str">
            <v>600704</v>
          </cell>
          <cell r="D1497" t="str">
            <v>Source Of Supply Operations</v>
          </cell>
          <cell r="E1497">
            <v>452.64</v>
          </cell>
          <cell r="F1497" t="str">
            <v>600</v>
          </cell>
          <cell r="G1497">
            <v>43100</v>
          </cell>
        </row>
        <row r="1498">
          <cell r="C1498" t="str">
            <v>610707</v>
          </cell>
          <cell r="D1498" t="str">
            <v>Source Of Supply-Maintenance</v>
          </cell>
          <cell r="E1498">
            <v>1533.92</v>
          </cell>
          <cell r="F1498" t="str">
            <v>610</v>
          </cell>
          <cell r="G1498">
            <v>43100</v>
          </cell>
        </row>
        <row r="1499">
          <cell r="C1499" t="str">
            <v>620710</v>
          </cell>
          <cell r="D1499" t="str">
            <v>Pumping Expense - Operations</v>
          </cell>
          <cell r="E1499">
            <v>22860.33</v>
          </cell>
          <cell r="F1499" t="str">
            <v>620</v>
          </cell>
          <cell r="G1499">
            <v>43100</v>
          </cell>
        </row>
        <row r="1500">
          <cell r="C1500" t="str">
            <v>623713</v>
          </cell>
          <cell r="D1500" t="str">
            <v>Power Purchased For Pumping</v>
          </cell>
          <cell r="E1500">
            <v>141439.71</v>
          </cell>
          <cell r="F1500" t="str">
            <v>623</v>
          </cell>
          <cell r="G1500">
            <v>43100</v>
          </cell>
        </row>
        <row r="1501">
          <cell r="C1501" t="str">
            <v>630716</v>
          </cell>
          <cell r="D1501" t="str">
            <v>Maint Of Pumping Plant</v>
          </cell>
          <cell r="E1501">
            <v>23500.11</v>
          </cell>
          <cell r="F1501" t="str">
            <v>630</v>
          </cell>
          <cell r="G1501">
            <v>43100</v>
          </cell>
        </row>
        <row r="1502">
          <cell r="C1502" t="str">
            <v>640719</v>
          </cell>
          <cell r="D1502" t="str">
            <v>Water Treatment Exp-Operations</v>
          </cell>
          <cell r="E1502">
            <v>42592.3</v>
          </cell>
          <cell r="F1502" t="str">
            <v>640</v>
          </cell>
          <cell r="G1502">
            <v>43100</v>
          </cell>
        </row>
        <row r="1503">
          <cell r="C1503" t="str">
            <v>660725</v>
          </cell>
          <cell r="D1503" t="str">
            <v>T&amp;D Line Oper Expense</v>
          </cell>
          <cell r="E1503">
            <v>450.65</v>
          </cell>
          <cell r="F1503" t="str">
            <v>660</v>
          </cell>
          <cell r="G1503">
            <v>43100</v>
          </cell>
        </row>
        <row r="1504">
          <cell r="C1504" t="str">
            <v>662728</v>
          </cell>
          <cell r="D1504" t="str">
            <v>Other T&amp;D Line Oper Expense</v>
          </cell>
          <cell r="E1504">
            <v>140367.69</v>
          </cell>
          <cell r="F1504" t="str">
            <v>662</v>
          </cell>
          <cell r="G1504">
            <v>43100</v>
          </cell>
        </row>
        <row r="1505">
          <cell r="C1505" t="str">
            <v>671731</v>
          </cell>
          <cell r="D1505" t="str">
            <v>Maint Of Structures-Water</v>
          </cell>
          <cell r="E1505">
            <v>5100</v>
          </cell>
          <cell r="F1505" t="str">
            <v>671</v>
          </cell>
          <cell r="G1505">
            <v>43100</v>
          </cell>
        </row>
        <row r="1506">
          <cell r="C1506" t="str">
            <v>672734</v>
          </cell>
          <cell r="D1506" t="str">
            <v>Maint-Dist Reserve &amp; Standpipe</v>
          </cell>
          <cell r="E1506">
            <v>24797.98</v>
          </cell>
          <cell r="F1506" t="str">
            <v>672</v>
          </cell>
          <cell r="G1506">
            <v>43100</v>
          </cell>
        </row>
        <row r="1507">
          <cell r="C1507" t="str">
            <v>673001</v>
          </cell>
          <cell r="D1507" t="str">
            <v>Water Utility Supervision</v>
          </cell>
          <cell r="E1507">
            <v>-1532.8</v>
          </cell>
          <cell r="F1507" t="str">
            <v>673</v>
          </cell>
          <cell r="G1507">
            <v>43100</v>
          </cell>
        </row>
        <row r="1508">
          <cell r="C1508" t="str">
            <v>673011</v>
          </cell>
          <cell r="D1508" t="str">
            <v>Conv &amp; Seminar - Water Superv</v>
          </cell>
          <cell r="E1508">
            <v>2047.37</v>
          </cell>
          <cell r="F1508" t="str">
            <v>673</v>
          </cell>
          <cell r="G1508">
            <v>43100</v>
          </cell>
        </row>
        <row r="1509">
          <cell r="C1509" t="str">
            <v>673025</v>
          </cell>
          <cell r="D1509" t="str">
            <v>Safety Expense - Water</v>
          </cell>
          <cell r="E1509">
            <v>211.63</v>
          </cell>
          <cell r="F1509" t="str">
            <v>673</v>
          </cell>
          <cell r="G1509">
            <v>43100</v>
          </cell>
        </row>
        <row r="1510">
          <cell r="C1510" t="str">
            <v>673046</v>
          </cell>
          <cell r="D1510" t="str">
            <v>Software - Water Supervision</v>
          </cell>
          <cell r="E1510">
            <v>1262</v>
          </cell>
          <cell r="F1510" t="str">
            <v>673</v>
          </cell>
          <cell r="G1510">
            <v>43100</v>
          </cell>
        </row>
        <row r="1511">
          <cell r="C1511" t="str">
            <v>673737</v>
          </cell>
          <cell r="D1511" t="str">
            <v>Maint Of T&amp;D Mains</v>
          </cell>
          <cell r="E1511">
            <v>136919.45000000001</v>
          </cell>
          <cell r="F1511" t="str">
            <v>673</v>
          </cell>
          <cell r="G1511">
            <v>43100</v>
          </cell>
        </row>
        <row r="1512">
          <cell r="C1512" t="str">
            <v>673739</v>
          </cell>
          <cell r="D1512" t="str">
            <v>Maintenance - System Flushing</v>
          </cell>
          <cell r="E1512">
            <v>6415.39</v>
          </cell>
          <cell r="F1512" t="str">
            <v>673</v>
          </cell>
          <cell r="G1512">
            <v>43100</v>
          </cell>
        </row>
        <row r="1513">
          <cell r="C1513" t="str">
            <v>675740</v>
          </cell>
          <cell r="D1513" t="str">
            <v>Maint Of Services</v>
          </cell>
          <cell r="E1513">
            <v>215354.43</v>
          </cell>
          <cell r="F1513" t="str">
            <v>675</v>
          </cell>
          <cell r="G1513">
            <v>43100</v>
          </cell>
        </row>
        <row r="1514">
          <cell r="C1514" t="str">
            <v>680025</v>
          </cell>
          <cell r="D1514" t="str">
            <v>Mgmt &amp; Admin - Water</v>
          </cell>
          <cell r="E1514">
            <v>269377.09999999998</v>
          </cell>
          <cell r="F1514" t="str">
            <v>680</v>
          </cell>
          <cell r="G1514">
            <v>43100</v>
          </cell>
        </row>
        <row r="1515">
          <cell r="C1515" t="str">
            <v>681031</v>
          </cell>
          <cell r="D1515" t="str">
            <v>Read Meters - Water</v>
          </cell>
          <cell r="E1515">
            <v>63358.36</v>
          </cell>
          <cell r="F1515" t="str">
            <v>681</v>
          </cell>
          <cell r="G1515">
            <v>43100</v>
          </cell>
        </row>
        <row r="1516">
          <cell r="C1516" t="str">
            <v>682034</v>
          </cell>
          <cell r="D1516" t="str">
            <v>Billing Of Metered Accts-Water</v>
          </cell>
          <cell r="E1516">
            <v>26368.3</v>
          </cell>
          <cell r="F1516" t="str">
            <v>682</v>
          </cell>
          <cell r="G1516">
            <v>43100</v>
          </cell>
        </row>
        <row r="1517">
          <cell r="C1517" t="str">
            <v>682037</v>
          </cell>
          <cell r="D1517" t="str">
            <v>Collection Activities - Water</v>
          </cell>
          <cell r="E1517">
            <v>-5893</v>
          </cell>
          <cell r="F1517" t="str">
            <v>682</v>
          </cell>
          <cell r="G1517">
            <v>43100</v>
          </cell>
        </row>
        <row r="1518">
          <cell r="C1518" t="str">
            <v>683036</v>
          </cell>
          <cell r="D1518" t="str">
            <v>Uncollectible Accounts-Water</v>
          </cell>
          <cell r="E1518">
            <v>7725.21</v>
          </cell>
          <cell r="F1518" t="str">
            <v>683</v>
          </cell>
          <cell r="G1518">
            <v>43100</v>
          </cell>
        </row>
        <row r="1519">
          <cell r="C1519" t="str">
            <v>685002</v>
          </cell>
          <cell r="D1519" t="str">
            <v>Water Supervision</v>
          </cell>
          <cell r="E1519">
            <v>435.49</v>
          </cell>
          <cell r="F1519" t="str">
            <v>685</v>
          </cell>
          <cell r="G1519">
            <v>43100</v>
          </cell>
        </row>
        <row r="1520">
          <cell r="C1520" t="str">
            <v>687870</v>
          </cell>
          <cell r="D1520" t="str">
            <v>Outside Services - Water Dept</v>
          </cell>
          <cell r="E1520">
            <v>731.81</v>
          </cell>
          <cell r="F1520" t="str">
            <v>687</v>
          </cell>
          <cell r="G1520">
            <v>43100</v>
          </cell>
        </row>
        <row r="1521">
          <cell r="C1521" t="str">
            <v>687880</v>
          </cell>
          <cell r="D1521" t="str">
            <v>LUC Other Allocs to EDE Water</v>
          </cell>
          <cell r="E1521">
            <v>31802.65</v>
          </cell>
          <cell r="F1521" t="str">
            <v>687</v>
          </cell>
          <cell r="G1521">
            <v>43100</v>
          </cell>
        </row>
        <row r="1522">
          <cell r="C1522" t="str">
            <v>689000</v>
          </cell>
          <cell r="D1522" t="str">
            <v>Injury &amp; Damages Reserve-Water</v>
          </cell>
          <cell r="E1522">
            <v>6432.65</v>
          </cell>
          <cell r="F1522" t="str">
            <v>689</v>
          </cell>
          <cell r="G1522">
            <v>43100</v>
          </cell>
        </row>
        <row r="1523">
          <cell r="C1523" t="str">
            <v>690538</v>
          </cell>
          <cell r="D1523" t="str">
            <v>Pension SERP Def Ben-Water</v>
          </cell>
          <cell r="E1523">
            <v>13450</v>
          </cell>
          <cell r="F1523" t="str">
            <v>690</v>
          </cell>
          <cell r="G1523">
            <v>43100</v>
          </cell>
        </row>
        <row r="1524">
          <cell r="C1524" t="str">
            <v>690539</v>
          </cell>
          <cell r="D1524" t="str">
            <v>FAS87 Pension - Water (GAAP)</v>
          </cell>
          <cell r="E1524">
            <v>59703</v>
          </cell>
          <cell r="F1524" t="str">
            <v>690</v>
          </cell>
          <cell r="G1524">
            <v>43100</v>
          </cell>
        </row>
        <row r="1525">
          <cell r="C1525" t="str">
            <v>690542</v>
          </cell>
          <cell r="D1525" t="str">
            <v>FAS106 HC - Water (GAAP)</v>
          </cell>
          <cell r="E1525">
            <v>6928</v>
          </cell>
          <cell r="F1525" t="str">
            <v>690</v>
          </cell>
          <cell r="G1525">
            <v>43100</v>
          </cell>
        </row>
        <row r="1526">
          <cell r="C1526" t="str">
            <v>690543</v>
          </cell>
          <cell r="D1526" t="str">
            <v>Healthcare - Water</v>
          </cell>
          <cell r="E1526">
            <v>81499.64</v>
          </cell>
          <cell r="F1526" t="str">
            <v>690</v>
          </cell>
          <cell r="G1526">
            <v>43100</v>
          </cell>
        </row>
        <row r="1527">
          <cell r="C1527" t="str">
            <v>690550</v>
          </cell>
          <cell r="D1527" t="str">
            <v>Comp Expense - ESPP</v>
          </cell>
          <cell r="E1527">
            <v>768</v>
          </cell>
          <cell r="F1527" t="str">
            <v>690</v>
          </cell>
          <cell r="G1527">
            <v>43100</v>
          </cell>
        </row>
        <row r="1528">
          <cell r="C1528" t="str">
            <v>690557</v>
          </cell>
          <cell r="D1528" t="str">
            <v>401K - Water</v>
          </cell>
          <cell r="E1528">
            <v>9910.24</v>
          </cell>
          <cell r="F1528" t="str">
            <v>690</v>
          </cell>
          <cell r="G1528">
            <v>43100</v>
          </cell>
        </row>
        <row r="1529">
          <cell r="C1529" t="str">
            <v>692000</v>
          </cell>
          <cell r="D1529" t="str">
            <v>Regulatory Comm Exp-Water</v>
          </cell>
          <cell r="E1529">
            <v>24404.26</v>
          </cell>
          <cell r="F1529" t="str">
            <v>692</v>
          </cell>
          <cell r="G1529">
            <v>43100</v>
          </cell>
        </row>
        <row r="1530">
          <cell r="C1530" t="str">
            <v>695999</v>
          </cell>
          <cell r="D1530" t="str">
            <v>Merger Costs Water</v>
          </cell>
          <cell r="E1530">
            <v>253698.75</v>
          </cell>
          <cell r="F1530" t="str">
            <v>695</v>
          </cell>
          <cell r="G1530">
            <v>43100</v>
          </cell>
        </row>
        <row r="1531">
          <cell r="C1531" t="str">
            <v>800000</v>
          </cell>
          <cell r="D1531" t="str">
            <v>Plt In Serv-Nonutil Land &amp; Lr</v>
          </cell>
          <cell r="E1531">
            <v>0</v>
          </cell>
          <cell r="F1531" t="str">
            <v>800</v>
          </cell>
          <cell r="G1531">
            <v>43100</v>
          </cell>
        </row>
        <row r="1532">
          <cell r="C1532" t="str">
            <v>801000</v>
          </cell>
          <cell r="D1532" t="str">
            <v>Plt In Serv-Nonutil Struct&amp;Imp</v>
          </cell>
          <cell r="E1532">
            <v>0</v>
          </cell>
          <cell r="F1532" t="str">
            <v>801</v>
          </cell>
          <cell r="G1532">
            <v>43100</v>
          </cell>
        </row>
        <row r="1533">
          <cell r="C1533" t="str">
            <v>802000</v>
          </cell>
          <cell r="D1533" t="str">
            <v>Plt In Serv-Nonutility Equip</v>
          </cell>
          <cell r="E1533">
            <v>0</v>
          </cell>
          <cell r="F1533" t="str">
            <v>802</v>
          </cell>
          <cell r="G1533">
            <v>43100</v>
          </cell>
        </row>
        <row r="1534">
          <cell r="C1534" t="str">
            <v>805200</v>
          </cell>
          <cell r="D1534" t="str">
            <v>Plt In Ser-Nonutl Eqp-Fibop-Ks</v>
          </cell>
          <cell r="E1534">
            <v>0</v>
          </cell>
          <cell r="F1534" t="str">
            <v>805</v>
          </cell>
          <cell r="G1534">
            <v>43100</v>
          </cell>
        </row>
        <row r="1535">
          <cell r="C1535" t="str">
            <v>810000</v>
          </cell>
          <cell r="D1535" t="str">
            <v>Land &amp; Land Rights-Mo Water</v>
          </cell>
          <cell r="E1535">
            <v>0</v>
          </cell>
          <cell r="F1535" t="str">
            <v>810</v>
          </cell>
          <cell r="G1535">
            <v>43100</v>
          </cell>
        </row>
        <row r="1536">
          <cell r="C1536" t="str">
            <v>811000</v>
          </cell>
          <cell r="D1536" t="str">
            <v>Structures-Improvements-Mo Wat</v>
          </cell>
          <cell r="E1536">
            <v>0</v>
          </cell>
          <cell r="F1536" t="str">
            <v>811</v>
          </cell>
          <cell r="G1536">
            <v>43100</v>
          </cell>
        </row>
        <row r="1537">
          <cell r="C1537" t="str">
            <v>814000</v>
          </cell>
          <cell r="D1537" t="str">
            <v>Wells &amp; Springs-Mo Water</v>
          </cell>
          <cell r="E1537">
            <v>0</v>
          </cell>
          <cell r="F1537" t="str">
            <v>814</v>
          </cell>
          <cell r="G1537">
            <v>43100</v>
          </cell>
        </row>
        <row r="1538">
          <cell r="C1538" t="str">
            <v>825000</v>
          </cell>
          <cell r="D1538" t="str">
            <v>Electric Pumping Eqp-Mo Water</v>
          </cell>
          <cell r="E1538">
            <v>0</v>
          </cell>
          <cell r="F1538" t="str">
            <v>825</v>
          </cell>
          <cell r="G1538">
            <v>43100</v>
          </cell>
        </row>
        <row r="1539">
          <cell r="C1539" t="str">
            <v>832000</v>
          </cell>
          <cell r="D1539" t="str">
            <v>Water Treatment Equip-Mo Water</v>
          </cell>
          <cell r="E1539">
            <v>0</v>
          </cell>
          <cell r="F1539" t="str">
            <v>832</v>
          </cell>
          <cell r="G1539">
            <v>43100</v>
          </cell>
        </row>
        <row r="1540">
          <cell r="C1540" t="str">
            <v>840000</v>
          </cell>
          <cell r="D1540" t="str">
            <v>Land &amp; Land Rights-Mo Water</v>
          </cell>
          <cell r="E1540">
            <v>0</v>
          </cell>
          <cell r="F1540" t="str">
            <v>840</v>
          </cell>
          <cell r="G1540">
            <v>43100</v>
          </cell>
        </row>
        <row r="1541">
          <cell r="C1541" t="str">
            <v>842000</v>
          </cell>
          <cell r="D1541" t="str">
            <v>Dis Reservoirs&amp;Standpipe-Mo Wa</v>
          </cell>
          <cell r="E1541">
            <v>0</v>
          </cell>
          <cell r="F1541" t="str">
            <v>842</v>
          </cell>
          <cell r="G1541">
            <v>43100</v>
          </cell>
        </row>
        <row r="1542">
          <cell r="C1542" t="str">
            <v>843000</v>
          </cell>
          <cell r="D1542" t="str">
            <v>Transm &amp; Dist Mains-Mo Wat</v>
          </cell>
          <cell r="E1542">
            <v>0</v>
          </cell>
          <cell r="F1542" t="str">
            <v>843</v>
          </cell>
          <cell r="G1542">
            <v>43100</v>
          </cell>
        </row>
        <row r="1543">
          <cell r="C1543" t="str">
            <v>845000</v>
          </cell>
          <cell r="D1543" t="str">
            <v>Services-Mo Water</v>
          </cell>
          <cell r="E1543">
            <v>0</v>
          </cell>
          <cell r="F1543" t="str">
            <v>845</v>
          </cell>
          <cell r="G1543">
            <v>43100</v>
          </cell>
        </row>
        <row r="1544">
          <cell r="C1544" t="str">
            <v>846000</v>
          </cell>
          <cell r="D1544" t="str">
            <v>Meters &amp; Meter Install-Mo Wat</v>
          </cell>
          <cell r="E1544">
            <v>0</v>
          </cell>
          <cell r="F1544" t="str">
            <v>846</v>
          </cell>
          <cell r="G1544">
            <v>43100</v>
          </cell>
        </row>
        <row r="1545">
          <cell r="C1545" t="str">
            <v>848000</v>
          </cell>
          <cell r="D1545" t="str">
            <v>Hydrants-Mo Water</v>
          </cell>
          <cell r="E1545">
            <v>0</v>
          </cell>
          <cell r="F1545" t="str">
            <v>848</v>
          </cell>
          <cell r="G1545">
            <v>43100</v>
          </cell>
        </row>
        <row r="1546">
          <cell r="C1546" t="str">
            <v>891000</v>
          </cell>
          <cell r="D1546" t="str">
            <v>Office Furniture &amp; Equip-Mo Wa</v>
          </cell>
          <cell r="E1546">
            <v>0</v>
          </cell>
          <cell r="F1546" t="str">
            <v>891</v>
          </cell>
          <cell r="G1546">
            <v>43100</v>
          </cell>
        </row>
        <row r="1547">
          <cell r="C1547" t="str">
            <v>893000</v>
          </cell>
          <cell r="D1547" t="str">
            <v>Stores Equipment-Mo Water</v>
          </cell>
          <cell r="E1547">
            <v>0</v>
          </cell>
          <cell r="F1547" t="str">
            <v>893</v>
          </cell>
          <cell r="G1547">
            <v>43100</v>
          </cell>
        </row>
        <row r="1548">
          <cell r="C1548" t="str">
            <v>894000</v>
          </cell>
          <cell r="D1548" t="str">
            <v>Tools Shop&amp;Garage Equip-Mo Wat</v>
          </cell>
          <cell r="E1548">
            <v>0</v>
          </cell>
          <cell r="F1548" t="str">
            <v>894</v>
          </cell>
          <cell r="G1548">
            <v>43100</v>
          </cell>
        </row>
        <row r="1549">
          <cell r="C1549" t="str">
            <v>895000</v>
          </cell>
          <cell r="D1549" t="str">
            <v>Laboratory Equipment-Mo Water</v>
          </cell>
          <cell r="E1549">
            <v>0</v>
          </cell>
          <cell r="F1549" t="str">
            <v>895</v>
          </cell>
          <cell r="G1549">
            <v>43100</v>
          </cell>
        </row>
        <row r="1550">
          <cell r="C1550" t="str">
            <v>898000</v>
          </cell>
          <cell r="D1550" t="str">
            <v>Misc Equipment-Mo Water</v>
          </cell>
          <cell r="E1550">
            <v>0</v>
          </cell>
          <cell r="F1550" t="str">
            <v>898</v>
          </cell>
          <cell r="G1550">
            <v>43100</v>
          </cell>
        </row>
        <row r="1551">
          <cell r="C1551" t="str">
            <v>901001</v>
          </cell>
          <cell r="D1551" t="str">
            <v>Customer Service Mgmt &amp; Admin</v>
          </cell>
          <cell r="E1551">
            <v>636417.79</v>
          </cell>
          <cell r="F1551" t="str">
            <v>901</v>
          </cell>
          <cell r="G1551">
            <v>43100</v>
          </cell>
        </row>
        <row r="1552">
          <cell r="C1552" t="str">
            <v>901002</v>
          </cell>
          <cell r="D1552" t="str">
            <v>Cust Ser Mgmt &amp; Admin - Exp</v>
          </cell>
          <cell r="E1552">
            <v>17044.62</v>
          </cell>
          <cell r="F1552" t="str">
            <v>901</v>
          </cell>
          <cell r="G1552">
            <v>43100</v>
          </cell>
        </row>
        <row r="1553">
          <cell r="C1553" t="str">
            <v>901011</v>
          </cell>
          <cell r="D1553" t="str">
            <v>Conv &amp; Seminar-Cust Accts Dist</v>
          </cell>
          <cell r="E1553">
            <v>13470.39</v>
          </cell>
          <cell r="F1553" t="str">
            <v>901</v>
          </cell>
          <cell r="G1553">
            <v>43100</v>
          </cell>
        </row>
        <row r="1554">
          <cell r="C1554" t="str">
            <v>901025</v>
          </cell>
          <cell r="D1554" t="str">
            <v>Safety Exp-Customer Service</v>
          </cell>
          <cell r="E1554">
            <v>705.44</v>
          </cell>
          <cell r="F1554" t="str">
            <v>901</v>
          </cell>
          <cell r="G1554">
            <v>43100</v>
          </cell>
        </row>
        <row r="1555">
          <cell r="C1555" t="str">
            <v>901042</v>
          </cell>
          <cell r="D1555" t="str">
            <v>Outside Printing-Customer Serv</v>
          </cell>
          <cell r="E1555">
            <v>8824.68</v>
          </cell>
          <cell r="F1555" t="str">
            <v>901</v>
          </cell>
          <cell r="G1555">
            <v>43100</v>
          </cell>
        </row>
        <row r="1556">
          <cell r="C1556" t="str">
            <v>901201</v>
          </cell>
          <cell r="D1556" t="str">
            <v>Mgmt &amp; Administrative - Accoun</v>
          </cell>
          <cell r="E1556">
            <v>75862.25</v>
          </cell>
          <cell r="F1556" t="str">
            <v>901</v>
          </cell>
          <cell r="G1556">
            <v>43100</v>
          </cell>
        </row>
        <row r="1557">
          <cell r="C1557" t="str">
            <v>902005</v>
          </cell>
          <cell r="D1557" t="str">
            <v>Check Meter Reads - Electric</v>
          </cell>
          <cell r="E1557">
            <v>33048.480000000003</v>
          </cell>
          <cell r="F1557" t="str">
            <v>902</v>
          </cell>
          <cell r="G1557">
            <v>43100</v>
          </cell>
        </row>
        <row r="1558">
          <cell r="C1558" t="str">
            <v>902007</v>
          </cell>
          <cell r="D1558" t="str">
            <v>Read Meters - Electric</v>
          </cell>
          <cell r="E1558">
            <v>2011037.4</v>
          </cell>
          <cell r="F1558" t="str">
            <v>902</v>
          </cell>
          <cell r="G1558">
            <v>43100</v>
          </cell>
        </row>
        <row r="1559">
          <cell r="C1559" t="str">
            <v>903002</v>
          </cell>
          <cell r="D1559" t="str">
            <v>Collection Activities - Gas</v>
          </cell>
          <cell r="E1559">
            <v>675</v>
          </cell>
          <cell r="F1559" t="str">
            <v>903</v>
          </cell>
          <cell r="G1559">
            <v>43100</v>
          </cell>
        </row>
        <row r="1560">
          <cell r="C1560" t="str">
            <v>903013</v>
          </cell>
          <cell r="D1560" t="str">
            <v>Power Billing</v>
          </cell>
          <cell r="E1560">
            <v>4716.25</v>
          </cell>
          <cell r="F1560" t="str">
            <v>903</v>
          </cell>
          <cell r="G1560">
            <v>43100</v>
          </cell>
        </row>
        <row r="1561">
          <cell r="C1561" t="str">
            <v>903016</v>
          </cell>
          <cell r="D1561" t="str">
            <v>Collection Activities - Elec</v>
          </cell>
          <cell r="E1561">
            <v>182274.81</v>
          </cell>
          <cell r="F1561" t="str">
            <v>903</v>
          </cell>
          <cell r="G1561">
            <v>43100</v>
          </cell>
        </row>
        <row r="1562">
          <cell r="C1562" t="str">
            <v>903022</v>
          </cell>
          <cell r="D1562" t="str">
            <v>Cust Serv Accounting - Ele/Gas</v>
          </cell>
          <cell r="E1562">
            <v>1692356.47</v>
          </cell>
          <cell r="F1562" t="str">
            <v>903</v>
          </cell>
          <cell r="G1562">
            <v>43100</v>
          </cell>
        </row>
        <row r="1563">
          <cell r="C1563" t="str">
            <v>903023</v>
          </cell>
          <cell r="D1563" t="str">
            <v>Remittance Processing</v>
          </cell>
          <cell r="E1563">
            <v>114040.06</v>
          </cell>
          <cell r="F1563" t="str">
            <v>903</v>
          </cell>
          <cell r="G1563">
            <v>43100</v>
          </cell>
        </row>
        <row r="1564">
          <cell r="C1564" t="str">
            <v>903028</v>
          </cell>
          <cell r="D1564" t="str">
            <v>Credit &amp; Collections</v>
          </cell>
          <cell r="E1564">
            <v>163829.97</v>
          </cell>
          <cell r="F1564" t="str">
            <v>903</v>
          </cell>
          <cell r="G1564">
            <v>43100</v>
          </cell>
        </row>
        <row r="1565">
          <cell r="C1565" t="str">
            <v>903046</v>
          </cell>
          <cell r="D1565" t="str">
            <v>Micro Software-Rev Acct</v>
          </cell>
          <cell r="E1565">
            <v>587.74</v>
          </cell>
          <cell r="F1565" t="str">
            <v>903</v>
          </cell>
          <cell r="G1565">
            <v>43100</v>
          </cell>
        </row>
        <row r="1566">
          <cell r="C1566" t="str">
            <v>903110</v>
          </cell>
          <cell r="D1566" t="str">
            <v>Billing Of Metered Accts-Elec</v>
          </cell>
          <cell r="E1566">
            <v>1190936.29</v>
          </cell>
          <cell r="F1566" t="str">
            <v>903</v>
          </cell>
          <cell r="G1566">
            <v>43100</v>
          </cell>
        </row>
        <row r="1567">
          <cell r="C1567" t="str">
            <v>903146</v>
          </cell>
          <cell r="D1567" t="str">
            <v>Collectors' Fees</v>
          </cell>
          <cell r="E1567">
            <v>140377.49</v>
          </cell>
          <cell r="F1567" t="str">
            <v>903</v>
          </cell>
          <cell r="G1567">
            <v>43100</v>
          </cell>
        </row>
        <row r="1568">
          <cell r="C1568" t="str">
            <v>903148</v>
          </cell>
          <cell r="D1568" t="str">
            <v>Banking Fees - Mercantile</v>
          </cell>
          <cell r="E1568">
            <v>5899.82</v>
          </cell>
          <cell r="F1568" t="str">
            <v>903</v>
          </cell>
          <cell r="G1568">
            <v>43100</v>
          </cell>
        </row>
        <row r="1569">
          <cell r="C1569" t="str">
            <v>903150</v>
          </cell>
          <cell r="D1569" t="str">
            <v>Rating Agency Fees</v>
          </cell>
          <cell r="E1569">
            <v>149859.67000000001</v>
          </cell>
          <cell r="F1569" t="str">
            <v>903</v>
          </cell>
          <cell r="G1569">
            <v>43100</v>
          </cell>
        </row>
        <row r="1570">
          <cell r="C1570" t="str">
            <v>903151</v>
          </cell>
          <cell r="D1570" t="str">
            <v>Banking Fees - UMB</v>
          </cell>
          <cell r="E1570">
            <v>116039.15</v>
          </cell>
          <cell r="F1570" t="str">
            <v>903</v>
          </cell>
          <cell r="G1570">
            <v>43100</v>
          </cell>
        </row>
        <row r="1571">
          <cell r="C1571" t="str">
            <v>904037</v>
          </cell>
          <cell r="D1571" t="str">
            <v>Uncollectible Accts-Electric</v>
          </cell>
          <cell r="E1571">
            <v>1664571.78</v>
          </cell>
          <cell r="F1571" t="str">
            <v>904</v>
          </cell>
          <cell r="G1571">
            <v>43100</v>
          </cell>
        </row>
        <row r="1572">
          <cell r="C1572" t="str">
            <v>904038</v>
          </cell>
          <cell r="D1572" t="str">
            <v>Uncollect - Misc Receivables</v>
          </cell>
          <cell r="E1572">
            <v>0</v>
          </cell>
          <cell r="F1572" t="str">
            <v>904</v>
          </cell>
          <cell r="G1572">
            <v>43100</v>
          </cell>
        </row>
        <row r="1573">
          <cell r="C1573" t="str">
            <v>905023</v>
          </cell>
          <cell r="D1573" t="str">
            <v>Building Operations-Cust Accts</v>
          </cell>
          <cell r="E1573">
            <v>74791.25</v>
          </cell>
          <cell r="F1573" t="str">
            <v>905</v>
          </cell>
          <cell r="G1573">
            <v>43100</v>
          </cell>
        </row>
        <row r="1574">
          <cell r="C1574" t="str">
            <v>905031</v>
          </cell>
          <cell r="D1574" t="str">
            <v>General Office Exp-Cust Acct</v>
          </cell>
          <cell r="E1574">
            <v>10738.03</v>
          </cell>
          <cell r="F1574" t="str">
            <v>905</v>
          </cell>
          <cell r="G1574">
            <v>43100</v>
          </cell>
        </row>
        <row r="1575">
          <cell r="C1575" t="str">
            <v>905032</v>
          </cell>
          <cell r="D1575" t="str">
            <v>Phone Directory Expense</v>
          </cell>
          <cell r="E1575">
            <v>17666.55</v>
          </cell>
          <cell r="F1575" t="str">
            <v>905</v>
          </cell>
          <cell r="G1575">
            <v>43100</v>
          </cell>
        </row>
        <row r="1576">
          <cell r="C1576" t="str">
            <v>905042</v>
          </cell>
          <cell r="D1576" t="str">
            <v>Outages</v>
          </cell>
          <cell r="E1576">
            <v>1568.5</v>
          </cell>
          <cell r="F1576" t="str">
            <v>905</v>
          </cell>
          <cell r="G1576">
            <v>43100</v>
          </cell>
        </row>
        <row r="1577">
          <cell r="C1577" t="str">
            <v>905045</v>
          </cell>
          <cell r="D1577" t="str">
            <v>Cyber Insurance</v>
          </cell>
          <cell r="E1577">
            <v>26415.7</v>
          </cell>
          <cell r="F1577" t="str">
            <v>905</v>
          </cell>
          <cell r="G1577">
            <v>43100</v>
          </cell>
        </row>
        <row r="1578">
          <cell r="C1578" t="str">
            <v>907101</v>
          </cell>
          <cell r="D1578" t="str">
            <v>Customer Service Supervision</v>
          </cell>
          <cell r="E1578">
            <v>204533.8</v>
          </cell>
          <cell r="F1578" t="str">
            <v>907</v>
          </cell>
          <cell r="G1578">
            <v>43100</v>
          </cell>
        </row>
        <row r="1579">
          <cell r="C1579" t="str">
            <v>908043</v>
          </cell>
          <cell r="D1579" t="str">
            <v>Customer Assistance-Cust Serv</v>
          </cell>
          <cell r="E1579">
            <v>153968.07999999999</v>
          </cell>
          <cell r="F1579" t="str">
            <v>908</v>
          </cell>
          <cell r="G1579">
            <v>43100</v>
          </cell>
        </row>
        <row r="1580">
          <cell r="C1580" t="str">
            <v>908046</v>
          </cell>
          <cell r="D1580" t="str">
            <v>Micro Software-Mjr Accts</v>
          </cell>
          <cell r="E1580">
            <v>920</v>
          </cell>
          <cell r="F1580" t="str">
            <v>908</v>
          </cell>
          <cell r="G1580">
            <v>43100</v>
          </cell>
        </row>
        <row r="1581">
          <cell r="C1581" t="str">
            <v>908101</v>
          </cell>
          <cell r="D1581" t="str">
            <v>Retail Indust Cust Assistance</v>
          </cell>
          <cell r="E1581">
            <v>398832.68</v>
          </cell>
          <cell r="F1581" t="str">
            <v>908</v>
          </cell>
          <cell r="G1581">
            <v>43100</v>
          </cell>
        </row>
        <row r="1582">
          <cell r="C1582" t="str">
            <v>908103</v>
          </cell>
          <cell r="D1582" t="str">
            <v>Cust Prog Collaborative Exp</v>
          </cell>
          <cell r="E1582">
            <v>1587160.42</v>
          </cell>
          <cell r="F1582" t="str">
            <v>908</v>
          </cell>
          <cell r="G1582">
            <v>43100</v>
          </cell>
        </row>
        <row r="1583">
          <cell r="C1583" t="str">
            <v>908104</v>
          </cell>
          <cell r="D1583" t="str">
            <v>Wholesale Customer Assistance</v>
          </cell>
          <cell r="E1583">
            <v>73101.789999999994</v>
          </cell>
          <cell r="F1583" t="str">
            <v>908</v>
          </cell>
          <cell r="G1583">
            <v>43100</v>
          </cell>
        </row>
        <row r="1584">
          <cell r="C1584" t="str">
            <v>908106</v>
          </cell>
          <cell r="D1584" t="str">
            <v>Retail Commercial Cust Assist</v>
          </cell>
          <cell r="E1584">
            <v>451012.26</v>
          </cell>
          <cell r="F1584" t="str">
            <v>908</v>
          </cell>
          <cell r="G1584">
            <v>43100</v>
          </cell>
        </row>
        <row r="1585">
          <cell r="C1585" t="str">
            <v>908107</v>
          </cell>
          <cell r="D1585" t="str">
            <v>Retail Residential Cust Assist</v>
          </cell>
          <cell r="E1585">
            <v>208402.2</v>
          </cell>
          <cell r="F1585" t="str">
            <v>908</v>
          </cell>
          <cell r="G1585">
            <v>43100</v>
          </cell>
        </row>
        <row r="1586">
          <cell r="C1586" t="str">
            <v>908116</v>
          </cell>
          <cell r="D1586" t="str">
            <v>MO Low Inc Weather ER2014-0351</v>
          </cell>
          <cell r="E1586">
            <v>188198.47</v>
          </cell>
          <cell r="F1586" t="str">
            <v>908</v>
          </cell>
          <cell r="G1586">
            <v>43100</v>
          </cell>
        </row>
        <row r="1587">
          <cell r="C1587" t="str">
            <v>908117</v>
          </cell>
          <cell r="D1587" t="str">
            <v>Solar Rebate Amrt ER-2016-0023</v>
          </cell>
          <cell r="E1587">
            <v>620054.52</v>
          </cell>
          <cell r="F1587" t="str">
            <v>908</v>
          </cell>
          <cell r="G1587">
            <v>43100</v>
          </cell>
        </row>
        <row r="1588">
          <cell r="C1588" t="str">
            <v>908120</v>
          </cell>
          <cell r="D1588" t="str">
            <v>Energy Efficiency Cost Recover</v>
          </cell>
          <cell r="E1588">
            <v>12319.12</v>
          </cell>
          <cell r="F1588" t="str">
            <v>908</v>
          </cell>
          <cell r="G1588">
            <v>43100</v>
          </cell>
        </row>
        <row r="1589">
          <cell r="C1589" t="str">
            <v>908124</v>
          </cell>
          <cell r="D1589" t="str">
            <v>Dem Side Mgmt Rider OK</v>
          </cell>
          <cell r="E1589">
            <v>98.75</v>
          </cell>
          <cell r="F1589" t="str">
            <v>908</v>
          </cell>
          <cell r="G1589">
            <v>43100</v>
          </cell>
        </row>
        <row r="1590">
          <cell r="C1590" t="str">
            <v>909116</v>
          </cell>
          <cell r="D1590" t="str">
            <v>E.D. Advertising</v>
          </cell>
          <cell r="E1590">
            <v>2489.5500000000002</v>
          </cell>
          <cell r="F1590" t="str">
            <v>909</v>
          </cell>
          <cell r="G1590">
            <v>43100</v>
          </cell>
        </row>
        <row r="1591">
          <cell r="C1591" t="str">
            <v>909231</v>
          </cell>
          <cell r="D1591" t="str">
            <v>Info &amp; Instruct Ad - Radio</v>
          </cell>
          <cell r="E1591">
            <v>26544</v>
          </cell>
          <cell r="F1591" t="str">
            <v>909</v>
          </cell>
          <cell r="G1591">
            <v>43100</v>
          </cell>
        </row>
        <row r="1592">
          <cell r="C1592" t="str">
            <v>909232</v>
          </cell>
          <cell r="D1592" t="str">
            <v>Info &amp; Instruct Ad - Tv</v>
          </cell>
          <cell r="E1592">
            <v>45498.45</v>
          </cell>
          <cell r="F1592" t="str">
            <v>909</v>
          </cell>
          <cell r="G1592">
            <v>43100</v>
          </cell>
        </row>
        <row r="1593">
          <cell r="C1593" t="str">
            <v>909233</v>
          </cell>
          <cell r="D1593" t="str">
            <v>Info &amp; Instruct Ad - Newsppr</v>
          </cell>
          <cell r="E1593">
            <v>39277.269999999997</v>
          </cell>
          <cell r="F1593" t="str">
            <v>909</v>
          </cell>
          <cell r="G1593">
            <v>43100</v>
          </cell>
        </row>
        <row r="1594">
          <cell r="C1594" t="str">
            <v>909236</v>
          </cell>
          <cell r="D1594" t="str">
            <v>Info &amp; Instruct Ad - Other</v>
          </cell>
          <cell r="E1594">
            <v>3575</v>
          </cell>
          <cell r="F1594" t="str">
            <v>909</v>
          </cell>
          <cell r="G1594">
            <v>43100</v>
          </cell>
        </row>
        <row r="1595">
          <cell r="C1595" t="str">
            <v>909316</v>
          </cell>
          <cell r="D1595" t="str">
            <v>Other Promotion</v>
          </cell>
          <cell r="E1595">
            <v>4393.58</v>
          </cell>
          <cell r="F1595" t="str">
            <v>909</v>
          </cell>
          <cell r="G1595">
            <v>43100</v>
          </cell>
        </row>
        <row r="1596">
          <cell r="C1596" t="str">
            <v>910008</v>
          </cell>
          <cell r="D1596" t="str">
            <v>Cust Serv &amp; Public Info-Cler</v>
          </cell>
          <cell r="E1596">
            <v>15427.75</v>
          </cell>
          <cell r="F1596" t="str">
            <v>910</v>
          </cell>
          <cell r="G1596">
            <v>43100</v>
          </cell>
        </row>
        <row r="1597">
          <cell r="C1597" t="str">
            <v>912002</v>
          </cell>
          <cell r="D1597" t="str">
            <v>Municipal Activities</v>
          </cell>
          <cell r="E1597">
            <v>13245.91</v>
          </cell>
          <cell r="F1597" t="str">
            <v>912</v>
          </cell>
          <cell r="G1597">
            <v>43100</v>
          </cell>
        </row>
        <row r="1598">
          <cell r="C1598" t="str">
            <v>912011</v>
          </cell>
          <cell r="D1598" t="str">
            <v>Conferences</v>
          </cell>
          <cell r="E1598">
            <v>7067.95</v>
          </cell>
          <cell r="F1598" t="str">
            <v>912</v>
          </cell>
          <cell r="G1598">
            <v>43100</v>
          </cell>
        </row>
        <row r="1599">
          <cell r="C1599" t="str">
            <v>912025</v>
          </cell>
          <cell r="D1599" t="str">
            <v>New Business-Cust Serv</v>
          </cell>
          <cell r="E1599">
            <v>127426.54</v>
          </cell>
          <cell r="F1599" t="str">
            <v>912</v>
          </cell>
          <cell r="G1599">
            <v>43100</v>
          </cell>
        </row>
        <row r="1600">
          <cell r="C1600" t="str">
            <v>912113</v>
          </cell>
          <cell r="D1600" t="str">
            <v>Ed Admin-Labor Veh &amp; Other</v>
          </cell>
          <cell r="E1600">
            <v>10340.26</v>
          </cell>
          <cell r="F1600" t="str">
            <v>912</v>
          </cell>
          <cell r="G1600">
            <v>43100</v>
          </cell>
        </row>
        <row r="1601">
          <cell r="C1601" t="str">
            <v>920101</v>
          </cell>
          <cell r="D1601" t="str">
            <v>Mgmt &amp; Admin - Executives</v>
          </cell>
          <cell r="E1601">
            <v>833290.68</v>
          </cell>
          <cell r="F1601" t="str">
            <v>920</v>
          </cell>
          <cell r="G1601">
            <v>43100</v>
          </cell>
        </row>
        <row r="1602">
          <cell r="C1602" t="str">
            <v>920102</v>
          </cell>
          <cell r="D1602" t="str">
            <v>Mgmt Incentive - LTIP</v>
          </cell>
          <cell r="E1602">
            <v>62559.05</v>
          </cell>
          <cell r="F1602" t="str">
            <v>920</v>
          </cell>
          <cell r="G1602">
            <v>43100</v>
          </cell>
        </row>
        <row r="1603">
          <cell r="C1603" t="str">
            <v>920109</v>
          </cell>
          <cell r="D1603" t="str">
            <v>Mgmt &amp; Adm Salaries-Spec Proj</v>
          </cell>
          <cell r="E1603">
            <v>10824.32</v>
          </cell>
          <cell r="F1603" t="str">
            <v>920</v>
          </cell>
          <cell r="G1603">
            <v>43100</v>
          </cell>
        </row>
        <row r="1604">
          <cell r="C1604" t="str">
            <v>920112</v>
          </cell>
          <cell r="D1604" t="str">
            <v>LUC BS Labor Allocs</v>
          </cell>
          <cell r="E1604">
            <v>377635.82</v>
          </cell>
          <cell r="F1604" t="str">
            <v>920</v>
          </cell>
          <cell r="G1604">
            <v>43100</v>
          </cell>
        </row>
        <row r="1605">
          <cell r="C1605" t="str">
            <v>920130</v>
          </cell>
          <cell r="D1605" t="str">
            <v>M&amp;A Transf Work Gas-GL001 Only</v>
          </cell>
          <cell r="E1605">
            <v>-353.54</v>
          </cell>
          <cell r="F1605" t="str">
            <v>920</v>
          </cell>
          <cell r="G1605">
            <v>43100</v>
          </cell>
        </row>
        <row r="1606">
          <cell r="C1606" t="str">
            <v>920201</v>
          </cell>
          <cell r="D1606" t="str">
            <v>Mgmt &amp; Admin - Salaries-Acct</v>
          </cell>
          <cell r="E1606">
            <v>418525.17</v>
          </cell>
          <cell r="F1606" t="str">
            <v>920</v>
          </cell>
          <cell r="G1606">
            <v>43100</v>
          </cell>
        </row>
        <row r="1607">
          <cell r="C1607" t="str">
            <v>920212</v>
          </cell>
          <cell r="D1607" t="str">
            <v>APUC CS Labor Allocs</v>
          </cell>
          <cell r="E1607">
            <v>1655468.99</v>
          </cell>
          <cell r="F1607" t="str">
            <v>920</v>
          </cell>
          <cell r="G1607">
            <v>43100</v>
          </cell>
        </row>
        <row r="1608">
          <cell r="C1608" t="str">
            <v>920261</v>
          </cell>
          <cell r="D1608" t="str">
            <v>General Recordsaccounting</v>
          </cell>
          <cell r="E1608">
            <v>581939.31000000006</v>
          </cell>
          <cell r="F1608" t="str">
            <v>920</v>
          </cell>
          <cell r="G1608">
            <v>43100</v>
          </cell>
        </row>
        <row r="1609">
          <cell r="C1609" t="str">
            <v>920264</v>
          </cell>
          <cell r="D1609" t="str">
            <v>Accounts Payable-Accounting</v>
          </cell>
          <cell r="E1609">
            <v>168471.97</v>
          </cell>
          <cell r="F1609" t="str">
            <v>920</v>
          </cell>
          <cell r="G1609">
            <v>43100</v>
          </cell>
        </row>
        <row r="1610">
          <cell r="C1610" t="str">
            <v>920301</v>
          </cell>
          <cell r="D1610" t="str">
            <v>Mgmt &amp; Admin - Field Safety Ad</v>
          </cell>
          <cell r="E1610">
            <v>559733.54</v>
          </cell>
          <cell r="F1610" t="str">
            <v>920</v>
          </cell>
          <cell r="G1610">
            <v>43100</v>
          </cell>
        </row>
        <row r="1611">
          <cell r="C1611" t="str">
            <v>920412</v>
          </cell>
          <cell r="D1611" t="str">
            <v>LABS BS Labor Allocs</v>
          </cell>
          <cell r="E1611">
            <v>886264.38</v>
          </cell>
          <cell r="F1611" t="str">
            <v>920</v>
          </cell>
          <cell r="G1611">
            <v>43100</v>
          </cell>
        </row>
        <row r="1612">
          <cell r="C1612" t="str">
            <v>920449</v>
          </cell>
          <cell r="D1612" t="str">
            <v>Mgmt &amp; Admini - Salaries-Info</v>
          </cell>
          <cell r="E1612">
            <v>44139.96</v>
          </cell>
          <cell r="F1612" t="str">
            <v>920</v>
          </cell>
          <cell r="G1612">
            <v>43100</v>
          </cell>
        </row>
        <row r="1613">
          <cell r="C1613" t="str">
            <v>920450</v>
          </cell>
          <cell r="D1613" t="str">
            <v>Personnel - Salary - Info Serv</v>
          </cell>
          <cell r="E1613">
            <v>423121.91</v>
          </cell>
          <cell r="F1613" t="str">
            <v>920</v>
          </cell>
          <cell r="G1613">
            <v>43100</v>
          </cell>
        </row>
        <row r="1614">
          <cell r="C1614" t="str">
            <v>920455</v>
          </cell>
          <cell r="D1614" t="str">
            <v>Personnel - Hourly - Info Serv</v>
          </cell>
          <cell r="E1614">
            <v>4740.5600000000004</v>
          </cell>
          <cell r="F1614" t="str">
            <v>920</v>
          </cell>
          <cell r="G1614">
            <v>43100</v>
          </cell>
        </row>
        <row r="1615">
          <cell r="C1615" t="str">
            <v>920501</v>
          </cell>
          <cell r="D1615" t="str">
            <v>Mgmt &amp; Admini - Salaries-Hr</v>
          </cell>
          <cell r="E1615">
            <v>97276.57</v>
          </cell>
          <cell r="F1615" t="str">
            <v>920</v>
          </cell>
          <cell r="G1615">
            <v>43100</v>
          </cell>
        </row>
        <row r="1616">
          <cell r="C1616" t="str">
            <v>920503</v>
          </cell>
          <cell r="D1616" t="str">
            <v>Payroll Activi-Labor Only-Hr</v>
          </cell>
          <cell r="E1616">
            <v>115815.57</v>
          </cell>
          <cell r="F1616" t="str">
            <v>920</v>
          </cell>
          <cell r="G1616">
            <v>43100</v>
          </cell>
        </row>
        <row r="1617">
          <cell r="C1617" t="str">
            <v>920504</v>
          </cell>
          <cell r="D1617" t="str">
            <v>Personnel Activi-Lbr Only-Hr</v>
          </cell>
          <cell r="E1617">
            <v>142506.70000000001</v>
          </cell>
          <cell r="F1617" t="str">
            <v>920</v>
          </cell>
          <cell r="G1617">
            <v>43100</v>
          </cell>
        </row>
        <row r="1618">
          <cell r="C1618" t="str">
            <v>920505</v>
          </cell>
          <cell r="D1618" t="str">
            <v>Train Program Dev - Labor-Hr</v>
          </cell>
          <cell r="E1618">
            <v>63551.93</v>
          </cell>
          <cell r="F1618" t="str">
            <v>920</v>
          </cell>
          <cell r="G1618">
            <v>43100</v>
          </cell>
        </row>
        <row r="1619">
          <cell r="C1619" t="str">
            <v>920512</v>
          </cell>
          <cell r="D1619" t="str">
            <v>LABS CS Labor Allocs</v>
          </cell>
          <cell r="E1619">
            <v>1795983.01</v>
          </cell>
          <cell r="F1619" t="str">
            <v>920</v>
          </cell>
          <cell r="G1619">
            <v>43100</v>
          </cell>
        </row>
        <row r="1620">
          <cell r="C1620" t="str">
            <v>920601</v>
          </cell>
          <cell r="D1620" t="str">
            <v>Mgmt &amp; Admin-General Services</v>
          </cell>
          <cell r="E1620">
            <v>246391.9</v>
          </cell>
          <cell r="F1620" t="str">
            <v>920</v>
          </cell>
          <cell r="G1620">
            <v>43100</v>
          </cell>
        </row>
        <row r="1621">
          <cell r="C1621" t="str">
            <v>920612</v>
          </cell>
          <cell r="D1621" t="str">
            <v>LABS US BS Labor Allocs</v>
          </cell>
          <cell r="E1621">
            <v>2894.6</v>
          </cell>
          <cell r="F1621" t="str">
            <v>920</v>
          </cell>
          <cell r="G1621">
            <v>43100</v>
          </cell>
        </row>
        <row r="1622">
          <cell r="C1622" t="str">
            <v>920615</v>
          </cell>
          <cell r="D1622" t="str">
            <v>Purchasing Activities-Gen Serv</v>
          </cell>
          <cell r="E1622">
            <v>143472.44</v>
          </cell>
          <cell r="F1622" t="str">
            <v>920</v>
          </cell>
          <cell r="G1622">
            <v>43100</v>
          </cell>
        </row>
        <row r="1623">
          <cell r="C1623" t="str">
            <v>920666</v>
          </cell>
          <cell r="D1623" t="str">
            <v>Receive &amp; Deliver Company Mail</v>
          </cell>
          <cell r="E1623">
            <v>20323.689999999999</v>
          </cell>
          <cell r="F1623" t="str">
            <v>920</v>
          </cell>
          <cell r="G1623">
            <v>43100</v>
          </cell>
        </row>
        <row r="1624">
          <cell r="C1624" t="str">
            <v>920669</v>
          </cell>
          <cell r="D1624" t="str">
            <v>General Service Activities</v>
          </cell>
          <cell r="E1624">
            <v>46149.69</v>
          </cell>
          <cell r="F1624" t="str">
            <v>920</v>
          </cell>
          <cell r="G1624">
            <v>43100</v>
          </cell>
        </row>
        <row r="1625">
          <cell r="C1625" t="str">
            <v>920701</v>
          </cell>
          <cell r="D1625" t="str">
            <v>Mgmt &amp; Admin-Sal-Other Gen Off</v>
          </cell>
          <cell r="E1625">
            <v>572744.72</v>
          </cell>
          <cell r="F1625" t="str">
            <v>920</v>
          </cell>
          <cell r="G1625">
            <v>43100</v>
          </cell>
        </row>
        <row r="1626">
          <cell r="C1626" t="str">
            <v>920703</v>
          </cell>
          <cell r="D1626" t="str">
            <v>Reporting Activities - Gen Off</v>
          </cell>
          <cell r="E1626">
            <v>383256.83</v>
          </cell>
          <cell r="F1626" t="str">
            <v>920</v>
          </cell>
          <cell r="G1626">
            <v>43100</v>
          </cell>
        </row>
        <row r="1627">
          <cell r="C1627" t="str">
            <v>920715</v>
          </cell>
          <cell r="D1627" t="str">
            <v>LABS US CS Labor Allocs</v>
          </cell>
          <cell r="E1627">
            <v>14157.32</v>
          </cell>
          <cell r="F1627" t="str">
            <v>920</v>
          </cell>
          <cell r="G1627">
            <v>43100</v>
          </cell>
        </row>
        <row r="1628">
          <cell r="C1628" t="str">
            <v>920721</v>
          </cell>
          <cell r="D1628" t="str">
            <v>Load Research</v>
          </cell>
          <cell r="E1628">
            <v>85465.19</v>
          </cell>
          <cell r="F1628" t="str">
            <v>920</v>
          </cell>
          <cell r="G1628">
            <v>43100</v>
          </cell>
        </row>
        <row r="1629">
          <cell r="C1629" t="str">
            <v>920750</v>
          </cell>
          <cell r="D1629" t="str">
            <v>Mgmt &amp; Admin - Land Rights</v>
          </cell>
          <cell r="E1629">
            <v>129044.97</v>
          </cell>
          <cell r="F1629" t="str">
            <v>920</v>
          </cell>
          <cell r="G1629">
            <v>43100</v>
          </cell>
        </row>
        <row r="1630">
          <cell r="C1630" t="str">
            <v>920799</v>
          </cell>
          <cell r="D1630" t="str">
            <v>Transfer Acct for BU Errors</v>
          </cell>
          <cell r="E1630">
            <v>-1.62</v>
          </cell>
          <cell r="F1630" t="str">
            <v>920</v>
          </cell>
          <cell r="G1630">
            <v>43100</v>
          </cell>
        </row>
        <row r="1631">
          <cell r="C1631" t="str">
            <v>920812</v>
          </cell>
          <cell r="D1631" t="str">
            <v>CENTRAL Labor Allocs</v>
          </cell>
          <cell r="E1631">
            <v>158078.35</v>
          </cell>
          <cell r="F1631" t="str">
            <v>920</v>
          </cell>
          <cell r="G1631">
            <v>43100</v>
          </cell>
        </row>
        <row r="1632">
          <cell r="C1632" t="str">
            <v>920881</v>
          </cell>
          <cell r="D1632" t="str">
            <v>MO Renewable Energy Std Labor</v>
          </cell>
          <cell r="E1632">
            <v>127532.38</v>
          </cell>
          <cell r="F1632" t="str">
            <v>920</v>
          </cell>
          <cell r="G1632">
            <v>43100</v>
          </cell>
        </row>
        <row r="1633">
          <cell r="C1633" t="str">
            <v>920882</v>
          </cell>
          <cell r="D1633" t="str">
            <v>Administrative &amp; General Sal</v>
          </cell>
          <cell r="E1633">
            <v>82801.17</v>
          </cell>
          <cell r="F1633" t="str">
            <v>920</v>
          </cell>
          <cell r="G1633">
            <v>43100</v>
          </cell>
        </row>
        <row r="1634">
          <cell r="C1634" t="str">
            <v>920883</v>
          </cell>
          <cell r="D1634" t="str">
            <v>KS Renewable Energy Std Labor</v>
          </cell>
          <cell r="E1634">
            <v>3615.98</v>
          </cell>
          <cell r="F1634" t="str">
            <v>920</v>
          </cell>
          <cell r="G1634">
            <v>43100</v>
          </cell>
        </row>
        <row r="1635">
          <cell r="C1635" t="str">
            <v>920912</v>
          </cell>
          <cell r="D1635" t="str">
            <v>LIB Corp US CS Labor Allocs</v>
          </cell>
          <cell r="E1635">
            <v>2688.47</v>
          </cell>
          <cell r="F1635" t="str">
            <v>920</v>
          </cell>
          <cell r="G1635">
            <v>43100</v>
          </cell>
        </row>
        <row r="1636">
          <cell r="C1636" t="str">
            <v>921050</v>
          </cell>
          <cell r="D1636" t="str">
            <v>Ap Vendor Discount</v>
          </cell>
          <cell r="E1636">
            <v>-3727.48</v>
          </cell>
          <cell r="F1636" t="str">
            <v>921</v>
          </cell>
          <cell r="G1636">
            <v>43100</v>
          </cell>
        </row>
        <row r="1637">
          <cell r="C1637" t="str">
            <v>921102</v>
          </cell>
          <cell r="D1637" t="str">
            <v>Mgmt &amp; Admin-Exp-Executives</v>
          </cell>
          <cell r="E1637">
            <v>116159.53</v>
          </cell>
          <cell r="F1637" t="str">
            <v>921</v>
          </cell>
          <cell r="G1637">
            <v>43100</v>
          </cell>
        </row>
        <row r="1638">
          <cell r="C1638" t="str">
            <v>921103</v>
          </cell>
          <cell r="D1638" t="str">
            <v>SPP Administrative Expenses</v>
          </cell>
          <cell r="E1638">
            <v>4355.9799999999996</v>
          </cell>
          <cell r="F1638" t="str">
            <v>921</v>
          </cell>
          <cell r="G1638">
            <v>43100</v>
          </cell>
        </row>
        <row r="1639">
          <cell r="C1639" t="str">
            <v>921104</v>
          </cell>
          <cell r="D1639" t="str">
            <v>United Way Expenses</v>
          </cell>
          <cell r="E1639">
            <v>-4576.07</v>
          </cell>
          <cell r="F1639" t="str">
            <v>921</v>
          </cell>
          <cell r="G1639">
            <v>43100</v>
          </cell>
        </row>
        <row r="1640">
          <cell r="C1640" t="str">
            <v>921105</v>
          </cell>
          <cell r="D1640" t="str">
            <v>Employee Engagement Program</v>
          </cell>
          <cell r="E1640">
            <v>648.27</v>
          </cell>
          <cell r="F1640" t="str">
            <v>921</v>
          </cell>
          <cell r="G1640">
            <v>43100</v>
          </cell>
        </row>
        <row r="1641">
          <cell r="C1641" t="str">
            <v>921111</v>
          </cell>
          <cell r="D1641" t="str">
            <v>M&amp;A Expenses - Util Planning</v>
          </cell>
          <cell r="E1641">
            <v>10898.45</v>
          </cell>
          <cell r="F1641" t="str">
            <v>921</v>
          </cell>
          <cell r="G1641">
            <v>43100</v>
          </cell>
        </row>
        <row r="1642">
          <cell r="C1642" t="str">
            <v>921112</v>
          </cell>
          <cell r="D1642" t="str">
            <v>LUC BS Other Allocs</v>
          </cell>
          <cell r="E1642">
            <v>86995.44</v>
          </cell>
          <cell r="F1642" t="str">
            <v>921</v>
          </cell>
          <cell r="G1642">
            <v>43100</v>
          </cell>
        </row>
        <row r="1643">
          <cell r="C1643" t="str">
            <v>921202</v>
          </cell>
          <cell r="D1643" t="str">
            <v>Mgmt &amp; Admin-Accounting</v>
          </cell>
          <cell r="E1643">
            <v>45863.15</v>
          </cell>
          <cell r="F1643" t="str">
            <v>921</v>
          </cell>
          <cell r="G1643">
            <v>43100</v>
          </cell>
        </row>
        <row r="1644">
          <cell r="C1644" t="str">
            <v>921211</v>
          </cell>
          <cell r="D1644" t="str">
            <v>Conv &amp; Seminar-Acct</v>
          </cell>
          <cell r="E1644">
            <v>14391.03</v>
          </cell>
          <cell r="F1644" t="str">
            <v>921</v>
          </cell>
          <cell r="G1644">
            <v>43100</v>
          </cell>
        </row>
        <row r="1645">
          <cell r="C1645" t="str">
            <v>921212</v>
          </cell>
          <cell r="D1645" t="str">
            <v>APUC CS Other Allocs</v>
          </cell>
          <cell r="E1645">
            <v>32459.25</v>
          </cell>
          <cell r="F1645" t="str">
            <v>921</v>
          </cell>
          <cell r="G1645">
            <v>43100</v>
          </cell>
        </row>
        <row r="1646">
          <cell r="C1646" t="str">
            <v>921225</v>
          </cell>
          <cell r="D1646" t="str">
            <v>Safety Expenses-Accounting</v>
          </cell>
          <cell r="E1646">
            <v>2348.5300000000002</v>
          </cell>
          <cell r="F1646" t="str">
            <v>921</v>
          </cell>
          <cell r="G1646">
            <v>43100</v>
          </cell>
        </row>
        <row r="1647">
          <cell r="C1647" t="str">
            <v>921246</v>
          </cell>
          <cell r="D1647" t="str">
            <v>Micro Software-Acct</v>
          </cell>
          <cell r="E1647">
            <v>79945.48</v>
          </cell>
          <cell r="F1647" t="str">
            <v>921</v>
          </cell>
          <cell r="G1647">
            <v>43100</v>
          </cell>
        </row>
        <row r="1648">
          <cell r="C1648" t="str">
            <v>921300</v>
          </cell>
          <cell r="D1648" t="str">
            <v>Pcb Oil &amp; Used Oil</v>
          </cell>
          <cell r="E1648">
            <v>1790.63</v>
          </cell>
          <cell r="F1648" t="str">
            <v>921</v>
          </cell>
          <cell r="G1648">
            <v>43100</v>
          </cell>
        </row>
        <row r="1649">
          <cell r="C1649" t="str">
            <v>921301</v>
          </cell>
          <cell r="D1649" t="str">
            <v>Mgmt &amp; Admin - Exp - Field Saf</v>
          </cell>
          <cell r="E1649">
            <v>165759.06</v>
          </cell>
          <cell r="F1649" t="str">
            <v>921</v>
          </cell>
          <cell r="G1649">
            <v>43100</v>
          </cell>
        </row>
        <row r="1650">
          <cell r="C1650" t="str">
            <v>921305</v>
          </cell>
          <cell r="D1650" t="str">
            <v>Required Certification Expense</v>
          </cell>
          <cell r="E1650">
            <v>811.43</v>
          </cell>
          <cell r="F1650" t="str">
            <v>921</v>
          </cell>
          <cell r="G1650">
            <v>43100</v>
          </cell>
        </row>
        <row r="1651">
          <cell r="C1651" t="str">
            <v>921306</v>
          </cell>
          <cell r="D1651" t="str">
            <v>Professional Membership &amp; Dues</v>
          </cell>
          <cell r="E1651">
            <v>3093.31</v>
          </cell>
          <cell r="F1651" t="str">
            <v>921</v>
          </cell>
          <cell r="G1651">
            <v>43100</v>
          </cell>
        </row>
        <row r="1652">
          <cell r="C1652" t="str">
            <v>921311</v>
          </cell>
          <cell r="D1652" t="str">
            <v>Conv &amp; Seminars - Envir&amp;Safety</v>
          </cell>
          <cell r="E1652">
            <v>1837.06</v>
          </cell>
          <cell r="F1652" t="str">
            <v>921</v>
          </cell>
          <cell r="G1652">
            <v>43100</v>
          </cell>
        </row>
        <row r="1653">
          <cell r="C1653" t="str">
            <v>921325</v>
          </cell>
          <cell r="D1653" t="str">
            <v>Misc Environmental Expenses</v>
          </cell>
          <cell r="E1653">
            <v>9412.15</v>
          </cell>
          <cell r="F1653" t="str">
            <v>921</v>
          </cell>
          <cell r="G1653">
            <v>43100</v>
          </cell>
        </row>
        <row r="1654">
          <cell r="C1654" t="str">
            <v>921402</v>
          </cell>
          <cell r="D1654" t="str">
            <v>Return Postage</v>
          </cell>
          <cell r="E1654">
            <v>23.32</v>
          </cell>
          <cell r="F1654" t="str">
            <v>921</v>
          </cell>
          <cell r="G1654">
            <v>43100</v>
          </cell>
        </row>
        <row r="1655">
          <cell r="C1655" t="str">
            <v>921403</v>
          </cell>
          <cell r="D1655" t="str">
            <v>Offsite Expenses</v>
          </cell>
          <cell r="E1655">
            <v>2417.77</v>
          </cell>
          <cell r="F1655" t="str">
            <v>921</v>
          </cell>
          <cell r="G1655">
            <v>43100</v>
          </cell>
        </row>
        <row r="1656">
          <cell r="C1656" t="str">
            <v>921411</v>
          </cell>
          <cell r="D1656" t="str">
            <v>Conv &amp; Seminar-Computer Serv</v>
          </cell>
          <cell r="E1656">
            <v>67734.62</v>
          </cell>
          <cell r="F1656" t="str">
            <v>921</v>
          </cell>
          <cell r="G1656">
            <v>43100</v>
          </cell>
        </row>
        <row r="1657">
          <cell r="C1657" t="str">
            <v>921412</v>
          </cell>
          <cell r="D1657" t="str">
            <v>LABS BS Other Allocs</v>
          </cell>
          <cell r="E1657">
            <v>473788.21</v>
          </cell>
          <cell r="F1657" t="str">
            <v>921</v>
          </cell>
          <cell r="G1657">
            <v>43100</v>
          </cell>
        </row>
        <row r="1658">
          <cell r="C1658" t="str">
            <v>921446</v>
          </cell>
          <cell r="D1658" t="str">
            <v>Micro Software-Info Serv</v>
          </cell>
          <cell r="E1658">
            <v>31303.08</v>
          </cell>
          <cell r="F1658" t="str">
            <v>921</v>
          </cell>
          <cell r="G1658">
            <v>43100</v>
          </cell>
        </row>
        <row r="1659">
          <cell r="C1659" t="str">
            <v>921449</v>
          </cell>
          <cell r="D1659" t="str">
            <v>Mgmt &amp; Admin Exp - Info Serv</v>
          </cell>
          <cell r="E1659">
            <v>10555.68</v>
          </cell>
          <cell r="F1659" t="str">
            <v>921</v>
          </cell>
          <cell r="G1659">
            <v>43100</v>
          </cell>
        </row>
        <row r="1660">
          <cell r="C1660" t="str">
            <v>921450</v>
          </cell>
          <cell r="D1660" t="str">
            <v>Personnel Exp - Info Services</v>
          </cell>
          <cell r="E1660">
            <v>2716.97</v>
          </cell>
          <cell r="F1660" t="str">
            <v>921</v>
          </cell>
          <cell r="G1660">
            <v>43100</v>
          </cell>
        </row>
        <row r="1661">
          <cell r="C1661" t="str">
            <v>921469</v>
          </cell>
          <cell r="D1661" t="str">
            <v>Hardware Purchases</v>
          </cell>
          <cell r="E1661">
            <v>28090.080000000002</v>
          </cell>
          <cell r="F1661" t="str">
            <v>921</v>
          </cell>
          <cell r="G1661">
            <v>43100</v>
          </cell>
        </row>
        <row r="1662">
          <cell r="C1662" t="str">
            <v>921470</v>
          </cell>
          <cell r="D1662" t="str">
            <v>Hardware Maintenance</v>
          </cell>
          <cell r="E1662">
            <v>168422.65</v>
          </cell>
          <cell r="F1662" t="str">
            <v>921</v>
          </cell>
          <cell r="G1662">
            <v>43100</v>
          </cell>
        </row>
        <row r="1663">
          <cell r="C1663" t="str">
            <v>921471</v>
          </cell>
          <cell r="D1663" t="str">
            <v>Software Purchases</v>
          </cell>
          <cell r="E1663">
            <v>36453.699999999997</v>
          </cell>
          <cell r="F1663" t="str">
            <v>921</v>
          </cell>
          <cell r="G1663">
            <v>43100</v>
          </cell>
        </row>
        <row r="1664">
          <cell r="C1664" t="str">
            <v>921473</v>
          </cell>
          <cell r="D1664" t="str">
            <v>Data Processing Supplies</v>
          </cell>
          <cell r="E1664">
            <v>5090.4399999999996</v>
          </cell>
          <cell r="F1664" t="str">
            <v>921</v>
          </cell>
          <cell r="G1664">
            <v>43100</v>
          </cell>
        </row>
        <row r="1665">
          <cell r="C1665" t="str">
            <v>921474</v>
          </cell>
          <cell r="D1665" t="str">
            <v>Software Maintenance</v>
          </cell>
          <cell r="E1665">
            <v>1209316.31</v>
          </cell>
          <cell r="F1665" t="str">
            <v>921</v>
          </cell>
          <cell r="G1665">
            <v>43100</v>
          </cell>
        </row>
        <row r="1666">
          <cell r="C1666" t="str">
            <v>921475</v>
          </cell>
          <cell r="D1666" t="str">
            <v>Telecommunications</v>
          </cell>
          <cell r="E1666">
            <v>20316.060000000001</v>
          </cell>
          <cell r="F1666" t="str">
            <v>921</v>
          </cell>
          <cell r="G1666">
            <v>43100</v>
          </cell>
        </row>
        <row r="1667">
          <cell r="C1667" t="str">
            <v>921484</v>
          </cell>
          <cell r="D1667" t="str">
            <v>Manuals</v>
          </cell>
          <cell r="E1667">
            <v>65.42</v>
          </cell>
          <cell r="F1667" t="str">
            <v>921</v>
          </cell>
          <cell r="G1667">
            <v>43100</v>
          </cell>
        </row>
        <row r="1668">
          <cell r="C1668" t="str">
            <v>921489</v>
          </cell>
          <cell r="D1668" t="str">
            <v>Supplies-Other</v>
          </cell>
          <cell r="E1668">
            <v>11966.35</v>
          </cell>
          <cell r="F1668" t="str">
            <v>921</v>
          </cell>
          <cell r="G1668">
            <v>43100</v>
          </cell>
        </row>
        <row r="1669">
          <cell r="C1669" t="str">
            <v>921502</v>
          </cell>
          <cell r="D1669" t="str">
            <v>Mgmt &amp; Administrative - Exp-Hr</v>
          </cell>
          <cell r="E1669">
            <v>56390.93</v>
          </cell>
          <cell r="F1669" t="str">
            <v>921</v>
          </cell>
          <cell r="G1669">
            <v>43100</v>
          </cell>
        </row>
        <row r="1670">
          <cell r="C1670" t="str">
            <v>921506</v>
          </cell>
          <cell r="D1670" t="str">
            <v>Train Program Devel-No Lab-Hr</v>
          </cell>
          <cell r="E1670">
            <v>474.24</v>
          </cell>
          <cell r="F1670" t="str">
            <v>921</v>
          </cell>
          <cell r="G1670">
            <v>43100</v>
          </cell>
        </row>
        <row r="1671">
          <cell r="C1671" t="str">
            <v>921511</v>
          </cell>
          <cell r="D1671" t="str">
            <v>Conv &amp; Seminar-No Labor</v>
          </cell>
          <cell r="E1671">
            <v>633.30999999999995</v>
          </cell>
          <cell r="F1671" t="str">
            <v>921</v>
          </cell>
          <cell r="G1671">
            <v>43100</v>
          </cell>
        </row>
        <row r="1672">
          <cell r="C1672" t="str">
            <v>921512</v>
          </cell>
          <cell r="D1672" t="str">
            <v>LABS CS Other Allocs</v>
          </cell>
          <cell r="E1672">
            <v>606730.66</v>
          </cell>
          <cell r="F1672" t="str">
            <v>921</v>
          </cell>
          <cell r="G1672">
            <v>43100</v>
          </cell>
        </row>
        <row r="1673">
          <cell r="C1673" t="str">
            <v>921516</v>
          </cell>
          <cell r="D1673" t="str">
            <v>Recruiting - No Labor-Hr</v>
          </cell>
          <cell r="E1673">
            <v>6515.25</v>
          </cell>
          <cell r="F1673" t="str">
            <v>921</v>
          </cell>
          <cell r="G1673">
            <v>43100</v>
          </cell>
        </row>
        <row r="1674">
          <cell r="C1674" t="str">
            <v>921602</v>
          </cell>
          <cell r="D1674" t="str">
            <v>Mgmt &amp; Admin-Exp</v>
          </cell>
          <cell r="E1674">
            <v>36486.92</v>
          </cell>
          <cell r="F1674" t="str">
            <v>921</v>
          </cell>
          <cell r="G1674">
            <v>43100</v>
          </cell>
        </row>
        <row r="1675">
          <cell r="C1675" t="str">
            <v>921603</v>
          </cell>
          <cell r="D1675" t="str">
            <v>General Office Matrls &amp; Sup</v>
          </cell>
          <cell r="E1675">
            <v>3444.66</v>
          </cell>
          <cell r="F1675" t="str">
            <v>921</v>
          </cell>
          <cell r="G1675">
            <v>43100</v>
          </cell>
        </row>
        <row r="1676">
          <cell r="C1676" t="str">
            <v>921611</v>
          </cell>
          <cell r="D1676" t="str">
            <v>Conv &amp; Seminar-Gen Office</v>
          </cell>
          <cell r="E1676">
            <v>1138.9100000000001</v>
          </cell>
          <cell r="F1676" t="str">
            <v>921</v>
          </cell>
          <cell r="G1676">
            <v>43100</v>
          </cell>
        </row>
        <row r="1677">
          <cell r="C1677" t="str">
            <v>921612</v>
          </cell>
          <cell r="D1677" t="str">
            <v>LABS US BS Other Allocs</v>
          </cell>
          <cell r="E1677">
            <v>824.91</v>
          </cell>
          <cell r="F1677" t="str">
            <v>921</v>
          </cell>
          <cell r="G1677">
            <v>43100</v>
          </cell>
        </row>
        <row r="1678">
          <cell r="C1678" t="str">
            <v>921620</v>
          </cell>
          <cell r="D1678" t="str">
            <v>Record Retention - Other</v>
          </cell>
          <cell r="E1678">
            <v>3871.42</v>
          </cell>
          <cell r="F1678" t="str">
            <v>921</v>
          </cell>
          <cell r="G1678">
            <v>43100</v>
          </cell>
        </row>
        <row r="1679">
          <cell r="C1679" t="str">
            <v>921625</v>
          </cell>
          <cell r="D1679" t="str">
            <v>Safety Exp-Bldg Serv</v>
          </cell>
          <cell r="E1679">
            <v>322.67</v>
          </cell>
          <cell r="F1679" t="str">
            <v>921</v>
          </cell>
          <cell r="G1679">
            <v>43100</v>
          </cell>
        </row>
        <row r="1680">
          <cell r="C1680" t="str">
            <v>921639</v>
          </cell>
          <cell r="D1680" t="str">
            <v>Janitorial Service - Expenses</v>
          </cell>
          <cell r="E1680">
            <v>85696.74</v>
          </cell>
          <cell r="F1680" t="str">
            <v>921</v>
          </cell>
          <cell r="G1680">
            <v>43100</v>
          </cell>
        </row>
        <row r="1681">
          <cell r="C1681" t="str">
            <v>921648</v>
          </cell>
          <cell r="D1681" t="str">
            <v>Utilities</v>
          </cell>
          <cell r="E1681">
            <v>12092.38</v>
          </cell>
          <cell r="F1681" t="str">
            <v>921</v>
          </cell>
          <cell r="G1681">
            <v>43100</v>
          </cell>
        </row>
        <row r="1682">
          <cell r="C1682" t="str">
            <v>921654</v>
          </cell>
          <cell r="D1682" t="str">
            <v>Printing Expenses</v>
          </cell>
          <cell r="E1682">
            <v>21448.58</v>
          </cell>
          <cell r="F1682" t="str">
            <v>921</v>
          </cell>
          <cell r="G1682">
            <v>43100</v>
          </cell>
        </row>
        <row r="1683">
          <cell r="C1683" t="str">
            <v>921667</v>
          </cell>
          <cell r="D1683" t="str">
            <v>Rec &amp; Del Company Mail - Exp</v>
          </cell>
          <cell r="E1683">
            <v>25201.599999999999</v>
          </cell>
          <cell r="F1683" t="str">
            <v>921</v>
          </cell>
          <cell r="G1683">
            <v>43100</v>
          </cell>
        </row>
        <row r="1684">
          <cell r="C1684" t="str">
            <v>921700</v>
          </cell>
          <cell r="D1684" t="str">
            <v>Pc Supplies Charged-Oth Areas</v>
          </cell>
          <cell r="E1684">
            <v>0</v>
          </cell>
          <cell r="F1684" t="str">
            <v>921</v>
          </cell>
          <cell r="G1684">
            <v>43100</v>
          </cell>
        </row>
        <row r="1685">
          <cell r="C1685" t="str">
            <v>921702</v>
          </cell>
          <cell r="D1685" t="str">
            <v>Mgmt &amp; Admin - Expenses</v>
          </cell>
          <cell r="E1685">
            <v>130215.57</v>
          </cell>
          <cell r="F1685" t="str">
            <v>921</v>
          </cell>
          <cell r="G1685">
            <v>43100</v>
          </cell>
        </row>
        <row r="1686">
          <cell r="C1686" t="str">
            <v>921703</v>
          </cell>
          <cell r="D1686" t="str">
            <v>Other General Office</v>
          </cell>
          <cell r="E1686">
            <v>184.93</v>
          </cell>
          <cell r="F1686" t="str">
            <v>921</v>
          </cell>
          <cell r="G1686">
            <v>43100</v>
          </cell>
        </row>
        <row r="1687">
          <cell r="C1687" t="str">
            <v>921711</v>
          </cell>
          <cell r="D1687" t="str">
            <v>Conv &amp; Seminar-Fras</v>
          </cell>
          <cell r="E1687">
            <v>11594.02</v>
          </cell>
          <cell r="F1687" t="str">
            <v>921</v>
          </cell>
          <cell r="G1687">
            <v>43100</v>
          </cell>
        </row>
        <row r="1688">
          <cell r="C1688" t="str">
            <v>921712</v>
          </cell>
          <cell r="D1688" t="str">
            <v>Education Expense</v>
          </cell>
          <cell r="E1688">
            <v>1878.38</v>
          </cell>
          <cell r="F1688" t="str">
            <v>921</v>
          </cell>
          <cell r="G1688">
            <v>43100</v>
          </cell>
        </row>
        <row r="1689">
          <cell r="C1689" t="str">
            <v>921715</v>
          </cell>
          <cell r="D1689" t="str">
            <v>LABS US CS Other Allocs</v>
          </cell>
          <cell r="E1689">
            <v>565.79999999999995</v>
          </cell>
          <cell r="F1689" t="str">
            <v>921</v>
          </cell>
          <cell r="G1689">
            <v>43100</v>
          </cell>
        </row>
        <row r="1690">
          <cell r="C1690" t="str">
            <v>921717</v>
          </cell>
          <cell r="D1690" t="str">
            <v>Employee Clothing</v>
          </cell>
          <cell r="E1690">
            <v>-367.83</v>
          </cell>
          <cell r="F1690" t="str">
            <v>921</v>
          </cell>
          <cell r="G1690">
            <v>43100</v>
          </cell>
        </row>
        <row r="1691">
          <cell r="C1691" t="str">
            <v>921720</v>
          </cell>
          <cell r="D1691" t="str">
            <v>Fuel &amp; PP Forecasting Exp</v>
          </cell>
          <cell r="E1691">
            <v>5991.56</v>
          </cell>
          <cell r="F1691" t="str">
            <v>921</v>
          </cell>
          <cell r="G1691">
            <v>43100</v>
          </cell>
        </row>
        <row r="1692">
          <cell r="C1692" t="str">
            <v>921723</v>
          </cell>
          <cell r="D1692" t="str">
            <v>Forecasting - Other Expenses</v>
          </cell>
          <cell r="E1692">
            <v>5690.87</v>
          </cell>
          <cell r="F1692" t="str">
            <v>921</v>
          </cell>
          <cell r="G1692">
            <v>43100</v>
          </cell>
        </row>
        <row r="1693">
          <cell r="C1693" t="str">
            <v>921750</v>
          </cell>
          <cell r="D1693" t="str">
            <v>Mgmt &amp; Admin - Exp Land Rights</v>
          </cell>
          <cell r="E1693">
            <v>19963.759999999998</v>
          </cell>
          <cell r="F1693" t="str">
            <v>921</v>
          </cell>
          <cell r="G1693">
            <v>43100</v>
          </cell>
        </row>
        <row r="1694">
          <cell r="C1694" t="str">
            <v>921775</v>
          </cell>
          <cell r="D1694" t="str">
            <v>General Services Supplies</v>
          </cell>
          <cell r="E1694">
            <v>16262.73</v>
          </cell>
          <cell r="F1694" t="str">
            <v>921</v>
          </cell>
          <cell r="G1694">
            <v>43100</v>
          </cell>
        </row>
        <row r="1695">
          <cell r="C1695" t="str">
            <v>921776</v>
          </cell>
          <cell r="D1695" t="str">
            <v>Microcomputer Supplies</v>
          </cell>
          <cell r="E1695">
            <v>1943.21</v>
          </cell>
          <cell r="F1695" t="str">
            <v>921</v>
          </cell>
          <cell r="G1695">
            <v>43100</v>
          </cell>
        </row>
        <row r="1696">
          <cell r="C1696" t="str">
            <v>921812</v>
          </cell>
          <cell r="D1696" t="str">
            <v>CENTRAL Other Allocs</v>
          </cell>
          <cell r="E1696">
            <v>8409.9</v>
          </cell>
          <cell r="F1696" t="str">
            <v>921</v>
          </cell>
          <cell r="G1696">
            <v>43100</v>
          </cell>
        </row>
        <row r="1697">
          <cell r="C1697" t="str">
            <v>921881</v>
          </cell>
          <cell r="D1697" t="str">
            <v>Renewable Energy Std Veh Exp</v>
          </cell>
          <cell r="E1697">
            <v>25002.98</v>
          </cell>
          <cell r="F1697" t="str">
            <v>921</v>
          </cell>
          <cell r="G1697">
            <v>43100</v>
          </cell>
        </row>
        <row r="1698">
          <cell r="C1698" t="str">
            <v>921885</v>
          </cell>
          <cell r="D1698" t="str">
            <v>A&amp;G Expenses Iatan</v>
          </cell>
          <cell r="E1698">
            <v>944271.7</v>
          </cell>
          <cell r="F1698" t="str">
            <v>921</v>
          </cell>
          <cell r="G1698">
            <v>43100</v>
          </cell>
        </row>
        <row r="1699">
          <cell r="C1699" t="str">
            <v>921886</v>
          </cell>
          <cell r="D1699" t="str">
            <v>Home Off Support Travel &amp; Misc</v>
          </cell>
          <cell r="E1699">
            <v>11.65</v>
          </cell>
          <cell r="F1699" t="str">
            <v>921</v>
          </cell>
          <cell r="G1699">
            <v>43100</v>
          </cell>
        </row>
        <row r="1700">
          <cell r="C1700" t="str">
            <v>921912</v>
          </cell>
          <cell r="D1700" t="str">
            <v>LIB Corp US CS Other Allocs</v>
          </cell>
          <cell r="E1700">
            <v>3858.59</v>
          </cell>
          <cell r="F1700" t="str">
            <v>921</v>
          </cell>
          <cell r="G1700">
            <v>43100</v>
          </cell>
        </row>
        <row r="1701">
          <cell r="C1701" t="str">
            <v>922000</v>
          </cell>
          <cell r="D1701" t="str">
            <v>Admin Exp Transf - Credit</v>
          </cell>
          <cell r="E1701">
            <v>-891207.23</v>
          </cell>
          <cell r="F1701" t="str">
            <v>922</v>
          </cell>
          <cell r="G1701">
            <v>43100</v>
          </cell>
        </row>
        <row r="1702">
          <cell r="C1702" t="str">
            <v>922099</v>
          </cell>
          <cell r="D1702" t="str">
            <v>LABS US BS Reg Alloc Capitaliz</v>
          </cell>
          <cell r="E1702">
            <v>-106273.63</v>
          </cell>
          <cell r="F1702" t="str">
            <v>922</v>
          </cell>
          <cell r="G1702">
            <v>43100</v>
          </cell>
        </row>
        <row r="1703">
          <cell r="C1703" t="str">
            <v>922101</v>
          </cell>
          <cell r="D1703" t="str">
            <v>Transfer charges- Subsidiaries</v>
          </cell>
          <cell r="E1703">
            <v>-1381766.8</v>
          </cell>
          <cell r="F1703" t="str">
            <v>922</v>
          </cell>
          <cell r="G1703">
            <v>43100</v>
          </cell>
        </row>
        <row r="1704">
          <cell r="C1704" t="str">
            <v>922185</v>
          </cell>
          <cell r="D1704" t="str">
            <v>Transfer Charges - WGI</v>
          </cell>
          <cell r="E1704">
            <v>-301912.40000000002</v>
          </cell>
          <cell r="F1704" t="str">
            <v>922</v>
          </cell>
          <cell r="G1704">
            <v>43100</v>
          </cell>
        </row>
        <row r="1705">
          <cell r="C1705" t="str">
            <v>922199</v>
          </cell>
          <cell r="D1705" t="str">
            <v>LUC CAN BS Alloc Capitalized</v>
          </cell>
          <cell r="E1705">
            <v>-725528.72</v>
          </cell>
          <cell r="F1705" t="str">
            <v>922</v>
          </cell>
          <cell r="G1705">
            <v>43100</v>
          </cell>
        </row>
        <row r="1706">
          <cell r="C1706" t="str">
            <v>922299</v>
          </cell>
          <cell r="D1706" t="str">
            <v>APUC Corp CS Alloc Capitalized</v>
          </cell>
          <cell r="E1706">
            <v>-844397.72</v>
          </cell>
          <cell r="F1706" t="str">
            <v>922</v>
          </cell>
          <cell r="G1706">
            <v>43100</v>
          </cell>
        </row>
        <row r="1707">
          <cell r="C1707" t="str">
            <v>922499</v>
          </cell>
          <cell r="D1707" t="str">
            <v>LABS BS Capitalized</v>
          </cell>
          <cell r="E1707">
            <v>-282420.15000000002</v>
          </cell>
          <cell r="F1707" t="str">
            <v>922</v>
          </cell>
          <cell r="G1707">
            <v>43100</v>
          </cell>
        </row>
        <row r="1708">
          <cell r="C1708" t="str">
            <v>922500</v>
          </cell>
          <cell r="D1708" t="str">
            <v>Non-Prod Indirect Work - ELabs</v>
          </cell>
          <cell r="E1708">
            <v>5797.52</v>
          </cell>
          <cell r="F1708" t="str">
            <v>922</v>
          </cell>
          <cell r="G1708">
            <v>43100</v>
          </cell>
        </row>
        <row r="1709">
          <cell r="C1709" t="str">
            <v>922501</v>
          </cell>
          <cell r="D1709" t="str">
            <v>Services for APUC</v>
          </cell>
          <cell r="E1709">
            <v>0</v>
          </cell>
          <cell r="F1709" t="str">
            <v>922</v>
          </cell>
          <cell r="G1709">
            <v>43100</v>
          </cell>
        </row>
        <row r="1710">
          <cell r="C1710" t="str">
            <v>922502</v>
          </cell>
          <cell r="D1710" t="str">
            <v>Services for LUC</v>
          </cell>
          <cell r="E1710">
            <v>0</v>
          </cell>
          <cell r="F1710" t="str">
            <v>922</v>
          </cell>
          <cell r="G1710">
            <v>43100</v>
          </cell>
        </row>
        <row r="1711">
          <cell r="C1711" t="str">
            <v>922503</v>
          </cell>
          <cell r="D1711" t="str">
            <v>Services for Labs Canada</v>
          </cell>
          <cell r="E1711">
            <v>1057.03</v>
          </cell>
          <cell r="F1711" t="str">
            <v>922</v>
          </cell>
          <cell r="G1711">
            <v>43100</v>
          </cell>
        </row>
        <row r="1712">
          <cell r="C1712" t="str">
            <v>922504</v>
          </cell>
          <cell r="D1712" t="str">
            <v>Services for LUSC 8880</v>
          </cell>
          <cell r="E1712">
            <v>0</v>
          </cell>
          <cell r="F1712" t="str">
            <v>922</v>
          </cell>
          <cell r="G1712">
            <v>43100</v>
          </cell>
        </row>
        <row r="1713">
          <cell r="C1713" t="str">
            <v>922505</v>
          </cell>
          <cell r="D1713" t="str">
            <v>Services for E-Labs (US) 8885</v>
          </cell>
          <cell r="E1713">
            <v>0</v>
          </cell>
          <cell r="F1713" t="str">
            <v>922</v>
          </cell>
          <cell r="G1713">
            <v>43100</v>
          </cell>
        </row>
        <row r="1714">
          <cell r="C1714" t="str">
            <v>922506</v>
          </cell>
          <cell r="D1714" t="str">
            <v>Services for Labs (Labs US) GP</v>
          </cell>
          <cell r="E1714">
            <v>0</v>
          </cell>
          <cell r="F1714" t="str">
            <v>922</v>
          </cell>
          <cell r="G1714">
            <v>43100</v>
          </cell>
        </row>
        <row r="1715">
          <cell r="C1715" t="str">
            <v>922507</v>
          </cell>
          <cell r="D1715" t="str">
            <v>Services for Liberty Corp US</v>
          </cell>
          <cell r="E1715">
            <v>0</v>
          </cell>
          <cell r="F1715" t="str">
            <v>922</v>
          </cell>
          <cell r="G1715">
            <v>43100</v>
          </cell>
        </row>
        <row r="1716">
          <cell r="C1716" t="str">
            <v>922508</v>
          </cell>
          <cell r="D1716" t="str">
            <v>Services for APCO</v>
          </cell>
          <cell r="E1716">
            <v>4414.51</v>
          </cell>
          <cell r="F1716" t="str">
            <v>922</v>
          </cell>
          <cell r="G1716">
            <v>43100</v>
          </cell>
        </row>
        <row r="1717">
          <cell r="C1717" t="str">
            <v>922510</v>
          </cell>
          <cell r="D1717" t="str">
            <v>Services for Sanger Power 5519</v>
          </cell>
          <cell r="E1717">
            <v>35.07</v>
          </cell>
          <cell r="F1717" t="str">
            <v>922</v>
          </cell>
          <cell r="G1717">
            <v>43100</v>
          </cell>
        </row>
        <row r="1718">
          <cell r="C1718" t="str">
            <v>922511</v>
          </cell>
          <cell r="D1718" t="str">
            <v>Services for Deerfield</v>
          </cell>
          <cell r="E1718">
            <v>0</v>
          </cell>
          <cell r="F1718" t="str">
            <v>922</v>
          </cell>
          <cell r="G1718">
            <v>43100</v>
          </cell>
        </row>
        <row r="1719">
          <cell r="C1719" t="str">
            <v>922512</v>
          </cell>
          <cell r="D1719" t="str">
            <v>Services for O'Dell</v>
          </cell>
          <cell r="E1719">
            <v>0</v>
          </cell>
          <cell r="F1719" t="str">
            <v>922</v>
          </cell>
          <cell r="G1719">
            <v>43100</v>
          </cell>
        </row>
        <row r="1720">
          <cell r="C1720" t="str">
            <v>922513</v>
          </cell>
          <cell r="D1720" t="str">
            <v>Services for Windsor Locks</v>
          </cell>
          <cell r="E1720">
            <v>0</v>
          </cell>
          <cell r="F1720" t="str">
            <v>922</v>
          </cell>
          <cell r="G1720">
            <v>43100</v>
          </cell>
        </row>
        <row r="1721">
          <cell r="C1721" t="str">
            <v>922514</v>
          </cell>
          <cell r="D1721" t="str">
            <v>Services for Shady Oaks</v>
          </cell>
          <cell r="E1721">
            <v>0</v>
          </cell>
          <cell r="F1721" t="str">
            <v>922</v>
          </cell>
          <cell r="G1721">
            <v>43100</v>
          </cell>
        </row>
        <row r="1722">
          <cell r="C1722" t="str">
            <v>922515</v>
          </cell>
          <cell r="D1722" t="str">
            <v>Services for St. Leon</v>
          </cell>
          <cell r="E1722">
            <v>0</v>
          </cell>
          <cell r="F1722" t="str">
            <v>922</v>
          </cell>
          <cell r="G1722">
            <v>43100</v>
          </cell>
        </row>
        <row r="1723">
          <cell r="C1723" t="str">
            <v>922516</v>
          </cell>
          <cell r="D1723" t="str">
            <v>Services for Minonk</v>
          </cell>
          <cell r="E1723">
            <v>0</v>
          </cell>
          <cell r="F1723" t="str">
            <v>922</v>
          </cell>
          <cell r="G1723">
            <v>43100</v>
          </cell>
        </row>
        <row r="1724">
          <cell r="C1724" t="str">
            <v>922517</v>
          </cell>
          <cell r="D1724" t="str">
            <v>Services for Senate</v>
          </cell>
          <cell r="E1724">
            <v>144.24</v>
          </cell>
          <cell r="F1724" t="str">
            <v>922</v>
          </cell>
          <cell r="G1724">
            <v>43100</v>
          </cell>
        </row>
        <row r="1725">
          <cell r="C1725" t="str">
            <v>922599</v>
          </cell>
          <cell r="D1725" t="str">
            <v>LABS CAN CS Allocs Capitalized</v>
          </cell>
          <cell r="E1725">
            <v>-1103415.29</v>
          </cell>
          <cell r="F1725" t="str">
            <v>922</v>
          </cell>
          <cell r="G1725">
            <v>43100</v>
          </cell>
        </row>
        <row r="1726">
          <cell r="C1726" t="str">
            <v>922600</v>
          </cell>
          <cell r="D1726" t="str">
            <v>Services for East 8882</v>
          </cell>
          <cell r="E1726">
            <v>0</v>
          </cell>
          <cell r="F1726" t="str">
            <v>922</v>
          </cell>
          <cell r="G1726">
            <v>43100</v>
          </cell>
        </row>
        <row r="1727">
          <cell r="C1727" t="str">
            <v>922601</v>
          </cell>
          <cell r="D1727" t="str">
            <v>Services for NH 8810</v>
          </cell>
          <cell r="E1727">
            <v>0</v>
          </cell>
          <cell r="F1727" t="str">
            <v>922</v>
          </cell>
          <cell r="G1727">
            <v>43100</v>
          </cell>
        </row>
        <row r="1728">
          <cell r="C1728" t="str">
            <v>922602</v>
          </cell>
          <cell r="D1728" t="str">
            <v>Services for Granite St 8830</v>
          </cell>
          <cell r="E1728">
            <v>0</v>
          </cell>
          <cell r="F1728" t="str">
            <v>922</v>
          </cell>
          <cell r="G1728">
            <v>43100</v>
          </cell>
        </row>
        <row r="1729">
          <cell r="C1729" t="str">
            <v>922603</v>
          </cell>
          <cell r="D1729" t="str">
            <v>Services for Energy North 8840</v>
          </cell>
          <cell r="E1729">
            <v>0</v>
          </cell>
          <cell r="F1729" t="str">
            <v>922</v>
          </cell>
          <cell r="G1729">
            <v>43100</v>
          </cell>
        </row>
        <row r="1730">
          <cell r="C1730" t="str">
            <v>922604</v>
          </cell>
          <cell r="D1730" t="str">
            <v>Services for GA/Peach St 8862</v>
          </cell>
          <cell r="E1730">
            <v>0</v>
          </cell>
          <cell r="F1730" t="str">
            <v>922</v>
          </cell>
          <cell r="G1730">
            <v>43100</v>
          </cell>
        </row>
        <row r="1731">
          <cell r="C1731" t="str">
            <v>922605</v>
          </cell>
          <cell r="D1731" t="str">
            <v>Services for N Eng/Mass 8866</v>
          </cell>
          <cell r="E1731">
            <v>0</v>
          </cell>
          <cell r="F1731" t="str">
            <v>922</v>
          </cell>
          <cell r="G1731">
            <v>43100</v>
          </cell>
        </row>
        <row r="1732">
          <cell r="C1732" t="str">
            <v>922699</v>
          </cell>
          <cell r="D1732" t="str">
            <v>LABS US BS Capitalized</v>
          </cell>
          <cell r="E1732">
            <v>-606689.57999999996</v>
          </cell>
          <cell r="F1732" t="str">
            <v>922</v>
          </cell>
          <cell r="G1732">
            <v>43100</v>
          </cell>
        </row>
        <row r="1733">
          <cell r="C1733" t="str">
            <v>922700</v>
          </cell>
          <cell r="D1733" t="str">
            <v>Services for Central 8883</v>
          </cell>
          <cell r="E1733">
            <v>60406.11</v>
          </cell>
          <cell r="F1733" t="str">
            <v>922</v>
          </cell>
          <cell r="G1733">
            <v>43100</v>
          </cell>
        </row>
        <row r="1734">
          <cell r="C1734" t="str">
            <v>922701</v>
          </cell>
          <cell r="D1734" t="str">
            <v>Services for Empire Consol</v>
          </cell>
          <cell r="E1734">
            <v>0</v>
          </cell>
          <cell r="F1734" t="str">
            <v>922</v>
          </cell>
          <cell r="G1734">
            <v>43100</v>
          </cell>
        </row>
        <row r="1735">
          <cell r="C1735" t="str">
            <v>922702</v>
          </cell>
          <cell r="D1735" t="str">
            <v>Services for Empire Elec 8905</v>
          </cell>
          <cell r="E1735">
            <v>0</v>
          </cell>
          <cell r="F1735" t="str">
            <v>922</v>
          </cell>
          <cell r="G1735">
            <v>43100</v>
          </cell>
        </row>
        <row r="1736">
          <cell r="C1736" t="str">
            <v>922703</v>
          </cell>
          <cell r="D1736" t="str">
            <v>Services for Empire Gas 8910</v>
          </cell>
          <cell r="E1736">
            <v>0</v>
          </cell>
          <cell r="F1736" t="str">
            <v>922</v>
          </cell>
          <cell r="G1736">
            <v>43100</v>
          </cell>
        </row>
        <row r="1737">
          <cell r="C1737" t="str">
            <v>922704</v>
          </cell>
          <cell r="D1737" t="str">
            <v>Services for Empire Fiber 8915</v>
          </cell>
          <cell r="E1737">
            <v>0</v>
          </cell>
          <cell r="F1737" t="str">
            <v>922</v>
          </cell>
          <cell r="G1737">
            <v>43100</v>
          </cell>
        </row>
        <row r="1738">
          <cell r="C1738" t="str">
            <v>922705</v>
          </cell>
          <cell r="D1738" t="str">
            <v>Services for Pine Bluff 8606</v>
          </cell>
          <cell r="E1738">
            <v>0</v>
          </cell>
          <cell r="F1738" t="str">
            <v>922</v>
          </cell>
          <cell r="G1738">
            <v>43100</v>
          </cell>
        </row>
        <row r="1739">
          <cell r="C1739" t="str">
            <v>922706</v>
          </cell>
          <cell r="D1739" t="str">
            <v>Services for WHall Water 8608</v>
          </cell>
          <cell r="E1739">
            <v>0</v>
          </cell>
          <cell r="F1739" t="str">
            <v>922</v>
          </cell>
          <cell r="G1739">
            <v>43100</v>
          </cell>
        </row>
        <row r="1740">
          <cell r="C1740" t="str">
            <v>922707</v>
          </cell>
          <cell r="D1740" t="str">
            <v>Services for WHall Sewer 8609</v>
          </cell>
          <cell r="E1740">
            <v>0</v>
          </cell>
          <cell r="F1740" t="str">
            <v>922</v>
          </cell>
          <cell r="G1740">
            <v>43100</v>
          </cell>
        </row>
        <row r="1741">
          <cell r="C1741" t="str">
            <v>922708</v>
          </cell>
          <cell r="D1741" t="str">
            <v>Services for Mid States 8850</v>
          </cell>
          <cell r="E1741">
            <v>697.89</v>
          </cell>
          <cell r="F1741" t="str">
            <v>922</v>
          </cell>
          <cell r="G1741">
            <v>43100</v>
          </cell>
        </row>
        <row r="1742">
          <cell r="C1742" t="str">
            <v>922709</v>
          </cell>
          <cell r="D1742" t="str">
            <v>Services for Mid States Water</v>
          </cell>
          <cell r="E1742">
            <v>4.6100000000000003</v>
          </cell>
          <cell r="F1742" t="str">
            <v>922</v>
          </cell>
          <cell r="G1742">
            <v>43100</v>
          </cell>
        </row>
        <row r="1743">
          <cell r="C1743" t="str">
            <v>922799</v>
          </cell>
          <cell r="D1743" t="str">
            <v>LABS US CS Capitalized</v>
          </cell>
          <cell r="E1743">
            <v>-15917.81</v>
          </cell>
          <cell r="F1743" t="str">
            <v>922</v>
          </cell>
          <cell r="G1743">
            <v>43100</v>
          </cell>
        </row>
        <row r="1744">
          <cell r="C1744" t="str">
            <v>922800</v>
          </cell>
          <cell r="D1744" t="str">
            <v>Services for West 8884</v>
          </cell>
          <cell r="E1744">
            <v>1092.8699999999999</v>
          </cell>
          <cell r="F1744" t="str">
            <v>922</v>
          </cell>
          <cell r="G1744">
            <v>43100</v>
          </cell>
        </row>
        <row r="1745">
          <cell r="C1745" t="str">
            <v>922801</v>
          </cell>
          <cell r="D1745" t="str">
            <v>Services for Liberty Wtr 8020</v>
          </cell>
          <cell r="E1745">
            <v>0</v>
          </cell>
          <cell r="F1745" t="str">
            <v>922</v>
          </cell>
          <cell r="G1745">
            <v>43100</v>
          </cell>
        </row>
        <row r="1746">
          <cell r="C1746" t="str">
            <v>922802</v>
          </cell>
          <cell r="D1746" t="str">
            <v>Services for Calpeco 8800</v>
          </cell>
          <cell r="E1746">
            <v>0</v>
          </cell>
          <cell r="F1746" t="str">
            <v>922</v>
          </cell>
          <cell r="G1746">
            <v>43100</v>
          </cell>
        </row>
        <row r="1747">
          <cell r="C1747" t="str">
            <v>922803</v>
          </cell>
          <cell r="D1747" t="str">
            <v>Services for Park Water 8623</v>
          </cell>
          <cell r="E1747">
            <v>0</v>
          </cell>
          <cell r="F1747" t="str">
            <v>922</v>
          </cell>
          <cell r="G1747">
            <v>43100</v>
          </cell>
        </row>
        <row r="1748">
          <cell r="C1748" t="str">
            <v>922899</v>
          </cell>
          <cell r="D1748" t="str">
            <v>Central Allocs Capitalized</v>
          </cell>
          <cell r="E1748">
            <v>-322636.36</v>
          </cell>
          <cell r="F1748" t="str">
            <v>922</v>
          </cell>
          <cell r="G1748">
            <v>43100</v>
          </cell>
        </row>
        <row r="1749">
          <cell r="C1749" t="str">
            <v>922900</v>
          </cell>
          <cell r="D1749" t="str">
            <v>Indirect Liberty Corp US</v>
          </cell>
          <cell r="E1749">
            <v>968.57</v>
          </cell>
          <cell r="F1749" t="str">
            <v>922</v>
          </cell>
          <cell r="G1749">
            <v>43100</v>
          </cell>
        </row>
        <row r="1750">
          <cell r="C1750" t="str">
            <v>922999</v>
          </cell>
          <cell r="D1750" t="str">
            <v>Liberty Corp US CS Capitalized</v>
          </cell>
          <cell r="E1750">
            <v>-85460.75</v>
          </cell>
          <cell r="F1750" t="str">
            <v>922</v>
          </cell>
          <cell r="G1750">
            <v>43100</v>
          </cell>
        </row>
        <row r="1751">
          <cell r="C1751" t="str">
            <v>923010</v>
          </cell>
          <cell r="D1751" t="str">
            <v>LABS US BS Reg Indir Allocs</v>
          </cell>
          <cell r="E1751">
            <v>382258.6</v>
          </cell>
          <cell r="F1751" t="str">
            <v>923</v>
          </cell>
          <cell r="G1751">
            <v>43100</v>
          </cell>
        </row>
        <row r="1752">
          <cell r="C1752" t="str">
            <v>923045</v>
          </cell>
          <cell r="D1752" t="str">
            <v>Outside Services</v>
          </cell>
          <cell r="E1752">
            <v>403890.69</v>
          </cell>
          <cell r="F1752" t="str">
            <v>923</v>
          </cell>
          <cell r="G1752">
            <v>43100</v>
          </cell>
        </row>
        <row r="1753">
          <cell r="C1753" t="str">
            <v>923046</v>
          </cell>
          <cell r="D1753" t="str">
            <v>Outside Services - EDG Only</v>
          </cell>
          <cell r="E1753">
            <v>280.17</v>
          </cell>
          <cell r="F1753" t="str">
            <v>923</v>
          </cell>
          <cell r="G1753">
            <v>43100</v>
          </cell>
        </row>
        <row r="1754">
          <cell r="C1754" t="str">
            <v>923047</v>
          </cell>
          <cell r="D1754" t="str">
            <v>Outside Services - EDE Only</v>
          </cell>
          <cell r="E1754">
            <v>442005.32</v>
          </cell>
          <cell r="F1754" t="str">
            <v>923</v>
          </cell>
          <cell r="G1754">
            <v>43100</v>
          </cell>
        </row>
        <row r="1755">
          <cell r="C1755" t="str">
            <v>923050</v>
          </cell>
          <cell r="D1755" t="str">
            <v>Management Fee</v>
          </cell>
          <cell r="E1755">
            <v>181744.79</v>
          </cell>
          <cell r="F1755" t="str">
            <v>923</v>
          </cell>
          <cell r="G1755">
            <v>43100</v>
          </cell>
        </row>
        <row r="1756">
          <cell r="C1756" t="str">
            <v>923051</v>
          </cell>
          <cell r="D1756" t="str">
            <v>O&amp;M Fee - NAES</v>
          </cell>
          <cell r="E1756">
            <v>58286.81</v>
          </cell>
          <cell r="F1756" t="str">
            <v>923</v>
          </cell>
          <cell r="G1756">
            <v>43100</v>
          </cell>
        </row>
        <row r="1757">
          <cell r="C1757" t="str">
            <v>923110</v>
          </cell>
          <cell r="D1757" t="str">
            <v>LUC BS Indirect Allocs</v>
          </cell>
          <cell r="E1757">
            <v>3100671.96</v>
          </cell>
          <cell r="F1757" t="str">
            <v>923</v>
          </cell>
          <cell r="G1757">
            <v>43100</v>
          </cell>
        </row>
        <row r="1758">
          <cell r="C1758" t="str">
            <v>923145</v>
          </cell>
          <cell r="D1758" t="str">
            <v>Outside Serv - Liab Claims</v>
          </cell>
          <cell r="E1758">
            <v>87071.18</v>
          </cell>
          <cell r="F1758" t="str">
            <v>923</v>
          </cell>
          <cell r="G1758">
            <v>43100</v>
          </cell>
        </row>
        <row r="1759">
          <cell r="C1759" t="str">
            <v>923182</v>
          </cell>
          <cell r="D1759" t="str">
            <v>Liab Claims - Denker Asbestos</v>
          </cell>
          <cell r="E1759">
            <v>15688.9</v>
          </cell>
          <cell r="F1759" t="str">
            <v>923</v>
          </cell>
          <cell r="G1759">
            <v>43100</v>
          </cell>
        </row>
        <row r="1760">
          <cell r="C1760" t="str">
            <v>923210</v>
          </cell>
          <cell r="D1760" t="str">
            <v>APUC CS Indirect Allocs</v>
          </cell>
          <cell r="E1760">
            <v>2323352.7799999998</v>
          </cell>
          <cell r="F1760" t="str">
            <v>923</v>
          </cell>
          <cell r="G1760">
            <v>43100</v>
          </cell>
        </row>
        <row r="1761">
          <cell r="C1761" t="str">
            <v>923509</v>
          </cell>
          <cell r="D1761" t="str">
            <v>Outside Services - Training</v>
          </cell>
          <cell r="E1761">
            <v>9058.1299999999992</v>
          </cell>
          <cell r="F1761" t="str">
            <v>923</v>
          </cell>
          <cell r="G1761">
            <v>43100</v>
          </cell>
        </row>
        <row r="1762">
          <cell r="C1762" t="str">
            <v>923510</v>
          </cell>
          <cell r="D1762" t="str">
            <v>LABS CAN CS Indirect Allocs</v>
          </cell>
          <cell r="E1762">
            <v>2789546.51</v>
          </cell>
          <cell r="F1762" t="str">
            <v>923</v>
          </cell>
          <cell r="G1762">
            <v>43100</v>
          </cell>
        </row>
        <row r="1763">
          <cell r="C1763" t="str">
            <v>923610</v>
          </cell>
          <cell r="D1763" t="str">
            <v>LABS US BS Indirect Allocs</v>
          </cell>
          <cell r="E1763">
            <v>2825559.2</v>
          </cell>
          <cell r="F1763" t="str">
            <v>923</v>
          </cell>
          <cell r="G1763">
            <v>43100</v>
          </cell>
        </row>
        <row r="1764">
          <cell r="C1764" t="str">
            <v>923710</v>
          </cell>
          <cell r="D1764" t="str">
            <v>LABS US CS Indirect Allocs</v>
          </cell>
          <cell r="E1764">
            <v>75124.41</v>
          </cell>
          <cell r="F1764" t="str">
            <v>923</v>
          </cell>
          <cell r="G1764">
            <v>43100</v>
          </cell>
        </row>
        <row r="1765">
          <cell r="C1765" t="str">
            <v>923810</v>
          </cell>
          <cell r="D1765" t="str">
            <v>CENTRAL Indirect Allocs</v>
          </cell>
          <cell r="E1765">
            <v>1556517.13</v>
          </cell>
          <cell r="F1765" t="str">
            <v>923</v>
          </cell>
          <cell r="G1765">
            <v>43100</v>
          </cell>
        </row>
        <row r="1766">
          <cell r="C1766" t="str">
            <v>923910</v>
          </cell>
          <cell r="D1766" t="str">
            <v>LIB Corp US CS Indirect Allocs</v>
          </cell>
          <cell r="E1766">
            <v>400650.81</v>
          </cell>
          <cell r="F1766" t="str">
            <v>923</v>
          </cell>
          <cell r="G1766">
            <v>43100</v>
          </cell>
        </row>
        <row r="1767">
          <cell r="C1767" t="str">
            <v>924000</v>
          </cell>
          <cell r="D1767" t="str">
            <v>Property Insurance</v>
          </cell>
          <cell r="E1767">
            <v>2929419.2</v>
          </cell>
          <cell r="F1767" t="str">
            <v>924</v>
          </cell>
          <cell r="G1767">
            <v>43100</v>
          </cell>
        </row>
        <row r="1768">
          <cell r="C1768" t="str">
            <v>924001</v>
          </cell>
          <cell r="D1768" t="str">
            <v>Aviation Insurance</v>
          </cell>
          <cell r="E1768">
            <v>512.88</v>
          </cell>
          <cell r="F1768" t="str">
            <v>924</v>
          </cell>
          <cell r="G1768">
            <v>43100</v>
          </cell>
        </row>
        <row r="1769">
          <cell r="C1769" t="str">
            <v>925000</v>
          </cell>
          <cell r="D1769" t="str">
            <v>Injuries &amp; Damages-Corp</v>
          </cell>
          <cell r="E1769">
            <v>1006948.58</v>
          </cell>
          <cell r="F1769" t="str">
            <v>925</v>
          </cell>
          <cell r="G1769">
            <v>43100</v>
          </cell>
        </row>
        <row r="1770">
          <cell r="C1770" t="str">
            <v>926000</v>
          </cell>
          <cell r="D1770" t="str">
            <v>Benefits Contra Account</v>
          </cell>
          <cell r="E1770">
            <v>-408275.94</v>
          </cell>
          <cell r="F1770" t="str">
            <v>926</v>
          </cell>
          <cell r="G1770">
            <v>43100</v>
          </cell>
        </row>
        <row r="1771">
          <cell r="C1771" t="str">
            <v>926145</v>
          </cell>
          <cell r="D1771" t="str">
            <v>Pension SERP Defined Benefit</v>
          </cell>
          <cell r="E1771">
            <v>1391227.18</v>
          </cell>
          <cell r="F1771" t="str">
            <v>926</v>
          </cell>
          <cell r="G1771">
            <v>43100</v>
          </cell>
        </row>
        <row r="1772">
          <cell r="C1772" t="str">
            <v>926146</v>
          </cell>
          <cell r="D1772" t="str">
            <v>FAS 87 SLCC Reimbursement</v>
          </cell>
          <cell r="E1772">
            <v>3265.77</v>
          </cell>
          <cell r="F1772" t="str">
            <v>926</v>
          </cell>
          <cell r="G1772">
            <v>43100</v>
          </cell>
        </row>
        <row r="1773">
          <cell r="C1773" t="str">
            <v>926147</v>
          </cell>
          <cell r="D1773" t="str">
            <v>FAS87 Reg Asset Amort Exp</v>
          </cell>
          <cell r="E1773">
            <v>1203932.25</v>
          </cell>
          <cell r="F1773" t="str">
            <v>926</v>
          </cell>
          <cell r="G1773">
            <v>43100</v>
          </cell>
        </row>
        <row r="1774">
          <cell r="C1774" t="str">
            <v>926148</v>
          </cell>
          <cell r="D1774" t="str">
            <v>FAS87 Pens - Elec/Gas (GAAP)</v>
          </cell>
          <cell r="E1774">
            <v>7485568.1699999999</v>
          </cell>
          <cell r="F1774" t="str">
            <v>926</v>
          </cell>
          <cell r="G1774">
            <v>43100</v>
          </cell>
        </row>
        <row r="1775">
          <cell r="C1775" t="str">
            <v>926149</v>
          </cell>
          <cell r="D1775" t="str">
            <v>FAS87 Pens - Reg Asset (5yr)</v>
          </cell>
          <cell r="E1775">
            <v>594495.15</v>
          </cell>
          <cell r="F1775" t="str">
            <v>926</v>
          </cell>
          <cell r="G1775">
            <v>43100</v>
          </cell>
        </row>
        <row r="1776">
          <cell r="C1776" t="str">
            <v>926197</v>
          </cell>
          <cell r="D1776" t="str">
            <v>Pensions - Iatan</v>
          </cell>
          <cell r="E1776">
            <v>1169189.3500000001</v>
          </cell>
          <cell r="F1776" t="str">
            <v>926</v>
          </cell>
          <cell r="G1776">
            <v>43100</v>
          </cell>
        </row>
        <row r="1777">
          <cell r="C1777" t="str">
            <v>926201</v>
          </cell>
          <cell r="D1777" t="str">
            <v>Dental Plan</v>
          </cell>
          <cell r="E1777">
            <v>140322.96</v>
          </cell>
          <cell r="F1777" t="str">
            <v>926</v>
          </cell>
          <cell r="G1777">
            <v>43100</v>
          </cell>
        </row>
        <row r="1778">
          <cell r="C1778" t="str">
            <v>926202</v>
          </cell>
          <cell r="D1778" t="str">
            <v>Vision Plan</v>
          </cell>
          <cell r="E1778">
            <v>44414.64</v>
          </cell>
          <cell r="F1778" t="str">
            <v>926</v>
          </cell>
          <cell r="G1778">
            <v>43100</v>
          </cell>
        </row>
        <row r="1779">
          <cell r="C1779" t="str">
            <v>926212</v>
          </cell>
          <cell r="D1779" t="str">
            <v>Severence Benefits</v>
          </cell>
          <cell r="E1779">
            <v>0</v>
          </cell>
          <cell r="F1779" t="str">
            <v>926</v>
          </cell>
          <cell r="G1779">
            <v>43100</v>
          </cell>
        </row>
        <row r="1780">
          <cell r="C1780" t="str">
            <v>926214</v>
          </cell>
          <cell r="D1780" t="str">
            <v>Employee Refreshments</v>
          </cell>
          <cell r="E1780">
            <v>59494.73</v>
          </cell>
          <cell r="F1780" t="str">
            <v>926</v>
          </cell>
          <cell r="G1780">
            <v>43100</v>
          </cell>
        </row>
        <row r="1781">
          <cell r="C1781" t="str">
            <v>926215</v>
          </cell>
          <cell r="D1781" t="str">
            <v>Comp Exp Employee Stk Purch</v>
          </cell>
          <cell r="E1781">
            <v>45622.95</v>
          </cell>
          <cell r="F1781" t="str">
            <v>926</v>
          </cell>
          <cell r="G1781">
            <v>43100</v>
          </cell>
        </row>
        <row r="1782">
          <cell r="C1782" t="str">
            <v>926216</v>
          </cell>
          <cell r="D1782" t="str">
            <v>Employee Information</v>
          </cell>
          <cell r="E1782">
            <v>12830.69</v>
          </cell>
          <cell r="F1782" t="str">
            <v>926</v>
          </cell>
          <cell r="G1782">
            <v>43100</v>
          </cell>
        </row>
        <row r="1783">
          <cell r="C1783" t="str">
            <v>926217</v>
          </cell>
          <cell r="D1783" t="str">
            <v>Flowers</v>
          </cell>
          <cell r="E1783">
            <v>1348.69</v>
          </cell>
          <cell r="F1783" t="str">
            <v>926</v>
          </cell>
          <cell r="G1783">
            <v>43100</v>
          </cell>
        </row>
        <row r="1784">
          <cell r="C1784" t="str">
            <v>926218</v>
          </cell>
          <cell r="D1784" t="str">
            <v>Coffeeroom Supplies</v>
          </cell>
          <cell r="E1784">
            <v>9717.5499999999993</v>
          </cell>
          <cell r="F1784" t="str">
            <v>926</v>
          </cell>
          <cell r="G1784">
            <v>43100</v>
          </cell>
        </row>
        <row r="1785">
          <cell r="C1785" t="str">
            <v>926219</v>
          </cell>
          <cell r="D1785" t="str">
            <v>Other Employee Benefits</v>
          </cell>
          <cell r="E1785">
            <v>79522.63</v>
          </cell>
          <cell r="F1785" t="str">
            <v>926</v>
          </cell>
          <cell r="G1785">
            <v>43100</v>
          </cell>
        </row>
        <row r="1786">
          <cell r="C1786" t="str">
            <v>926222</v>
          </cell>
          <cell r="D1786" t="str">
            <v>Group Life Insurance</v>
          </cell>
          <cell r="E1786">
            <v>194321.17</v>
          </cell>
          <cell r="F1786" t="str">
            <v>926</v>
          </cell>
          <cell r="G1786">
            <v>43100</v>
          </cell>
        </row>
        <row r="1787">
          <cell r="C1787" t="str">
            <v>926225</v>
          </cell>
          <cell r="D1787" t="str">
            <v>Executive Physicals</v>
          </cell>
          <cell r="E1787">
            <v>1751.51</v>
          </cell>
          <cell r="F1787" t="str">
            <v>926</v>
          </cell>
          <cell r="G1787">
            <v>43100</v>
          </cell>
        </row>
        <row r="1788">
          <cell r="C1788" t="str">
            <v>926226</v>
          </cell>
          <cell r="D1788" t="str">
            <v>Employee Welfare Exp - Elec</v>
          </cell>
          <cell r="E1788">
            <v>10444.43</v>
          </cell>
          <cell r="F1788" t="str">
            <v>926</v>
          </cell>
          <cell r="G1788">
            <v>43100</v>
          </cell>
        </row>
        <row r="1789">
          <cell r="C1789" t="str">
            <v>926227</v>
          </cell>
          <cell r="D1789" t="str">
            <v>Acc Death &amp; Dismemb - Benefit</v>
          </cell>
          <cell r="E1789">
            <v>22265.89</v>
          </cell>
          <cell r="F1789" t="str">
            <v>926</v>
          </cell>
          <cell r="G1789">
            <v>43100</v>
          </cell>
        </row>
        <row r="1790">
          <cell r="C1790" t="str">
            <v>926230</v>
          </cell>
          <cell r="D1790" t="str">
            <v>Flex Benefit Plan Expense</v>
          </cell>
          <cell r="E1790">
            <v>16085.3</v>
          </cell>
          <cell r="F1790" t="str">
            <v>926</v>
          </cell>
          <cell r="G1790">
            <v>43100</v>
          </cell>
        </row>
        <row r="1791">
          <cell r="C1791" t="str">
            <v>926231</v>
          </cell>
          <cell r="D1791" t="str">
            <v>Tuition Reimbursement</v>
          </cell>
          <cell r="E1791">
            <v>38661.410000000003</v>
          </cell>
          <cell r="F1791" t="str">
            <v>926</v>
          </cell>
          <cell r="G1791">
            <v>43100</v>
          </cell>
        </row>
        <row r="1792">
          <cell r="C1792" t="str">
            <v>926232</v>
          </cell>
          <cell r="D1792" t="str">
            <v>Taxable Educational Assistance</v>
          </cell>
          <cell r="E1792">
            <v>4.41</v>
          </cell>
          <cell r="F1792" t="str">
            <v>926</v>
          </cell>
          <cell r="G1792">
            <v>43100</v>
          </cell>
        </row>
        <row r="1793">
          <cell r="C1793" t="str">
            <v>926326</v>
          </cell>
          <cell r="D1793" t="str">
            <v>FAS106 OPEB - Reg Amortization</v>
          </cell>
          <cell r="E1793">
            <v>-43078.54</v>
          </cell>
          <cell r="F1793" t="str">
            <v>926</v>
          </cell>
          <cell r="G1793">
            <v>43100</v>
          </cell>
        </row>
        <row r="1794">
          <cell r="C1794" t="str">
            <v>926327</v>
          </cell>
          <cell r="D1794" t="str">
            <v>FAS106 HC - Reg Asst Amort Exp</v>
          </cell>
          <cell r="E1794">
            <v>2320040.83</v>
          </cell>
          <cell r="F1794" t="str">
            <v>926</v>
          </cell>
          <cell r="G1794">
            <v>43100</v>
          </cell>
        </row>
        <row r="1795">
          <cell r="C1795" t="str">
            <v>926328</v>
          </cell>
          <cell r="D1795" t="str">
            <v>FAS106 HC - Elec/Gas (GAAP)</v>
          </cell>
          <cell r="E1795">
            <v>566310.23</v>
          </cell>
          <cell r="F1795" t="str">
            <v>926</v>
          </cell>
          <cell r="G1795">
            <v>43100</v>
          </cell>
        </row>
        <row r="1796">
          <cell r="C1796" t="str">
            <v>926329</v>
          </cell>
          <cell r="D1796" t="str">
            <v>Healthcare - Electric/Gas</v>
          </cell>
          <cell r="E1796">
            <v>7278743.1399999997</v>
          </cell>
          <cell r="F1796" t="str">
            <v>926</v>
          </cell>
          <cell r="G1796">
            <v>43100</v>
          </cell>
        </row>
        <row r="1797">
          <cell r="C1797" t="str">
            <v>926437</v>
          </cell>
          <cell r="D1797" t="str">
            <v>Employee Disability Plan Exp</v>
          </cell>
          <cell r="E1797">
            <v>134998.26999999999</v>
          </cell>
          <cell r="F1797" t="str">
            <v>926</v>
          </cell>
          <cell r="G1797">
            <v>43100</v>
          </cell>
        </row>
        <row r="1798">
          <cell r="C1798" t="str">
            <v>926555</v>
          </cell>
          <cell r="D1798" t="str">
            <v>401K - Electric/Gas</v>
          </cell>
          <cell r="E1798">
            <v>1540228.75</v>
          </cell>
          <cell r="F1798" t="str">
            <v>926</v>
          </cell>
          <cell r="G1798">
            <v>43100</v>
          </cell>
        </row>
        <row r="1799">
          <cell r="C1799" t="str">
            <v>928000</v>
          </cell>
          <cell r="D1799" t="str">
            <v>Regulatory Commission Exp-Corp</v>
          </cell>
          <cell r="E1799">
            <v>1340377.32</v>
          </cell>
          <cell r="F1799" t="str">
            <v>928</v>
          </cell>
          <cell r="G1799">
            <v>43100</v>
          </cell>
        </row>
        <row r="1800">
          <cell r="C1800" t="str">
            <v>929000</v>
          </cell>
          <cell r="D1800" t="str">
            <v>Duplicate Charges Credit</v>
          </cell>
          <cell r="E1800">
            <v>-276977.78000000003</v>
          </cell>
          <cell r="F1800" t="str">
            <v>929</v>
          </cell>
          <cell r="G1800">
            <v>43100</v>
          </cell>
        </row>
        <row r="1801">
          <cell r="C1801" t="str">
            <v>930104</v>
          </cell>
          <cell r="D1801" t="str">
            <v>Franchise Elections</v>
          </cell>
          <cell r="E1801">
            <v>11221.98</v>
          </cell>
          <cell r="F1801" t="str">
            <v>930</v>
          </cell>
          <cell r="G1801">
            <v>43100</v>
          </cell>
        </row>
        <row r="1802">
          <cell r="C1802" t="str">
            <v>930106</v>
          </cell>
          <cell r="D1802" t="str">
            <v>Local Advertising</v>
          </cell>
          <cell r="E1802">
            <v>175.72</v>
          </cell>
          <cell r="F1802" t="str">
            <v>930</v>
          </cell>
          <cell r="G1802">
            <v>43100</v>
          </cell>
        </row>
        <row r="1803">
          <cell r="C1803" t="str">
            <v>930143</v>
          </cell>
          <cell r="D1803" t="str">
            <v>Institutional Ad - Newspaper</v>
          </cell>
          <cell r="E1803">
            <v>1425</v>
          </cell>
          <cell r="F1803" t="str">
            <v>930</v>
          </cell>
          <cell r="G1803">
            <v>43100</v>
          </cell>
        </row>
        <row r="1804">
          <cell r="C1804" t="str">
            <v>930144</v>
          </cell>
          <cell r="D1804" t="str">
            <v>Institutional Ad - Other</v>
          </cell>
          <cell r="E1804">
            <v>600</v>
          </cell>
          <cell r="F1804" t="str">
            <v>930</v>
          </cell>
          <cell r="G1804">
            <v>43100</v>
          </cell>
        </row>
        <row r="1805">
          <cell r="C1805" t="str">
            <v>930210</v>
          </cell>
          <cell r="D1805" t="str">
            <v>Industry Association Dues</v>
          </cell>
          <cell r="E1805">
            <v>193354.58</v>
          </cell>
          <cell r="F1805" t="str">
            <v>930</v>
          </cell>
          <cell r="G1805">
            <v>43100</v>
          </cell>
        </row>
        <row r="1806">
          <cell r="C1806" t="str">
            <v>930219</v>
          </cell>
          <cell r="D1806" t="str">
            <v>E.D. Association Dues</v>
          </cell>
          <cell r="E1806">
            <v>6515</v>
          </cell>
          <cell r="F1806" t="str">
            <v>930</v>
          </cell>
          <cell r="G1806">
            <v>43100</v>
          </cell>
        </row>
        <row r="1807">
          <cell r="C1807" t="str">
            <v>930220</v>
          </cell>
          <cell r="D1807" t="str">
            <v>Dir-Stkhldr &amp; Oth Investor Exp</v>
          </cell>
          <cell r="E1807">
            <v>486999.91</v>
          </cell>
          <cell r="F1807" t="str">
            <v>930</v>
          </cell>
          <cell r="G1807">
            <v>43100</v>
          </cell>
        </row>
        <row r="1808">
          <cell r="C1808" t="str">
            <v>930230</v>
          </cell>
          <cell r="D1808" t="str">
            <v>Conflict Resolution Hotline</v>
          </cell>
          <cell r="E1808">
            <v>3718.73</v>
          </cell>
          <cell r="F1808" t="str">
            <v>930</v>
          </cell>
          <cell r="G1808">
            <v>43100</v>
          </cell>
        </row>
        <row r="1809">
          <cell r="C1809" t="str">
            <v>930240</v>
          </cell>
          <cell r="D1809" t="str">
            <v>Misc Gen Exp-Other</v>
          </cell>
          <cell r="E1809">
            <v>16103.52</v>
          </cell>
          <cell r="F1809" t="str">
            <v>930</v>
          </cell>
          <cell r="G1809">
            <v>43100</v>
          </cell>
        </row>
        <row r="1810">
          <cell r="C1810" t="str">
            <v>930248</v>
          </cell>
          <cell r="D1810" t="str">
            <v>Chamber Of Commerce Dues</v>
          </cell>
          <cell r="E1810">
            <v>18765</v>
          </cell>
          <cell r="F1810" t="str">
            <v>930</v>
          </cell>
          <cell r="G1810">
            <v>43100</v>
          </cell>
        </row>
        <row r="1811">
          <cell r="C1811" t="str">
            <v>930298</v>
          </cell>
          <cell r="D1811" t="str">
            <v>External Merger Costs</v>
          </cell>
          <cell r="E1811">
            <v>5871676.5700000003</v>
          </cell>
          <cell r="F1811" t="str">
            <v>930</v>
          </cell>
          <cell r="G1811">
            <v>43100</v>
          </cell>
        </row>
        <row r="1812">
          <cell r="C1812" t="str">
            <v>930299</v>
          </cell>
          <cell r="D1812" t="str">
            <v>Invest Adv Srv – Acquisition</v>
          </cell>
          <cell r="E1812">
            <v>32844056.829999998</v>
          </cell>
          <cell r="F1812" t="str">
            <v>930</v>
          </cell>
          <cell r="G1812">
            <v>43100</v>
          </cell>
        </row>
        <row r="1813">
          <cell r="C1813" t="str">
            <v>931026</v>
          </cell>
          <cell r="D1813" t="str">
            <v>Equipment Rental-Bld Serv</v>
          </cell>
          <cell r="E1813">
            <v>1711.44</v>
          </cell>
          <cell r="F1813" t="str">
            <v>931</v>
          </cell>
          <cell r="G1813">
            <v>43100</v>
          </cell>
        </row>
        <row r="1814">
          <cell r="C1814" t="str">
            <v>931281</v>
          </cell>
          <cell r="D1814" t="str">
            <v>Building Rental</v>
          </cell>
          <cell r="E1814">
            <v>40324.15</v>
          </cell>
          <cell r="F1814" t="str">
            <v>931</v>
          </cell>
          <cell r="G1814">
            <v>43100</v>
          </cell>
        </row>
        <row r="1815">
          <cell r="C1815" t="str">
            <v>935024</v>
          </cell>
          <cell r="D1815" t="str">
            <v>Building &amp; Grounds Maintenance</v>
          </cell>
          <cell r="E1815">
            <v>227234.29</v>
          </cell>
          <cell r="F1815" t="str">
            <v>935</v>
          </cell>
          <cell r="G1815">
            <v>43100</v>
          </cell>
        </row>
        <row r="1816">
          <cell r="C1816" t="str">
            <v>935026</v>
          </cell>
          <cell r="D1816" t="str">
            <v>Building Maintenance</v>
          </cell>
          <cell r="E1816">
            <v>284832.38</v>
          </cell>
          <cell r="F1816" t="str">
            <v>935</v>
          </cell>
          <cell r="G1816">
            <v>43100</v>
          </cell>
        </row>
        <row r="1817">
          <cell r="C1817" t="str">
            <v>935027</v>
          </cell>
          <cell r="D1817" t="str">
            <v>Bldg Maint EDE owned rent prop</v>
          </cell>
          <cell r="E1817">
            <v>-16.75</v>
          </cell>
          <cell r="F1817" t="str">
            <v>935</v>
          </cell>
          <cell r="G1817">
            <v>43100</v>
          </cell>
        </row>
        <row r="1818">
          <cell r="C1818" t="str">
            <v>935098</v>
          </cell>
          <cell r="D1818" t="str">
            <v>Computer Maintenance</v>
          </cell>
          <cell r="E1818">
            <v>15583.67</v>
          </cell>
          <cell r="F1818" t="str">
            <v>935</v>
          </cell>
          <cell r="G1818">
            <v>43100</v>
          </cell>
        </row>
        <row r="1819">
          <cell r="C1819" t="str">
            <v>935099</v>
          </cell>
          <cell r="D1819" t="str">
            <v>Computer Mtce-Customer Watch</v>
          </cell>
          <cell r="E1819">
            <v>-0.12</v>
          </cell>
          <cell r="F1819" t="str">
            <v>935</v>
          </cell>
          <cell r="G1819">
            <v>43100</v>
          </cell>
        </row>
        <row r="1820">
          <cell r="C1820" t="str">
            <v>935289</v>
          </cell>
          <cell r="D1820" t="str">
            <v>Supplies-Info Serv</v>
          </cell>
          <cell r="E1820">
            <v>-2.9</v>
          </cell>
          <cell r="F1820" t="str">
            <v>935</v>
          </cell>
          <cell r="G1820">
            <v>43100</v>
          </cell>
        </row>
        <row r="1821">
          <cell r="C1821" t="str">
            <v>935346</v>
          </cell>
          <cell r="D1821" t="str">
            <v>Furniture Maintenance</v>
          </cell>
          <cell r="E1821">
            <v>32.26</v>
          </cell>
          <cell r="F1821" t="str">
            <v>935</v>
          </cell>
          <cell r="G1821">
            <v>43100</v>
          </cell>
        </row>
        <row r="1822">
          <cell r="C1822" t="str">
            <v>935347</v>
          </cell>
          <cell r="D1822" t="str">
            <v>Telephone System Maintenance</v>
          </cell>
          <cell r="E1822">
            <v>0.82</v>
          </cell>
          <cell r="F1822" t="str">
            <v>935</v>
          </cell>
          <cell r="G1822">
            <v>43100</v>
          </cell>
        </row>
        <row r="1823">
          <cell r="C1823" t="str">
            <v>935389</v>
          </cell>
          <cell r="D1823" t="str">
            <v>Office Equipment Maintenance</v>
          </cell>
          <cell r="E1823">
            <v>524.5</v>
          </cell>
          <cell r="F1823" t="str">
            <v>935</v>
          </cell>
          <cell r="G1823">
            <v>43100</v>
          </cell>
        </row>
        <row r="1824">
          <cell r="C1824" t="str">
            <v>935515</v>
          </cell>
          <cell r="D1824" t="str">
            <v>Microwave Maintenance Expenses</v>
          </cell>
          <cell r="E1824">
            <v>52057.14</v>
          </cell>
          <cell r="F1824" t="str">
            <v>935</v>
          </cell>
          <cell r="G1824">
            <v>43100</v>
          </cell>
        </row>
        <row r="1825">
          <cell r="C1825" t="str">
            <v>935520</v>
          </cell>
          <cell r="D1825" t="str">
            <v>Telephone Expenses-Telecomm</v>
          </cell>
          <cell r="E1825">
            <v>569.77</v>
          </cell>
          <cell r="F1825" t="str">
            <v>935</v>
          </cell>
          <cell r="G1825">
            <v>43100</v>
          </cell>
        </row>
        <row r="1826">
          <cell r="C1826" t="str">
            <v>935523</v>
          </cell>
          <cell r="D1826" t="str">
            <v>Telecomm Exp Other</v>
          </cell>
          <cell r="E1826">
            <v>11213.39</v>
          </cell>
          <cell r="F1826" t="str">
            <v>935</v>
          </cell>
          <cell r="G1826">
            <v>43100</v>
          </cell>
        </row>
        <row r="1827">
          <cell r="C1827" t="str">
            <v>999994</v>
          </cell>
          <cell r="D1827" t="str">
            <v>Acct Entry Type Default - Labs</v>
          </cell>
          <cell r="E1827">
            <v>0</v>
          </cell>
          <cell r="F1827" t="str">
            <v>999</v>
          </cell>
          <cell r="G1827">
            <v>43100</v>
          </cell>
        </row>
        <row r="1828">
          <cell r="C1828" t="str">
            <v>101000</v>
          </cell>
          <cell r="D1828" t="str">
            <v>Electric Plant In Service</v>
          </cell>
          <cell r="E1828">
            <v>-802152243.63</v>
          </cell>
          <cell r="F1828" t="str">
            <v>101</v>
          </cell>
          <cell r="G1828">
            <v>43100</v>
          </cell>
        </row>
        <row r="1829">
          <cell r="C1829" t="str">
            <v>101999</v>
          </cell>
          <cell r="D1829" t="str">
            <v>FV Prop Plant Equip Adj</v>
          </cell>
          <cell r="E1829">
            <v>-1890539.84</v>
          </cell>
          <cell r="F1829" t="str">
            <v>101</v>
          </cell>
          <cell r="G1829">
            <v>43100</v>
          </cell>
        </row>
        <row r="1830">
          <cell r="C1830" t="str">
            <v>106100</v>
          </cell>
          <cell r="D1830" t="str">
            <v>COMPL CONSTR NOT UNITIZED ELEC</v>
          </cell>
          <cell r="E1830">
            <v>0</v>
          </cell>
          <cell r="F1830" t="str">
            <v>106</v>
          </cell>
          <cell r="G1830">
            <v>43100</v>
          </cell>
        </row>
        <row r="1831">
          <cell r="C1831" t="str">
            <v>106200</v>
          </cell>
          <cell r="D1831" t="str">
            <v>COMPL CONSTR NOT UNITIZED GAS</v>
          </cell>
          <cell r="E1831">
            <v>0</v>
          </cell>
          <cell r="F1831" t="str">
            <v>106</v>
          </cell>
          <cell r="G1831">
            <v>43100</v>
          </cell>
        </row>
        <row r="1832">
          <cell r="C1832" t="str">
            <v>107000</v>
          </cell>
          <cell r="D1832" t="str">
            <v>Cwip-Electric/Gas</v>
          </cell>
          <cell r="E1832">
            <v>0</v>
          </cell>
          <cell r="F1832" t="str">
            <v>107</v>
          </cell>
          <cell r="G1832">
            <v>43100</v>
          </cell>
        </row>
        <row r="1833">
          <cell r="C1833" t="str">
            <v>107002</v>
          </cell>
          <cell r="D1833" t="str">
            <v>CWIP - SLCC</v>
          </cell>
          <cell r="E1833">
            <v>0</v>
          </cell>
          <cell r="F1833" t="str">
            <v>107</v>
          </cell>
          <cell r="G1833">
            <v>43100</v>
          </cell>
        </row>
        <row r="1834">
          <cell r="C1834" t="str">
            <v>108000</v>
          </cell>
          <cell r="D1834" t="str">
            <v>Accum Prov Depr Gas Plant</v>
          </cell>
          <cell r="E1834">
            <v>50577515.270000003</v>
          </cell>
          <cell r="F1834" t="str">
            <v>108</v>
          </cell>
          <cell r="G1834">
            <v>43100</v>
          </cell>
        </row>
        <row r="1835">
          <cell r="C1835" t="str">
            <v>108001</v>
          </cell>
          <cell r="D1835" t="str">
            <v>Retirement WIP - Gas</v>
          </cell>
          <cell r="E1835">
            <v>-176048.49</v>
          </cell>
          <cell r="F1835" t="str">
            <v>108</v>
          </cell>
          <cell r="G1835">
            <v>43100</v>
          </cell>
        </row>
        <row r="1836">
          <cell r="C1836" t="str">
            <v>108099</v>
          </cell>
          <cell r="D1836" t="str">
            <v>Acquisition Adj Nat Gas Depr</v>
          </cell>
          <cell r="E1836">
            <v>-30495727.390000001</v>
          </cell>
          <cell r="F1836" t="str">
            <v>108</v>
          </cell>
          <cell r="G1836">
            <v>43100</v>
          </cell>
        </row>
        <row r="1837">
          <cell r="C1837" t="str">
            <v>108100</v>
          </cell>
          <cell r="D1837" t="str">
            <v>Accum Prov Depr-Electric Plant</v>
          </cell>
          <cell r="E1837">
            <v>771608590.95000005</v>
          </cell>
          <cell r="F1837" t="str">
            <v>108</v>
          </cell>
          <cell r="G1837">
            <v>43100</v>
          </cell>
        </row>
        <row r="1838">
          <cell r="C1838" t="str">
            <v>108150</v>
          </cell>
          <cell r="D1838" t="str">
            <v>Accum Depr Asset Retire Oblig</v>
          </cell>
          <cell r="E1838">
            <v>5229525.43</v>
          </cell>
          <cell r="F1838" t="str">
            <v>108</v>
          </cell>
          <cell r="G1838">
            <v>43100</v>
          </cell>
        </row>
        <row r="1839">
          <cell r="C1839" t="str">
            <v>108200</v>
          </cell>
          <cell r="D1839" t="str">
            <v>Rwip Electric  Plant</v>
          </cell>
          <cell r="E1839">
            <v>-17462337.41</v>
          </cell>
          <cell r="F1839" t="str">
            <v>108</v>
          </cell>
          <cell r="G1839">
            <v>43100</v>
          </cell>
        </row>
        <row r="1840">
          <cell r="C1840" t="str">
            <v>108202</v>
          </cell>
          <cell r="D1840" t="str">
            <v>RWIP - SLCC</v>
          </cell>
          <cell r="E1840">
            <v>-293640.5</v>
          </cell>
          <cell r="F1840" t="str">
            <v>108</v>
          </cell>
          <cell r="G1840">
            <v>43100</v>
          </cell>
        </row>
        <row r="1841">
          <cell r="C1841" t="str">
            <v>111000</v>
          </cell>
          <cell r="D1841" t="str">
            <v>Ltd-Term Elec/Gas Plant Amort</v>
          </cell>
          <cell r="E1841">
            <v>17564437.550000001</v>
          </cell>
          <cell r="F1841" t="str">
            <v>111</v>
          </cell>
          <cell r="G1841">
            <v>43100</v>
          </cell>
        </row>
        <row r="1842">
          <cell r="C1842" t="str">
            <v>118100</v>
          </cell>
          <cell r="D1842" t="str">
            <v>Water Plant In Service</v>
          </cell>
          <cell r="E1842">
            <v>-3048.21</v>
          </cell>
          <cell r="F1842" t="str">
            <v>118</v>
          </cell>
          <cell r="G1842">
            <v>43100</v>
          </cell>
        </row>
        <row r="1843">
          <cell r="C1843" t="str">
            <v>118110</v>
          </cell>
          <cell r="D1843" t="str">
            <v>COMPL CONSTR NOT UNITIZED WTR</v>
          </cell>
          <cell r="E1843">
            <v>0</v>
          </cell>
          <cell r="F1843" t="str">
            <v>118</v>
          </cell>
          <cell r="G1843">
            <v>43100</v>
          </cell>
        </row>
        <row r="1844">
          <cell r="C1844" t="str">
            <v>118200</v>
          </cell>
          <cell r="D1844" t="str">
            <v>Cwip  - Water</v>
          </cell>
          <cell r="E1844">
            <v>0</v>
          </cell>
          <cell r="F1844" t="str">
            <v>118</v>
          </cell>
          <cell r="G1844">
            <v>43100</v>
          </cell>
        </row>
        <row r="1845">
          <cell r="C1845" t="str">
            <v>119100</v>
          </cell>
          <cell r="D1845" t="str">
            <v>Accum Prov Depr-Water Plant</v>
          </cell>
          <cell r="E1845">
            <v>5556817.25</v>
          </cell>
          <cell r="F1845" t="str">
            <v>119</v>
          </cell>
          <cell r="G1845">
            <v>43100</v>
          </cell>
        </row>
        <row r="1846">
          <cell r="C1846" t="str">
            <v>119200</v>
          </cell>
          <cell r="D1846" t="str">
            <v>Rwip - Water</v>
          </cell>
          <cell r="E1846">
            <v>-12943.23</v>
          </cell>
          <cell r="F1846" t="str">
            <v>119</v>
          </cell>
          <cell r="G1846">
            <v>43100</v>
          </cell>
        </row>
        <row r="1847">
          <cell r="C1847" t="str">
            <v>121100</v>
          </cell>
          <cell r="D1847" t="str">
            <v>Nonutility Property In Service</v>
          </cell>
          <cell r="E1847">
            <v>-19502678.440000001</v>
          </cell>
          <cell r="F1847" t="str">
            <v>121</v>
          </cell>
          <cell r="G1847">
            <v>43100</v>
          </cell>
        </row>
        <row r="1848">
          <cell r="C1848" t="str">
            <v>121110</v>
          </cell>
          <cell r="D1848" t="str">
            <v>COMPL CONSTR NOT UNITIZED FIB</v>
          </cell>
          <cell r="E1848">
            <v>0</v>
          </cell>
          <cell r="F1848" t="str">
            <v>121</v>
          </cell>
          <cell r="G1848">
            <v>43100</v>
          </cell>
        </row>
        <row r="1849">
          <cell r="C1849" t="str">
            <v>121200</v>
          </cell>
          <cell r="D1849" t="str">
            <v>Cwip-Nonutility</v>
          </cell>
          <cell r="E1849">
            <v>0</v>
          </cell>
          <cell r="F1849" t="str">
            <v>121</v>
          </cell>
          <cell r="G1849">
            <v>43100</v>
          </cell>
        </row>
        <row r="1850">
          <cell r="C1850" t="str">
            <v>122100</v>
          </cell>
          <cell r="D1850" t="str">
            <v>Accum Prov Depr-Nonutitlity</v>
          </cell>
          <cell r="E1850">
            <v>19578956.079999998</v>
          </cell>
          <cell r="F1850" t="str">
            <v>122</v>
          </cell>
          <cell r="G1850">
            <v>43100</v>
          </cell>
        </row>
        <row r="1851">
          <cell r="C1851" t="str">
            <v>122200</v>
          </cell>
          <cell r="D1851" t="str">
            <v>Rwip Nonutility Property</v>
          </cell>
          <cell r="E1851">
            <v>-17175.23</v>
          </cell>
          <cell r="F1851" t="str">
            <v>122</v>
          </cell>
          <cell r="G1851">
            <v>43100</v>
          </cell>
        </row>
        <row r="1852">
          <cell r="C1852" t="str">
            <v>131201</v>
          </cell>
          <cell r="D1852" t="str">
            <v>Cash UMB Electronic</v>
          </cell>
          <cell r="E1852">
            <v>0</v>
          </cell>
          <cell r="F1852" t="str">
            <v>131</v>
          </cell>
          <cell r="G1852">
            <v>43100</v>
          </cell>
        </row>
        <row r="1853">
          <cell r="C1853" t="str">
            <v>143100</v>
          </cell>
          <cell r="D1853" t="str">
            <v>Misc Accts Receivable</v>
          </cell>
          <cell r="E1853">
            <v>0</v>
          </cell>
          <cell r="F1853" t="str">
            <v>143</v>
          </cell>
          <cell r="G1853">
            <v>43100</v>
          </cell>
        </row>
        <row r="1854">
          <cell r="C1854" t="str">
            <v>143103</v>
          </cell>
          <cell r="D1854" t="str">
            <v>Misc Receivables - Gas</v>
          </cell>
          <cell r="E1854">
            <v>0</v>
          </cell>
          <cell r="F1854" t="str">
            <v>143</v>
          </cell>
          <cell r="G1854">
            <v>43100</v>
          </cell>
        </row>
        <row r="1855">
          <cell r="C1855" t="str">
            <v>146900</v>
          </cell>
          <cell r="D1855" t="str">
            <v>A/R - Algonquin OpenBal Items</v>
          </cell>
          <cell r="E1855">
            <v>8936408.2899999991</v>
          </cell>
          <cell r="F1855" t="str">
            <v>146</v>
          </cell>
          <cell r="G1855">
            <v>43100</v>
          </cell>
        </row>
        <row r="1856">
          <cell r="C1856" t="str">
            <v>154990</v>
          </cell>
          <cell r="D1856" t="str">
            <v>Inventory - Plum Point</v>
          </cell>
          <cell r="E1856">
            <v>0</v>
          </cell>
          <cell r="F1856" t="str">
            <v>154</v>
          </cell>
          <cell r="G1856">
            <v>43100</v>
          </cell>
        </row>
        <row r="1857">
          <cell r="C1857" t="str">
            <v>154991</v>
          </cell>
          <cell r="D1857" t="str">
            <v>FV Inventory Materials Adj</v>
          </cell>
          <cell r="E1857">
            <v>-618130.46</v>
          </cell>
          <cell r="F1857" t="str">
            <v>154</v>
          </cell>
          <cell r="G1857">
            <v>43100</v>
          </cell>
        </row>
        <row r="1858">
          <cell r="C1858" t="str">
            <v>164991</v>
          </cell>
          <cell r="D1858" t="str">
            <v>FV Inventory Commodity Adj</v>
          </cell>
          <cell r="E1858">
            <v>0</v>
          </cell>
          <cell r="F1858" t="str">
            <v>164</v>
          </cell>
          <cell r="G1858">
            <v>43100</v>
          </cell>
        </row>
        <row r="1859">
          <cell r="C1859" t="str">
            <v>182321</v>
          </cell>
          <cell r="D1859" t="str">
            <v>Recovery KS Fuel Cost</v>
          </cell>
          <cell r="E1859">
            <v>0</v>
          </cell>
          <cell r="F1859" t="str">
            <v>182</v>
          </cell>
          <cell r="G1859">
            <v>43100</v>
          </cell>
        </row>
        <row r="1860">
          <cell r="C1860" t="str">
            <v>182347</v>
          </cell>
          <cell r="D1860" t="str">
            <v>Bank Credit Fees ER-2012-0345</v>
          </cell>
          <cell r="E1860">
            <v>0</v>
          </cell>
          <cell r="F1860" t="str">
            <v>182</v>
          </cell>
          <cell r="G1860">
            <v>43100</v>
          </cell>
        </row>
        <row r="1861">
          <cell r="C1861" t="str">
            <v>182384</v>
          </cell>
          <cell r="D1861" t="str">
            <v>Reg Asset EDE Pension Acquistn</v>
          </cell>
          <cell r="E1861">
            <v>0</v>
          </cell>
          <cell r="F1861" t="str">
            <v>182</v>
          </cell>
          <cell r="G1861">
            <v>43100</v>
          </cell>
        </row>
        <row r="1862">
          <cell r="C1862" t="str">
            <v>182386</v>
          </cell>
          <cell r="D1862" t="str">
            <v>Reg Asset - DTL Adjustment</v>
          </cell>
          <cell r="E1862">
            <v>147474.35999999999</v>
          </cell>
          <cell r="F1862" t="str">
            <v>182</v>
          </cell>
          <cell r="G1862">
            <v>43100</v>
          </cell>
        </row>
        <row r="1863">
          <cell r="C1863" t="str">
            <v>182395</v>
          </cell>
          <cell r="D1863" t="str">
            <v>FV Reg Asset Commodity</v>
          </cell>
          <cell r="E1863">
            <v>0</v>
          </cell>
          <cell r="F1863" t="str">
            <v>182</v>
          </cell>
          <cell r="G1863">
            <v>43100</v>
          </cell>
        </row>
        <row r="1864">
          <cell r="C1864" t="str">
            <v>182396</v>
          </cell>
          <cell r="D1864" t="str">
            <v>FV Reg Asset Debt</v>
          </cell>
          <cell r="E1864">
            <v>45711521.149999999</v>
          </cell>
          <cell r="F1864" t="str">
            <v>182</v>
          </cell>
          <cell r="G1864">
            <v>43100</v>
          </cell>
        </row>
        <row r="1865">
          <cell r="C1865" t="str">
            <v>182397</v>
          </cell>
          <cell r="D1865" t="str">
            <v>FV Reg Asset Adjustment</v>
          </cell>
          <cell r="E1865">
            <v>-34706274.469999999</v>
          </cell>
          <cell r="F1865" t="str">
            <v>182</v>
          </cell>
          <cell r="G1865">
            <v>43100</v>
          </cell>
        </row>
        <row r="1866">
          <cell r="C1866" t="str">
            <v>182398</v>
          </cell>
          <cell r="D1866" t="str">
            <v>Reg Asset Reclass - Noncurrent</v>
          </cell>
          <cell r="E1866">
            <v>-1763036.87</v>
          </cell>
          <cell r="F1866" t="str">
            <v>182</v>
          </cell>
          <cell r="G1866">
            <v>43100</v>
          </cell>
        </row>
        <row r="1867">
          <cell r="C1867" t="str">
            <v>182399</v>
          </cell>
          <cell r="D1867" t="str">
            <v>Reg Asset Reclass - Current</v>
          </cell>
          <cell r="E1867">
            <v>1763036.87</v>
          </cell>
          <cell r="F1867" t="str">
            <v>182</v>
          </cell>
          <cell r="G1867">
            <v>43100</v>
          </cell>
        </row>
        <row r="1868">
          <cell r="C1868" t="str">
            <v>186601</v>
          </cell>
          <cell r="D1868" t="str">
            <v>GLALG Goodwill Empire Purchase</v>
          </cell>
          <cell r="E1868">
            <v>714182435.62</v>
          </cell>
          <cell r="F1868" t="str">
            <v>186</v>
          </cell>
          <cell r="G1868">
            <v>43100</v>
          </cell>
        </row>
        <row r="1869">
          <cell r="C1869" t="str">
            <v>186730</v>
          </cell>
          <cell r="D1869" t="str">
            <v>Fin Expense-First Mortg Bonds</v>
          </cell>
          <cell r="E1869">
            <v>0</v>
          </cell>
          <cell r="F1869" t="str">
            <v>186</v>
          </cell>
          <cell r="G1869">
            <v>43100</v>
          </cell>
        </row>
        <row r="1870">
          <cell r="C1870" t="str">
            <v>186750</v>
          </cell>
          <cell r="D1870" t="str">
            <v>Fin Exp - Unsecured Debt</v>
          </cell>
          <cell r="E1870">
            <v>0</v>
          </cell>
          <cell r="F1870" t="str">
            <v>186</v>
          </cell>
          <cell r="G1870">
            <v>43100</v>
          </cell>
        </row>
        <row r="1871">
          <cell r="C1871" t="str">
            <v>186813</v>
          </cell>
          <cell r="D1871" t="str">
            <v>Elec Rate Case Exp - MO</v>
          </cell>
          <cell r="E1871">
            <v>0</v>
          </cell>
          <cell r="F1871" t="str">
            <v>186</v>
          </cell>
          <cell r="G1871">
            <v>43100</v>
          </cell>
        </row>
        <row r="1872">
          <cell r="C1872" t="str">
            <v>190113</v>
          </cell>
          <cell r="D1872" t="str">
            <v>Def ITC Cr-Adv Coal</v>
          </cell>
          <cell r="E1872">
            <v>0</v>
          </cell>
          <cell r="F1872" t="str">
            <v>190</v>
          </cell>
          <cell r="G1872">
            <v>43100</v>
          </cell>
        </row>
        <row r="1873">
          <cell r="C1873" t="str">
            <v>190117</v>
          </cell>
          <cell r="D1873" t="str">
            <v>Def Tx Asset-Gas Inventory Adj</v>
          </cell>
          <cell r="E1873">
            <v>0</v>
          </cell>
          <cell r="F1873" t="str">
            <v>190</v>
          </cell>
          <cell r="G1873">
            <v>43100</v>
          </cell>
        </row>
        <row r="1874">
          <cell r="C1874" t="str">
            <v>190124</v>
          </cell>
          <cell r="D1874" t="str">
            <v>Def Fd Tax Asset - Misc</v>
          </cell>
          <cell r="E1874">
            <v>-21006459.612</v>
          </cell>
          <cell r="F1874" t="str">
            <v>190</v>
          </cell>
          <cell r="G1874">
            <v>43100</v>
          </cell>
        </row>
        <row r="1875">
          <cell r="C1875" t="str">
            <v>190230</v>
          </cell>
          <cell r="D1875" t="str">
            <v>Def Tx Net Operating Loss</v>
          </cell>
          <cell r="E1875">
            <v>-40699072.689999998</v>
          </cell>
          <cell r="F1875" t="str">
            <v>190</v>
          </cell>
          <cell r="G1875">
            <v>43100</v>
          </cell>
        </row>
        <row r="1876">
          <cell r="C1876" t="str">
            <v>190260</v>
          </cell>
          <cell r="D1876" t="str">
            <v>Def Fd Inc Tx-Of &amp; Dir Def Com</v>
          </cell>
          <cell r="E1876">
            <v>0</v>
          </cell>
          <cell r="F1876" t="str">
            <v>190</v>
          </cell>
          <cell r="G1876">
            <v>43100</v>
          </cell>
        </row>
        <row r="1877">
          <cell r="C1877" t="str">
            <v>190310</v>
          </cell>
          <cell r="D1877" t="str">
            <v>Def Fd Inc Tx-Contrb-Aid Const</v>
          </cell>
          <cell r="E1877">
            <v>0</v>
          </cell>
          <cell r="F1877" t="str">
            <v>190</v>
          </cell>
          <cell r="G1877">
            <v>43100</v>
          </cell>
        </row>
        <row r="1878">
          <cell r="C1878" t="str">
            <v>190330</v>
          </cell>
          <cell r="D1878" t="str">
            <v>Def Inc Tx-Pbop Costs</v>
          </cell>
          <cell r="E1878">
            <v>0</v>
          </cell>
          <cell r="F1878" t="str">
            <v>190</v>
          </cell>
          <cell r="G1878">
            <v>43100</v>
          </cell>
        </row>
        <row r="1879">
          <cell r="C1879" t="str">
            <v>190331</v>
          </cell>
          <cell r="D1879" t="str">
            <v>Def Inc Tx-Postret Ben-Pension</v>
          </cell>
          <cell r="E1879">
            <v>0</v>
          </cell>
          <cell r="F1879" t="str">
            <v>190</v>
          </cell>
          <cell r="G1879">
            <v>43100</v>
          </cell>
        </row>
        <row r="1880">
          <cell r="C1880" t="str">
            <v>190340</v>
          </cell>
          <cell r="D1880" t="str">
            <v>Acm Def Inc Tx-Int Capitalized</v>
          </cell>
          <cell r="E1880">
            <v>0</v>
          </cell>
          <cell r="F1880" t="str">
            <v>190</v>
          </cell>
          <cell r="G1880">
            <v>43100</v>
          </cell>
        </row>
        <row r="1881">
          <cell r="C1881" t="str">
            <v>201000</v>
          </cell>
          <cell r="D1881" t="str">
            <v>Common Stock Issued</v>
          </cell>
          <cell r="E1881">
            <v>43993363</v>
          </cell>
          <cell r="F1881" t="str">
            <v>201</v>
          </cell>
          <cell r="G1881">
            <v>43100</v>
          </cell>
        </row>
        <row r="1882">
          <cell r="C1882" t="str">
            <v>201601</v>
          </cell>
          <cell r="D1882" t="str">
            <v>GLALG Common Stock Empire Acq</v>
          </cell>
          <cell r="E1882">
            <v>-1506386715.1600001</v>
          </cell>
          <cell r="F1882" t="str">
            <v>201</v>
          </cell>
          <cell r="G1882">
            <v>43100</v>
          </cell>
        </row>
        <row r="1883">
          <cell r="C1883" t="str">
            <v>207100</v>
          </cell>
          <cell r="D1883" t="str">
            <v>Premium On Capital Stk-Common</v>
          </cell>
          <cell r="E1883">
            <v>684085854.10000002</v>
          </cell>
          <cell r="F1883" t="str">
            <v>207</v>
          </cell>
          <cell r="G1883">
            <v>43100</v>
          </cell>
        </row>
        <row r="1884">
          <cell r="C1884" t="str">
            <v>211000</v>
          </cell>
          <cell r="D1884" t="str">
            <v>Misc Paid-In Capital</v>
          </cell>
          <cell r="E1884">
            <v>719082.92</v>
          </cell>
          <cell r="F1884" t="str">
            <v>211</v>
          </cell>
          <cell r="G1884">
            <v>43100</v>
          </cell>
        </row>
        <row r="1885">
          <cell r="C1885" t="str">
            <v>211102</v>
          </cell>
          <cell r="D1885" t="str">
            <v>Stk Compensation Tax Windfalls</v>
          </cell>
          <cell r="E1885">
            <v>147852</v>
          </cell>
          <cell r="F1885" t="str">
            <v>211</v>
          </cell>
          <cell r="G1885">
            <v>43100</v>
          </cell>
        </row>
        <row r="1886">
          <cell r="C1886" t="str">
            <v>211111</v>
          </cell>
          <cell r="D1886" t="str">
            <v>Pd-In Cap Employee Stk Purch</v>
          </cell>
          <cell r="E1886">
            <v>0</v>
          </cell>
          <cell r="F1886" t="str">
            <v>211</v>
          </cell>
          <cell r="G1886">
            <v>43100</v>
          </cell>
        </row>
        <row r="1887">
          <cell r="C1887" t="str">
            <v>212100</v>
          </cell>
          <cell r="D1887" t="str">
            <v>Instl Rec On Cap Stk-Emp Purch</v>
          </cell>
          <cell r="E1887">
            <v>0</v>
          </cell>
          <cell r="F1887" t="str">
            <v>212</v>
          </cell>
          <cell r="G1887">
            <v>43100</v>
          </cell>
        </row>
        <row r="1888">
          <cell r="C1888" t="str">
            <v>214100</v>
          </cell>
          <cell r="D1888" t="str">
            <v>Capital Stock Expense - Common</v>
          </cell>
          <cell r="E1888">
            <v>-21935000.210000001</v>
          </cell>
          <cell r="F1888" t="str">
            <v>214</v>
          </cell>
          <cell r="G1888">
            <v>43100</v>
          </cell>
        </row>
        <row r="1889">
          <cell r="C1889" t="str">
            <v>216000</v>
          </cell>
          <cell r="D1889" t="str">
            <v>Unappropr Retained Earnings</v>
          </cell>
          <cell r="E1889">
            <v>115765668.34999999</v>
          </cell>
          <cell r="F1889" t="str">
            <v>216</v>
          </cell>
          <cell r="G1889">
            <v>43100</v>
          </cell>
        </row>
        <row r="1890">
          <cell r="C1890" t="str">
            <v>221999</v>
          </cell>
          <cell r="D1890" t="str">
            <v>FV Long Term Debt Adjustment</v>
          </cell>
          <cell r="E1890">
            <v>-45711521.149999999</v>
          </cell>
          <cell r="F1890" t="str">
            <v>221</v>
          </cell>
          <cell r="G1890">
            <v>43100</v>
          </cell>
        </row>
        <row r="1891">
          <cell r="C1891" t="str">
            <v>228313</v>
          </cell>
          <cell r="D1891" t="str">
            <v>Post Retire Benefits - SERP</v>
          </cell>
          <cell r="E1891">
            <v>0</v>
          </cell>
          <cell r="F1891" t="str">
            <v>228</v>
          </cell>
          <cell r="G1891">
            <v>43100</v>
          </cell>
        </row>
        <row r="1892">
          <cell r="C1892" t="str">
            <v>230199</v>
          </cell>
          <cell r="D1892" t="str">
            <v>FV ARO Liability Adj</v>
          </cell>
          <cell r="E1892">
            <v>-61559.44</v>
          </cell>
          <cell r="F1892" t="str">
            <v>230</v>
          </cell>
          <cell r="G1892">
            <v>43100</v>
          </cell>
        </row>
        <row r="1893">
          <cell r="C1893" t="str">
            <v>232100</v>
          </cell>
          <cell r="D1893" t="str">
            <v>Manual A/P Accru Elect &amp; Water</v>
          </cell>
          <cell r="E1893">
            <v>0</v>
          </cell>
          <cell r="F1893" t="str">
            <v>232</v>
          </cell>
          <cell r="G1893">
            <v>43100</v>
          </cell>
        </row>
        <row r="1894">
          <cell r="C1894" t="str">
            <v>232820</v>
          </cell>
          <cell r="D1894" t="str">
            <v>AP Nat Gas North-PEPL</v>
          </cell>
          <cell r="E1894">
            <v>0</v>
          </cell>
          <cell r="F1894" t="str">
            <v>232</v>
          </cell>
          <cell r="G1894">
            <v>43100</v>
          </cell>
        </row>
        <row r="1895">
          <cell r="C1895" t="str">
            <v>236100</v>
          </cell>
          <cell r="D1895" t="str">
            <v>Federal Income Taxes Accrued</v>
          </cell>
          <cell r="E1895">
            <v>56235217.149999999</v>
          </cell>
          <cell r="F1895" t="str">
            <v>236</v>
          </cell>
          <cell r="G1895">
            <v>43100</v>
          </cell>
        </row>
        <row r="1896">
          <cell r="C1896" t="str">
            <v>236300</v>
          </cell>
          <cell r="D1896" t="str">
            <v>State Income Taxes Accrued</v>
          </cell>
          <cell r="E1896">
            <v>3612942.89</v>
          </cell>
          <cell r="F1896" t="str">
            <v>236</v>
          </cell>
          <cell r="G1896">
            <v>43100</v>
          </cell>
        </row>
        <row r="1897">
          <cell r="C1897" t="str">
            <v>242240</v>
          </cell>
          <cell r="D1897" t="str">
            <v>Empl Group Healthcare Prem Ded</v>
          </cell>
          <cell r="E1897">
            <v>0</v>
          </cell>
          <cell r="F1897" t="str">
            <v>242</v>
          </cell>
          <cell r="G1897">
            <v>43100</v>
          </cell>
        </row>
        <row r="1898">
          <cell r="C1898" t="str">
            <v>252999</v>
          </cell>
          <cell r="D1898" t="str">
            <v>FV Cust Advance for Const Adj</v>
          </cell>
          <cell r="E1898">
            <v>165766.76999999999</v>
          </cell>
          <cell r="F1898" t="str">
            <v>252</v>
          </cell>
          <cell r="G1898">
            <v>43100</v>
          </cell>
        </row>
        <row r="1899">
          <cell r="C1899" t="str">
            <v>254002</v>
          </cell>
          <cell r="D1899" t="str">
            <v>Reg Liab Reclass - Current</v>
          </cell>
          <cell r="E1899">
            <v>295434.84999999998</v>
          </cell>
          <cell r="F1899" t="str">
            <v>254</v>
          </cell>
          <cell r="G1899">
            <v>43100</v>
          </cell>
        </row>
        <row r="1900">
          <cell r="C1900" t="str">
            <v>254100</v>
          </cell>
          <cell r="D1900" t="str">
            <v>Deferred Tax Liability-Fas 109</v>
          </cell>
          <cell r="E1900">
            <v>21762.36</v>
          </cell>
          <cell r="F1900" t="str">
            <v>254</v>
          </cell>
          <cell r="G1900">
            <v>43100</v>
          </cell>
        </row>
        <row r="1901">
          <cell r="C1901" t="str">
            <v>254430</v>
          </cell>
          <cell r="D1901" t="str">
            <v>MO Return of Excess DefTx 2017</v>
          </cell>
          <cell r="E1901">
            <v>-4975.82</v>
          </cell>
          <cell r="F1901" t="str">
            <v>254</v>
          </cell>
          <cell r="G1901">
            <v>43100</v>
          </cell>
        </row>
        <row r="1902">
          <cell r="C1902" t="str">
            <v>254995</v>
          </cell>
          <cell r="D1902" t="str">
            <v>FV Regulatory Liability Adj</v>
          </cell>
          <cell r="E1902">
            <v>2563641.98</v>
          </cell>
          <cell r="F1902" t="str">
            <v>254</v>
          </cell>
          <cell r="G1902">
            <v>43100</v>
          </cell>
        </row>
        <row r="1903">
          <cell r="C1903" t="str">
            <v>254997</v>
          </cell>
          <cell r="D1903" t="str">
            <v>Reg Liab Reclass - Noncurrent</v>
          </cell>
          <cell r="E1903">
            <v>-295434.84999999998</v>
          </cell>
          <cell r="F1903" t="str">
            <v>254</v>
          </cell>
          <cell r="G1903">
            <v>43100</v>
          </cell>
        </row>
        <row r="1904">
          <cell r="C1904" t="str">
            <v>254998</v>
          </cell>
          <cell r="D1904" t="str">
            <v>Recovery KS Fuel Cost - Liab</v>
          </cell>
          <cell r="E1904">
            <v>0</v>
          </cell>
          <cell r="F1904" t="str">
            <v>254</v>
          </cell>
          <cell r="G1904">
            <v>43100</v>
          </cell>
        </row>
        <row r="1905">
          <cell r="C1905" t="str">
            <v>254999</v>
          </cell>
          <cell r="D1905" t="str">
            <v>Negative PGA account balance</v>
          </cell>
          <cell r="E1905">
            <v>0</v>
          </cell>
          <cell r="F1905" t="str">
            <v>254</v>
          </cell>
          <cell r="G1905">
            <v>43100</v>
          </cell>
        </row>
        <row r="1906">
          <cell r="C1906" t="str">
            <v>282100</v>
          </cell>
          <cell r="D1906" t="str">
            <v>Accum Def Fed Inc Tx-Ld Elect</v>
          </cell>
          <cell r="E1906">
            <v>13202396.65</v>
          </cell>
          <cell r="F1906" t="str">
            <v>282</v>
          </cell>
          <cell r="G1906">
            <v>43100</v>
          </cell>
        </row>
        <row r="1907">
          <cell r="C1907" t="str">
            <v>283400</v>
          </cell>
          <cell r="D1907" t="str">
            <v>Accm Def Fed Inc Tx-Lic Softwr</v>
          </cell>
          <cell r="E1907">
            <v>0</v>
          </cell>
          <cell r="F1907" t="str">
            <v>283</v>
          </cell>
          <cell r="G1907">
            <v>43100</v>
          </cell>
        </row>
        <row r="1908">
          <cell r="C1908" t="str">
            <v>403000</v>
          </cell>
          <cell r="D1908" t="str">
            <v>Depreciation Expense</v>
          </cell>
          <cell r="E1908">
            <v>-4500785.1100000003</v>
          </cell>
          <cell r="F1908" t="str">
            <v>403</v>
          </cell>
          <cell r="G1908">
            <v>43100</v>
          </cell>
        </row>
        <row r="1909">
          <cell r="C1909" t="str">
            <v>408141</v>
          </cell>
          <cell r="D1909" t="str">
            <v>Prov-Foab Taxes-Electric</v>
          </cell>
          <cell r="E1909">
            <v>-846.06</v>
          </cell>
          <cell r="F1909" t="str">
            <v>408</v>
          </cell>
          <cell r="G1909">
            <v>43100</v>
          </cell>
        </row>
        <row r="1910">
          <cell r="C1910" t="str">
            <v>408511</v>
          </cell>
          <cell r="D1910" t="str">
            <v>Prov-Fed Unemp Compens Tax-El</v>
          </cell>
          <cell r="E1910">
            <v>-8.0500000000000007</v>
          </cell>
          <cell r="F1910" t="str">
            <v>408</v>
          </cell>
          <cell r="G1910">
            <v>43100</v>
          </cell>
        </row>
        <row r="1911">
          <cell r="C1911" t="str">
            <v>409111</v>
          </cell>
          <cell r="D1911" t="str">
            <v>Prov-Fed Inc Taxes-Electric</v>
          </cell>
          <cell r="E1911">
            <v>-58259849</v>
          </cell>
          <cell r="F1911" t="str">
            <v>409</v>
          </cell>
          <cell r="G1911">
            <v>43100</v>
          </cell>
        </row>
        <row r="1912">
          <cell r="C1912" t="str">
            <v>409113</v>
          </cell>
          <cell r="D1912" t="str">
            <v>Prov Fed Inc Taxes - Gas</v>
          </cell>
          <cell r="E1912">
            <v>146127</v>
          </cell>
          <cell r="F1912" t="str">
            <v>409</v>
          </cell>
          <cell r="G1912">
            <v>43100</v>
          </cell>
        </row>
        <row r="1913">
          <cell r="C1913" t="str">
            <v>409131</v>
          </cell>
          <cell r="D1913" t="str">
            <v>Prov-St Inc Taxes-Electric</v>
          </cell>
          <cell r="E1913">
            <v>-1812135</v>
          </cell>
          <cell r="F1913" t="str">
            <v>409</v>
          </cell>
          <cell r="G1913">
            <v>43100</v>
          </cell>
        </row>
        <row r="1914">
          <cell r="C1914" t="str">
            <v>409133</v>
          </cell>
          <cell r="D1914" t="str">
            <v>Prov St Inc Taxes - Gas</v>
          </cell>
          <cell r="E1914">
            <v>22963</v>
          </cell>
          <cell r="F1914" t="str">
            <v>409</v>
          </cell>
          <cell r="G1914">
            <v>43100</v>
          </cell>
        </row>
        <row r="1915">
          <cell r="C1915" t="str">
            <v>410117</v>
          </cell>
          <cell r="D1915" t="str">
            <v>Def Tax-Gas Inventory Adj</v>
          </cell>
          <cell r="E1915">
            <v>-167764</v>
          </cell>
          <cell r="F1915" t="str">
            <v>410</v>
          </cell>
          <cell r="G1915">
            <v>43100</v>
          </cell>
        </row>
        <row r="1916">
          <cell r="C1916" t="str">
            <v>410130</v>
          </cell>
          <cell r="D1916" t="str">
            <v>Fed Def Tx Exp - Misc</v>
          </cell>
          <cell r="E1916">
            <v>51317947.061999999</v>
          </cell>
          <cell r="F1916" t="str">
            <v>410</v>
          </cell>
          <cell r="G1916">
            <v>43100</v>
          </cell>
        </row>
        <row r="1917">
          <cell r="C1917" t="str">
            <v>410131</v>
          </cell>
          <cell r="D1917" t="str">
            <v>Fed Def Tx-Con In Aid Const-El</v>
          </cell>
          <cell r="E1917">
            <v>-12029</v>
          </cell>
          <cell r="F1917" t="str">
            <v>410</v>
          </cell>
          <cell r="G1917">
            <v>43100</v>
          </cell>
        </row>
        <row r="1918">
          <cell r="C1918" t="str">
            <v>410137</v>
          </cell>
          <cell r="D1918" t="str">
            <v>Fed Postretirement Ben Pension</v>
          </cell>
          <cell r="E1918">
            <v>-2836</v>
          </cell>
          <cell r="F1918" t="str">
            <v>410</v>
          </cell>
          <cell r="G1918">
            <v>43100</v>
          </cell>
        </row>
        <row r="1919">
          <cell r="C1919" t="str">
            <v>410141</v>
          </cell>
          <cell r="D1919" t="str">
            <v>Prov Def Fed Inc Ld El Aftr 53</v>
          </cell>
          <cell r="E1919">
            <v>0</v>
          </cell>
          <cell r="F1919" t="str">
            <v>410</v>
          </cell>
          <cell r="G1919">
            <v>43100</v>
          </cell>
        </row>
        <row r="1920">
          <cell r="C1920" t="str">
            <v>411103</v>
          </cell>
          <cell r="D1920" t="str">
            <v>DefTx-Net Operating Loss Elect</v>
          </cell>
          <cell r="E1920">
            <v>2823419.9</v>
          </cell>
          <cell r="F1920" t="str">
            <v>411</v>
          </cell>
          <cell r="G1920">
            <v>43100</v>
          </cell>
        </row>
        <row r="1921">
          <cell r="C1921" t="str">
            <v>411124</v>
          </cell>
          <cell r="D1921" t="str">
            <v>Fed Def-Licensed Sftwr Purch</v>
          </cell>
          <cell r="E1921">
            <v>46068</v>
          </cell>
          <cell r="F1921" t="str">
            <v>411</v>
          </cell>
          <cell r="G1921">
            <v>43100</v>
          </cell>
        </row>
        <row r="1922">
          <cell r="C1922" t="str">
            <v>411126</v>
          </cell>
          <cell r="D1922" t="str">
            <v>Fed Officers &amp; Dir Def Comp-Cr</v>
          </cell>
          <cell r="E1922">
            <v>749657</v>
          </cell>
          <cell r="F1922" t="str">
            <v>411</v>
          </cell>
          <cell r="G1922">
            <v>43100</v>
          </cell>
        </row>
        <row r="1923">
          <cell r="C1923" t="str">
            <v>411130</v>
          </cell>
          <cell r="D1923" t="str">
            <v>Fed Def Tx Exp - Misc</v>
          </cell>
          <cell r="E1923">
            <v>3939710</v>
          </cell>
          <cell r="F1923" t="str">
            <v>411</v>
          </cell>
          <cell r="G1923">
            <v>43100</v>
          </cell>
        </row>
        <row r="1924">
          <cell r="C1924" t="str">
            <v>411134</v>
          </cell>
          <cell r="D1924" t="str">
            <v>Fed Def Tx-Int Capitalized-Cr</v>
          </cell>
          <cell r="E1924">
            <v>734375</v>
          </cell>
          <cell r="F1924" t="str">
            <v>411</v>
          </cell>
          <cell r="G1924">
            <v>43100</v>
          </cell>
        </row>
        <row r="1925">
          <cell r="C1925" t="str">
            <v>411136</v>
          </cell>
          <cell r="D1925" t="str">
            <v>Prov Def Inc Tax-Pbop Costs Mo</v>
          </cell>
          <cell r="E1925">
            <v>534678</v>
          </cell>
          <cell r="F1925" t="str">
            <v>411</v>
          </cell>
          <cell r="G1925">
            <v>43100</v>
          </cell>
        </row>
        <row r="1926">
          <cell r="C1926" t="str">
            <v>411141</v>
          </cell>
          <cell r="D1926" t="str">
            <v>Fed Inc Def Ld El After 53</v>
          </cell>
          <cell r="E1926">
            <v>1992154</v>
          </cell>
          <cell r="F1926" t="str">
            <v>411</v>
          </cell>
          <cell r="G1926">
            <v>43100</v>
          </cell>
        </row>
        <row r="1927">
          <cell r="C1927" t="str">
            <v>417180</v>
          </cell>
          <cell r="D1927" t="str">
            <v>Depreciation Exp-Nonutility</v>
          </cell>
          <cell r="E1927">
            <v>-37878.839999999997</v>
          </cell>
          <cell r="F1927" t="str">
            <v>417</v>
          </cell>
          <cell r="G1927">
            <v>43100</v>
          </cell>
        </row>
        <row r="1928">
          <cell r="C1928" t="str">
            <v>417541</v>
          </cell>
          <cell r="D1928" t="str">
            <v>Healthcare - Non-Reg</v>
          </cell>
          <cell r="E1928">
            <v>-1925</v>
          </cell>
          <cell r="F1928" t="str">
            <v>417</v>
          </cell>
          <cell r="G1928">
            <v>43100</v>
          </cell>
        </row>
        <row r="1929">
          <cell r="C1929" t="str">
            <v>417543</v>
          </cell>
          <cell r="D1929" t="str">
            <v>Comp Exp Employee Stk Purch</v>
          </cell>
          <cell r="E1929">
            <v>1932</v>
          </cell>
          <cell r="F1929" t="str">
            <v>417</v>
          </cell>
          <cell r="G1929">
            <v>43100</v>
          </cell>
        </row>
        <row r="1930">
          <cell r="C1930" t="str">
            <v>417545</v>
          </cell>
          <cell r="D1930" t="str">
            <v>Pension SERP Def Ben-Fiber</v>
          </cell>
          <cell r="E1930">
            <v>-13886</v>
          </cell>
          <cell r="F1930" t="str">
            <v>417</v>
          </cell>
          <cell r="G1930">
            <v>43100</v>
          </cell>
        </row>
        <row r="1931">
          <cell r="C1931" t="str">
            <v>419100</v>
          </cell>
          <cell r="D1931" t="str">
            <v>Afudc - Other      (Equity)</v>
          </cell>
          <cell r="E1931">
            <v>-4281.8999999999996</v>
          </cell>
          <cell r="F1931" t="str">
            <v>419</v>
          </cell>
          <cell r="G1931">
            <v>43100</v>
          </cell>
        </row>
        <row r="1932">
          <cell r="C1932" t="str">
            <v>421110</v>
          </cell>
          <cell r="D1932" t="str">
            <v>Gain Dispose Propty Non-Reg</v>
          </cell>
          <cell r="E1932">
            <v>348841.19</v>
          </cell>
          <cell r="F1932" t="str">
            <v>421</v>
          </cell>
          <cell r="G1932">
            <v>43100</v>
          </cell>
        </row>
        <row r="1933">
          <cell r="C1933" t="str">
            <v>421200</v>
          </cell>
          <cell r="D1933" t="str">
            <v>Loss On Dispose Of Property</v>
          </cell>
          <cell r="E1933">
            <v>-175286.13</v>
          </cell>
          <cell r="F1933" t="str">
            <v>421</v>
          </cell>
          <cell r="G1933">
            <v>43100</v>
          </cell>
        </row>
        <row r="1934">
          <cell r="C1934" t="str">
            <v>421210</v>
          </cell>
          <cell r="D1934" t="str">
            <v>Loss Dispose Propty Non Reg</v>
          </cell>
          <cell r="E1934">
            <v>-394114.87</v>
          </cell>
          <cell r="F1934" t="str">
            <v>421</v>
          </cell>
          <cell r="G1934">
            <v>43100</v>
          </cell>
        </row>
        <row r="1935">
          <cell r="C1935" t="str">
            <v>431200</v>
          </cell>
          <cell r="D1935" t="str">
            <v>Other Interest Expense</v>
          </cell>
          <cell r="E1935">
            <v>-4775141.2300000004</v>
          </cell>
          <cell r="F1935" t="str">
            <v>431</v>
          </cell>
          <cell r="G1935">
            <v>43100</v>
          </cell>
        </row>
        <row r="1936">
          <cell r="C1936" t="str">
            <v>431300</v>
          </cell>
          <cell r="D1936" t="str">
            <v>Int On Emp Stock Purch Plan</v>
          </cell>
          <cell r="E1936">
            <v>-7682.65</v>
          </cell>
          <cell r="F1936" t="str">
            <v>431</v>
          </cell>
          <cell r="G1936">
            <v>43100</v>
          </cell>
        </row>
        <row r="1937">
          <cell r="C1937" t="str">
            <v>432000</v>
          </cell>
          <cell r="D1937" t="str">
            <v>Afudc - Credit        (Debt)</v>
          </cell>
          <cell r="E1937">
            <v>-2402.98</v>
          </cell>
          <cell r="F1937" t="str">
            <v>432</v>
          </cell>
          <cell r="G1937">
            <v>43100</v>
          </cell>
        </row>
        <row r="1938">
          <cell r="C1938" t="str">
            <v>501001</v>
          </cell>
          <cell r="D1938" t="str">
            <v>Kansas Fuel Adj</v>
          </cell>
          <cell r="E1938">
            <v>328936.32000000001</v>
          </cell>
          <cell r="F1938" t="str">
            <v>501</v>
          </cell>
          <cell r="G1938">
            <v>43100</v>
          </cell>
        </row>
        <row r="1939">
          <cell r="C1939" t="str">
            <v>501401</v>
          </cell>
          <cell r="D1939" t="str">
            <v>Ops Mtls-Fuel Handling</v>
          </cell>
          <cell r="E1939">
            <v>1336.53</v>
          </cell>
          <cell r="F1939" t="str">
            <v>501</v>
          </cell>
          <cell r="G1939">
            <v>43100</v>
          </cell>
        </row>
        <row r="1940">
          <cell r="C1940" t="str">
            <v>502108</v>
          </cell>
          <cell r="D1940" t="str">
            <v>Exp Of Steam Boiler</v>
          </cell>
          <cell r="E1940">
            <v>702.11</v>
          </cell>
          <cell r="F1940" t="str">
            <v>502</v>
          </cell>
          <cell r="G1940">
            <v>43100</v>
          </cell>
        </row>
        <row r="1941">
          <cell r="C1941" t="str">
            <v>506025</v>
          </cell>
          <cell r="D1941" t="str">
            <v>Safety Expenses-Prod</v>
          </cell>
          <cell r="E1941">
            <v>685.13</v>
          </cell>
          <cell r="F1941" t="str">
            <v>506</v>
          </cell>
          <cell r="G1941">
            <v>43100</v>
          </cell>
        </row>
        <row r="1942">
          <cell r="C1942" t="str">
            <v>510030</v>
          </cell>
          <cell r="D1942" t="str">
            <v>Mtce Supervision &amp; Engineer</v>
          </cell>
          <cell r="E1942">
            <v>894.39</v>
          </cell>
          <cell r="F1942" t="str">
            <v>510</v>
          </cell>
          <cell r="G1942">
            <v>43100</v>
          </cell>
        </row>
        <row r="1943">
          <cell r="C1943" t="str">
            <v>511127</v>
          </cell>
          <cell r="D1943" t="str">
            <v>Mtce Of Structures</v>
          </cell>
          <cell r="E1943">
            <v>2382.5100000000002</v>
          </cell>
          <cell r="F1943" t="str">
            <v>511</v>
          </cell>
          <cell r="G1943">
            <v>43100</v>
          </cell>
        </row>
        <row r="1944">
          <cell r="C1944" t="str">
            <v>512165</v>
          </cell>
          <cell r="D1944" t="str">
            <v>Mtce Of Boiler Plant-Other</v>
          </cell>
          <cell r="E1944">
            <v>71491.61</v>
          </cell>
          <cell r="F1944" t="str">
            <v>512</v>
          </cell>
          <cell r="G1944">
            <v>43100</v>
          </cell>
        </row>
        <row r="1945">
          <cell r="C1945" t="str">
            <v>513168</v>
          </cell>
          <cell r="D1945" t="str">
            <v>Mtce Of Turbine Plant</v>
          </cell>
          <cell r="E1945">
            <v>6157.82</v>
          </cell>
          <cell r="F1945" t="str">
            <v>513</v>
          </cell>
          <cell r="G1945">
            <v>43100</v>
          </cell>
        </row>
        <row r="1946">
          <cell r="C1946" t="str">
            <v>514171</v>
          </cell>
          <cell r="D1946" t="str">
            <v>Mtce Of Misc Steam Plant</v>
          </cell>
          <cell r="E1946">
            <v>27631.11</v>
          </cell>
          <cell r="F1946" t="str">
            <v>514</v>
          </cell>
          <cell r="G1946">
            <v>43100</v>
          </cell>
        </row>
        <row r="1947">
          <cell r="C1947" t="str">
            <v>586028</v>
          </cell>
          <cell r="D1947" t="str">
            <v>Meter Expense</v>
          </cell>
          <cell r="E1947">
            <v>-165.24</v>
          </cell>
          <cell r="F1947" t="str">
            <v>586</v>
          </cell>
          <cell r="G1947">
            <v>43100</v>
          </cell>
        </row>
        <row r="1948">
          <cell r="C1948" t="str">
            <v>586029</v>
          </cell>
          <cell r="D1948" t="str">
            <v>Disconnects &amp; Reconnects</v>
          </cell>
          <cell r="E1948">
            <v>-170.22</v>
          </cell>
          <cell r="F1948" t="str">
            <v>586</v>
          </cell>
          <cell r="G1948">
            <v>43100</v>
          </cell>
        </row>
        <row r="1949">
          <cell r="C1949" t="str">
            <v>586120</v>
          </cell>
          <cell r="D1949" t="str">
            <v>Field Testing - Old</v>
          </cell>
          <cell r="E1949">
            <v>-24.96</v>
          </cell>
          <cell r="F1949" t="str">
            <v>586</v>
          </cell>
          <cell r="G1949">
            <v>43100</v>
          </cell>
        </row>
        <row r="1950">
          <cell r="C1950" t="str">
            <v>587038</v>
          </cell>
          <cell r="D1950" t="str">
            <v>Customer Facilities Expense</v>
          </cell>
          <cell r="E1950">
            <v>-9658.42</v>
          </cell>
          <cell r="F1950" t="str">
            <v>587</v>
          </cell>
          <cell r="G1950">
            <v>43100</v>
          </cell>
        </row>
        <row r="1951">
          <cell r="C1951" t="str">
            <v>587126</v>
          </cell>
          <cell r="D1951" t="str">
            <v>Complaint Test</v>
          </cell>
          <cell r="E1951">
            <v>-36.4</v>
          </cell>
          <cell r="F1951" t="str">
            <v>587</v>
          </cell>
          <cell r="G1951">
            <v>43100</v>
          </cell>
        </row>
        <row r="1952">
          <cell r="C1952" t="str">
            <v>587146</v>
          </cell>
          <cell r="D1952" t="str">
            <v>Current Diversions</v>
          </cell>
          <cell r="E1952">
            <v>-174.12</v>
          </cell>
          <cell r="F1952" t="str">
            <v>587</v>
          </cell>
          <cell r="G1952">
            <v>43100</v>
          </cell>
        </row>
        <row r="1953">
          <cell r="C1953" t="str">
            <v>587148</v>
          </cell>
          <cell r="D1953" t="str">
            <v>Customer Co-Gen Facilities</v>
          </cell>
          <cell r="E1953">
            <v>-0.36</v>
          </cell>
          <cell r="F1953" t="str">
            <v>587</v>
          </cell>
          <cell r="G1953">
            <v>43100</v>
          </cell>
        </row>
        <row r="1954">
          <cell r="C1954" t="str">
            <v>588100</v>
          </cell>
          <cell r="D1954" t="str">
            <v>Miscellaneous Distribution</v>
          </cell>
          <cell r="E1954">
            <v>-237507.44</v>
          </cell>
          <cell r="F1954" t="str">
            <v>588</v>
          </cell>
          <cell r="G1954">
            <v>43100</v>
          </cell>
        </row>
        <row r="1955">
          <cell r="C1955" t="str">
            <v>591024</v>
          </cell>
          <cell r="D1955" t="str">
            <v>Building Maint-Line Operations</v>
          </cell>
          <cell r="E1955">
            <v>-905</v>
          </cell>
          <cell r="F1955" t="str">
            <v>591</v>
          </cell>
          <cell r="G1955">
            <v>43100</v>
          </cell>
        </row>
        <row r="1956">
          <cell r="C1956" t="str">
            <v>593555</v>
          </cell>
          <cell r="D1956" t="str">
            <v>Oh Dist Line Maintenance</v>
          </cell>
          <cell r="E1956">
            <v>-401.12</v>
          </cell>
          <cell r="F1956" t="str">
            <v>593</v>
          </cell>
          <cell r="G1956">
            <v>43100</v>
          </cell>
        </row>
        <row r="1957">
          <cell r="C1957" t="str">
            <v>594061</v>
          </cell>
          <cell r="D1957" t="str">
            <v>Underground Dist Line Maint</v>
          </cell>
          <cell r="E1957">
            <v>-1855.04</v>
          </cell>
          <cell r="F1957" t="str">
            <v>594</v>
          </cell>
          <cell r="G1957">
            <v>43100</v>
          </cell>
        </row>
        <row r="1958">
          <cell r="C1958" t="str">
            <v>596067</v>
          </cell>
          <cell r="D1958" t="str">
            <v>Strt Light&amp;Signal Sys Maint Ex</v>
          </cell>
          <cell r="E1958">
            <v>-35.89</v>
          </cell>
          <cell r="F1958" t="str">
            <v>596</v>
          </cell>
          <cell r="G1958">
            <v>43100</v>
          </cell>
        </row>
        <row r="1959">
          <cell r="C1959" t="str">
            <v>675740</v>
          </cell>
          <cell r="D1959" t="str">
            <v>Maint Of Services</v>
          </cell>
          <cell r="E1959">
            <v>-1573.98</v>
          </cell>
          <cell r="F1959" t="str">
            <v>675</v>
          </cell>
          <cell r="G1959">
            <v>43100</v>
          </cell>
        </row>
        <row r="1960">
          <cell r="C1960" t="str">
            <v>690538</v>
          </cell>
          <cell r="D1960" t="str">
            <v>Pension SERP Def Ben-Water</v>
          </cell>
          <cell r="E1960">
            <v>-9212</v>
          </cell>
          <cell r="F1960" t="str">
            <v>690</v>
          </cell>
          <cell r="G1960">
            <v>43100</v>
          </cell>
        </row>
        <row r="1961">
          <cell r="C1961" t="str">
            <v>690543</v>
          </cell>
          <cell r="D1961" t="str">
            <v>Healthcare - Water</v>
          </cell>
          <cell r="E1961">
            <v>-1800</v>
          </cell>
          <cell r="F1961" t="str">
            <v>690</v>
          </cell>
          <cell r="G1961">
            <v>43100</v>
          </cell>
        </row>
        <row r="1962">
          <cell r="C1962" t="str">
            <v>904038</v>
          </cell>
          <cell r="D1962" t="str">
            <v>Uncollect - Misc Receivables</v>
          </cell>
          <cell r="E1962">
            <v>-18823.759999999998</v>
          </cell>
          <cell r="F1962" t="str">
            <v>904</v>
          </cell>
          <cell r="G1962">
            <v>43100</v>
          </cell>
        </row>
        <row r="1963">
          <cell r="C1963" t="str">
            <v>904300</v>
          </cell>
          <cell r="D1963" t="str">
            <v>Uncollectible Acct Exp-Gas</v>
          </cell>
          <cell r="E1963">
            <v>18823.759999999998</v>
          </cell>
          <cell r="F1963" t="str">
            <v>904</v>
          </cell>
          <cell r="G1963">
            <v>43100</v>
          </cell>
        </row>
        <row r="1964">
          <cell r="C1964" t="str">
            <v>923045</v>
          </cell>
          <cell r="D1964" t="str">
            <v>Outside Services</v>
          </cell>
          <cell r="E1964">
            <v>-28500</v>
          </cell>
          <cell r="F1964" t="str">
            <v>923</v>
          </cell>
          <cell r="G1964">
            <v>43100</v>
          </cell>
        </row>
        <row r="1965">
          <cell r="C1965" t="str">
            <v>926145</v>
          </cell>
          <cell r="D1965" t="str">
            <v>Pension SERP Defined Benefit</v>
          </cell>
          <cell r="E1965">
            <v>-1004906</v>
          </cell>
          <cell r="F1965" t="str">
            <v>926</v>
          </cell>
          <cell r="G1965">
            <v>43100</v>
          </cell>
        </row>
        <row r="1966">
          <cell r="C1966" t="str">
            <v>926215</v>
          </cell>
          <cell r="D1966" t="str">
            <v>Comp Exp Employee Stk Purch</v>
          </cell>
          <cell r="E1966">
            <v>83524</v>
          </cell>
          <cell r="F1966" t="str">
            <v>926</v>
          </cell>
          <cell r="G1966">
            <v>43100</v>
          </cell>
        </row>
        <row r="1967">
          <cell r="C1967" t="str">
            <v>926329</v>
          </cell>
          <cell r="D1967" t="str">
            <v>Healthcare - Electric/Gas</v>
          </cell>
          <cell r="E1967">
            <v>-174725</v>
          </cell>
          <cell r="F1967" t="str">
            <v>926</v>
          </cell>
          <cell r="G1967">
            <v>43100</v>
          </cell>
        </row>
        <row r="1968">
          <cell r="C1968" t="str">
            <v>928000</v>
          </cell>
          <cell r="D1968" t="str">
            <v>Regulatory Commission Exp-Corp</v>
          </cell>
          <cell r="E1968">
            <v>-122212.71</v>
          </cell>
          <cell r="F1968" t="str">
            <v>928</v>
          </cell>
          <cell r="G1968">
            <v>43100</v>
          </cell>
        </row>
        <row r="1969">
          <cell r="C1969" t="str">
            <v>930220</v>
          </cell>
          <cell r="D1969" t="str">
            <v>Dir-Stkhldr &amp; Oth Investor Exp</v>
          </cell>
          <cell r="E1969">
            <v>-16197.53</v>
          </cell>
          <cell r="F1969" t="str">
            <v>930</v>
          </cell>
          <cell r="G1969">
            <v>43100</v>
          </cell>
        </row>
        <row r="1970">
          <cell r="C1970" t="str">
            <v>930298</v>
          </cell>
          <cell r="D1970" t="str">
            <v>External Merger Costs</v>
          </cell>
          <cell r="E1970">
            <v>-6869010.0700000003</v>
          </cell>
          <cell r="F1970" t="str">
            <v>930</v>
          </cell>
          <cell r="G1970">
            <v>43100</v>
          </cell>
        </row>
        <row r="1971">
          <cell r="C1971" t="str">
            <v>930299</v>
          </cell>
          <cell r="D1971" t="str">
            <v>Invest Adv Srv – Acquisition</v>
          </cell>
          <cell r="E1971">
            <v>-1002807.7</v>
          </cell>
          <cell r="F1971" t="str">
            <v>930</v>
          </cell>
          <cell r="G1971">
            <v>43100</v>
          </cell>
        </row>
        <row r="1972">
          <cell r="C1972" t="str">
            <v>G89200</v>
          </cell>
          <cell r="D1972" t="str">
            <v>Dist Maint of Services</v>
          </cell>
          <cell r="E1972">
            <v>-2021.4</v>
          </cell>
          <cell r="F1972" t="str">
            <v>G89</v>
          </cell>
          <cell r="G1972">
            <v>43100</v>
          </cell>
        </row>
        <row r="1973">
          <cell r="C1973" t="str">
            <v>123102</v>
          </cell>
          <cell r="D1973" t="str">
            <v>EDE Holdings Invs-EDE Industrs</v>
          </cell>
          <cell r="E1973">
            <v>-1000</v>
          </cell>
          <cell r="F1973" t="str">
            <v>123</v>
          </cell>
          <cell r="G1973">
            <v>43100</v>
          </cell>
        </row>
        <row r="1974">
          <cell r="C1974" t="str">
            <v>123122</v>
          </cell>
          <cell r="D1974" t="str">
            <v>EDE Invest in HLD for FIB</v>
          </cell>
          <cell r="E1974">
            <v>-10327118.619999999</v>
          </cell>
          <cell r="F1974" t="str">
            <v>123</v>
          </cell>
          <cell r="G1974">
            <v>43100</v>
          </cell>
        </row>
        <row r="1975">
          <cell r="C1975" t="str">
            <v>146500</v>
          </cell>
          <cell r="D1975" t="str">
            <v>Fiber Cash Held by EDE</v>
          </cell>
          <cell r="E1975">
            <v>-16200517.789999999</v>
          </cell>
          <cell r="F1975" t="str">
            <v>146</v>
          </cell>
          <cell r="G1975">
            <v>43100</v>
          </cell>
        </row>
        <row r="1976">
          <cell r="C1976" t="str">
            <v>171000</v>
          </cell>
          <cell r="D1976" t="str">
            <v>Int &amp; Dividends Receivable</v>
          </cell>
          <cell r="E1976">
            <v>-22274.53</v>
          </cell>
          <cell r="F1976" t="str">
            <v>171</v>
          </cell>
          <cell r="G1976">
            <v>43100</v>
          </cell>
        </row>
        <row r="1977">
          <cell r="C1977" t="str">
            <v>201300</v>
          </cell>
          <cell r="D1977" t="str">
            <v>Common Stk Issued EDIndustries</v>
          </cell>
          <cell r="E1977">
            <v>1000</v>
          </cell>
          <cell r="F1977" t="str">
            <v>201</v>
          </cell>
          <cell r="G1977">
            <v>43100</v>
          </cell>
        </row>
        <row r="1978">
          <cell r="C1978" t="str">
            <v>211000</v>
          </cell>
          <cell r="D1978" t="str">
            <v>Misc Paid-In Capital</v>
          </cell>
          <cell r="E1978">
            <v>10327118.619999999</v>
          </cell>
          <cell r="F1978" t="str">
            <v>211</v>
          </cell>
          <cell r="G1978">
            <v>43100</v>
          </cell>
        </row>
        <row r="1979">
          <cell r="C1979" t="str">
            <v>220010</v>
          </cell>
          <cell r="D1979" t="str">
            <v>Interunit Office Account</v>
          </cell>
          <cell r="E1979">
            <v>0</v>
          </cell>
          <cell r="F1979" t="str">
            <v>220</v>
          </cell>
          <cell r="G1979">
            <v>43100</v>
          </cell>
        </row>
        <row r="1980">
          <cell r="C1980" t="str">
            <v>234500</v>
          </cell>
          <cell r="D1980" t="str">
            <v>A/P Cash Due to Fiber</v>
          </cell>
          <cell r="E1980">
            <v>16200517.789999999</v>
          </cell>
          <cell r="F1980" t="str">
            <v>234</v>
          </cell>
          <cell r="G1980">
            <v>43100</v>
          </cell>
        </row>
        <row r="1981">
          <cell r="C1981" t="str">
            <v>237300</v>
          </cell>
          <cell r="D1981" t="str">
            <v>Int Accr On Other Liabilities</v>
          </cell>
          <cell r="E1981">
            <v>22274.53</v>
          </cell>
          <cell r="F1981" t="str">
            <v>237</v>
          </cell>
          <cell r="G1981">
            <v>43100</v>
          </cell>
        </row>
        <row r="1982">
          <cell r="C1982" t="str">
            <v>417010</v>
          </cell>
          <cell r="D1982" t="str">
            <v>InterCompany Revenues</v>
          </cell>
          <cell r="E1982">
            <v>1379352</v>
          </cell>
          <cell r="F1982" t="str">
            <v>417</v>
          </cell>
          <cell r="G1982">
            <v>43100</v>
          </cell>
        </row>
        <row r="1983">
          <cell r="C1983" t="str">
            <v>419802</v>
          </cell>
          <cell r="D1983" t="str">
            <v>Int Inc Cash Held by EDE-Fiber</v>
          </cell>
          <cell r="E1983">
            <v>184894.73</v>
          </cell>
          <cell r="F1983" t="str">
            <v>419</v>
          </cell>
          <cell r="G1983">
            <v>43100</v>
          </cell>
        </row>
        <row r="1984">
          <cell r="C1984" t="str">
            <v>431802</v>
          </cell>
          <cell r="D1984" t="str">
            <v>EDE Int Exp-Cash Held Fiber</v>
          </cell>
          <cell r="E1984">
            <v>-184894.73</v>
          </cell>
          <cell r="F1984" t="str">
            <v>431</v>
          </cell>
          <cell r="G1984">
            <v>43100</v>
          </cell>
        </row>
        <row r="1985">
          <cell r="C1985" t="str">
            <v>556523</v>
          </cell>
          <cell r="D1985" t="str">
            <v>Other Fiber Utility</v>
          </cell>
          <cell r="E1985">
            <v>-1379352</v>
          </cell>
          <cell r="F1985" t="str">
            <v>556</v>
          </cell>
          <cell r="G1985">
            <v>43100</v>
          </cell>
        </row>
        <row r="1986">
          <cell r="C1986" t="str">
            <v>100000</v>
          </cell>
          <cell r="D1986" t="str">
            <v>Projects Dummy Account</v>
          </cell>
          <cell r="E1986">
            <v>0</v>
          </cell>
          <cell r="F1986" t="str">
            <v>100</v>
          </cell>
          <cell r="G1986">
            <v>43100</v>
          </cell>
        </row>
        <row r="1987">
          <cell r="C1987" t="str">
            <v>100001</v>
          </cell>
          <cell r="D1987" t="str">
            <v>Non-Utility Dummy Project</v>
          </cell>
          <cell r="E1987">
            <v>0</v>
          </cell>
          <cell r="F1987" t="str">
            <v>100</v>
          </cell>
          <cell r="G1987">
            <v>43100</v>
          </cell>
        </row>
        <row r="1988">
          <cell r="C1988" t="str">
            <v>100004</v>
          </cell>
          <cell r="D1988" t="str">
            <v>Projects Account Fiber Com</v>
          </cell>
          <cell r="E1988">
            <v>0</v>
          </cell>
          <cell r="F1988" t="str">
            <v>100</v>
          </cell>
          <cell r="G1988">
            <v>43100</v>
          </cell>
        </row>
        <row r="1989">
          <cell r="C1989" t="str">
            <v>121100</v>
          </cell>
          <cell r="D1989" t="str">
            <v>Nonutility Property In Service</v>
          </cell>
          <cell r="E1989">
            <v>40679291.579999998</v>
          </cell>
          <cell r="F1989" t="str">
            <v>121</v>
          </cell>
          <cell r="G1989">
            <v>43100</v>
          </cell>
        </row>
        <row r="1990">
          <cell r="C1990" t="str">
            <v>121110</v>
          </cell>
          <cell r="D1990" t="str">
            <v>COMPL CONSTR NOT UNITIZED FIB</v>
          </cell>
          <cell r="E1990">
            <v>4027792.68</v>
          </cell>
          <cell r="F1990" t="str">
            <v>121</v>
          </cell>
          <cell r="G1990">
            <v>43100</v>
          </cell>
        </row>
        <row r="1991">
          <cell r="C1991" t="str">
            <v>121200</v>
          </cell>
          <cell r="D1991" t="str">
            <v>Cwip-Nonutility</v>
          </cell>
          <cell r="E1991">
            <v>178041.14</v>
          </cell>
          <cell r="F1991" t="str">
            <v>121</v>
          </cell>
          <cell r="G1991">
            <v>43100</v>
          </cell>
        </row>
        <row r="1992">
          <cell r="C1992" t="str">
            <v>122100</v>
          </cell>
          <cell r="D1992" t="str">
            <v>Accum Prov Depr-Nonutitlity</v>
          </cell>
          <cell r="E1992">
            <v>-21435745.350000001</v>
          </cell>
          <cell r="F1992" t="str">
            <v>122</v>
          </cell>
          <cell r="G1992">
            <v>43100</v>
          </cell>
        </row>
        <row r="1993">
          <cell r="C1993" t="str">
            <v>122200</v>
          </cell>
          <cell r="D1993" t="str">
            <v>Rwip Nonutility Property</v>
          </cell>
          <cell r="E1993">
            <v>9655.85</v>
          </cell>
          <cell r="F1993" t="str">
            <v>122</v>
          </cell>
          <cell r="G1993">
            <v>43100</v>
          </cell>
        </row>
        <row r="1994">
          <cell r="C1994" t="str">
            <v>131046</v>
          </cell>
          <cell r="D1994" t="str">
            <v>Cash-Firstar-Fiber Optics</v>
          </cell>
          <cell r="E1994">
            <v>0</v>
          </cell>
          <cell r="F1994" t="str">
            <v>131</v>
          </cell>
          <cell r="G1994">
            <v>43100</v>
          </cell>
        </row>
        <row r="1995">
          <cell r="C1995" t="str">
            <v>131203</v>
          </cell>
          <cell r="D1995" t="str">
            <v>Cash UMB Fiber Com</v>
          </cell>
          <cell r="E1995">
            <v>0</v>
          </cell>
          <cell r="F1995" t="str">
            <v>131</v>
          </cell>
          <cell r="G1995">
            <v>43100</v>
          </cell>
        </row>
        <row r="1996">
          <cell r="C1996" t="str">
            <v>143100</v>
          </cell>
          <cell r="D1996" t="str">
            <v>Misc Accts Receivable</v>
          </cell>
          <cell r="E1996">
            <v>0</v>
          </cell>
          <cell r="F1996" t="str">
            <v>143</v>
          </cell>
          <cell r="G1996">
            <v>43100</v>
          </cell>
        </row>
        <row r="1997">
          <cell r="C1997" t="str">
            <v>143200</v>
          </cell>
          <cell r="D1997" t="str">
            <v>Employee Accounts Receivable</v>
          </cell>
          <cell r="E1997">
            <v>354.56</v>
          </cell>
          <cell r="F1997" t="str">
            <v>143</v>
          </cell>
          <cell r="G1997">
            <v>43100</v>
          </cell>
        </row>
        <row r="1998">
          <cell r="C1998" t="str">
            <v>143400</v>
          </cell>
          <cell r="D1998" t="str">
            <v>Nonutility-Fiber Optics</v>
          </cell>
          <cell r="E1998">
            <v>376137.76</v>
          </cell>
          <cell r="F1998" t="str">
            <v>143</v>
          </cell>
          <cell r="G1998">
            <v>43100</v>
          </cell>
        </row>
        <row r="1999">
          <cell r="C1999" t="str">
            <v>143995</v>
          </cell>
          <cell r="D1999" t="str">
            <v>Inventory Customer Sales</v>
          </cell>
          <cell r="E1999">
            <v>0</v>
          </cell>
          <cell r="F1999" t="str">
            <v>143</v>
          </cell>
          <cell r="G1999">
            <v>43100</v>
          </cell>
        </row>
        <row r="2000">
          <cell r="C2000" t="str">
            <v>146500</v>
          </cell>
          <cell r="D2000" t="str">
            <v>Fiber Cash Held by EDE</v>
          </cell>
          <cell r="E2000">
            <v>16200517.789999999</v>
          </cell>
          <cell r="F2000" t="str">
            <v>146</v>
          </cell>
          <cell r="G2000">
            <v>43100</v>
          </cell>
        </row>
        <row r="2001">
          <cell r="C2001" t="str">
            <v>154050</v>
          </cell>
          <cell r="D2001" t="str">
            <v>Material - Fiber Optics</v>
          </cell>
          <cell r="E2001">
            <v>1123441.42</v>
          </cell>
          <cell r="F2001" t="str">
            <v>154</v>
          </cell>
          <cell r="G2001">
            <v>43100</v>
          </cell>
        </row>
        <row r="2002">
          <cell r="C2002" t="str">
            <v>163050</v>
          </cell>
          <cell r="D2002" t="str">
            <v>Fiber Optics Stores Expense</v>
          </cell>
          <cell r="E2002">
            <v>0</v>
          </cell>
          <cell r="F2002" t="str">
            <v>163</v>
          </cell>
          <cell r="G2002">
            <v>43100</v>
          </cell>
        </row>
        <row r="2003">
          <cell r="C2003" t="str">
            <v>163060</v>
          </cell>
          <cell r="D2003" t="str">
            <v>E-Watch Stores Expense</v>
          </cell>
          <cell r="E2003">
            <v>0</v>
          </cell>
          <cell r="F2003" t="str">
            <v>163</v>
          </cell>
          <cell r="G2003">
            <v>43100</v>
          </cell>
        </row>
        <row r="2004">
          <cell r="C2004" t="str">
            <v>165700</v>
          </cell>
          <cell r="D2004" t="str">
            <v>Prepayments - Non-Regulated</v>
          </cell>
          <cell r="E2004">
            <v>0</v>
          </cell>
          <cell r="F2004" t="str">
            <v>165</v>
          </cell>
          <cell r="G2004">
            <v>43100</v>
          </cell>
        </row>
        <row r="2005">
          <cell r="C2005" t="str">
            <v>171000</v>
          </cell>
          <cell r="D2005" t="str">
            <v>Int &amp; Dividends Receivable</v>
          </cell>
          <cell r="E2005">
            <v>22274.53</v>
          </cell>
          <cell r="F2005" t="str">
            <v>171</v>
          </cell>
          <cell r="G2005">
            <v>43100</v>
          </cell>
        </row>
        <row r="2006">
          <cell r="C2006" t="str">
            <v>184243</v>
          </cell>
          <cell r="D2006" t="str">
            <v>Telephone Exp-Bld Serv</v>
          </cell>
          <cell r="E2006">
            <v>324.04000000000002</v>
          </cell>
          <cell r="F2006" t="str">
            <v>184</v>
          </cell>
          <cell r="G2006">
            <v>43100</v>
          </cell>
        </row>
        <row r="2007">
          <cell r="C2007" t="str">
            <v>184413</v>
          </cell>
          <cell r="D2007" t="str">
            <v>FAS87 Pension - Capitalized</v>
          </cell>
          <cell r="E2007">
            <v>-1497</v>
          </cell>
          <cell r="F2007" t="str">
            <v>184</v>
          </cell>
          <cell r="G2007">
            <v>43100</v>
          </cell>
        </row>
        <row r="2008">
          <cell r="C2008" t="str">
            <v>184415</v>
          </cell>
          <cell r="D2008" t="str">
            <v>FAS106 HC - Capitalized (GAAP)</v>
          </cell>
          <cell r="E2008">
            <v>0</v>
          </cell>
          <cell r="F2008" t="str">
            <v>184</v>
          </cell>
          <cell r="G2008">
            <v>43100</v>
          </cell>
        </row>
        <row r="2009">
          <cell r="C2009" t="str">
            <v>184416</v>
          </cell>
          <cell r="D2009" t="str">
            <v>Healthcare - Capitalized</v>
          </cell>
          <cell r="E2009">
            <v>0</v>
          </cell>
          <cell r="F2009" t="str">
            <v>184</v>
          </cell>
          <cell r="G2009">
            <v>43100</v>
          </cell>
        </row>
        <row r="2010">
          <cell r="C2010" t="str">
            <v>184417</v>
          </cell>
          <cell r="D2010" t="str">
            <v>Pension SERP DfBen Capitalized</v>
          </cell>
          <cell r="E2010">
            <v>0</v>
          </cell>
          <cell r="F2010" t="str">
            <v>184</v>
          </cell>
          <cell r="G2010">
            <v>43100</v>
          </cell>
        </row>
        <row r="2011">
          <cell r="C2011" t="str">
            <v>184421</v>
          </cell>
          <cell r="D2011" t="str">
            <v>401 K Capitalized</v>
          </cell>
          <cell r="E2011">
            <v>0</v>
          </cell>
          <cell r="F2011" t="str">
            <v>184</v>
          </cell>
          <cell r="G2011">
            <v>43100</v>
          </cell>
        </row>
        <row r="2012">
          <cell r="C2012" t="str">
            <v>184490</v>
          </cell>
          <cell r="D2012" t="str">
            <v>Clearing FICA Asset Portion</v>
          </cell>
          <cell r="E2012">
            <v>0</v>
          </cell>
          <cell r="F2012" t="str">
            <v>184</v>
          </cell>
          <cell r="G2012">
            <v>43100</v>
          </cell>
        </row>
        <row r="2013">
          <cell r="C2013" t="str">
            <v>184491</v>
          </cell>
          <cell r="D2013" t="str">
            <v>Clear FUI to Assets</v>
          </cell>
          <cell r="E2013">
            <v>0</v>
          </cell>
          <cell r="F2013" t="str">
            <v>184</v>
          </cell>
          <cell r="G2013">
            <v>43100</v>
          </cell>
        </row>
        <row r="2014">
          <cell r="C2014" t="str">
            <v>184492</v>
          </cell>
          <cell r="D2014" t="str">
            <v>Clear SUI to Assets</v>
          </cell>
          <cell r="E2014">
            <v>0</v>
          </cell>
          <cell r="F2014" t="str">
            <v>184</v>
          </cell>
          <cell r="G2014">
            <v>43100</v>
          </cell>
        </row>
        <row r="2015">
          <cell r="C2015" t="str">
            <v>184915</v>
          </cell>
          <cell r="D2015" t="str">
            <v>Small Tools</v>
          </cell>
          <cell r="E2015">
            <v>0</v>
          </cell>
          <cell r="F2015" t="str">
            <v>184</v>
          </cell>
          <cell r="G2015">
            <v>43100</v>
          </cell>
        </row>
        <row r="2016">
          <cell r="C2016" t="str">
            <v>186210</v>
          </cell>
          <cell r="D2016" t="str">
            <v>Deferred AP Charges-Unclassifi</v>
          </cell>
          <cell r="E2016">
            <v>0</v>
          </cell>
          <cell r="F2016" t="str">
            <v>186</v>
          </cell>
          <cell r="G2016">
            <v>43100</v>
          </cell>
        </row>
        <row r="2017">
          <cell r="C2017" t="str">
            <v>186899</v>
          </cell>
          <cell r="D2017" t="str">
            <v>Deferred Misc. - Non-Regulated</v>
          </cell>
          <cell r="E2017">
            <v>0</v>
          </cell>
          <cell r="F2017" t="str">
            <v>186</v>
          </cell>
          <cell r="G2017">
            <v>43100</v>
          </cell>
        </row>
        <row r="2018">
          <cell r="C2018" t="str">
            <v>211002</v>
          </cell>
          <cell r="D2018" t="str">
            <v>Misc Paid-In Capital - Fiber</v>
          </cell>
          <cell r="E2018">
            <v>-10327118.619999999</v>
          </cell>
          <cell r="F2018" t="str">
            <v>211</v>
          </cell>
          <cell r="G2018">
            <v>43100</v>
          </cell>
        </row>
        <row r="2019">
          <cell r="C2019" t="str">
            <v>216000</v>
          </cell>
          <cell r="D2019" t="str">
            <v>Unappropr Retained Earnings</v>
          </cell>
          <cell r="E2019">
            <v>-19483887.039999999</v>
          </cell>
          <cell r="F2019" t="str">
            <v>216</v>
          </cell>
          <cell r="G2019">
            <v>43100</v>
          </cell>
        </row>
        <row r="2020">
          <cell r="C2020" t="str">
            <v>220010</v>
          </cell>
          <cell r="D2020" t="str">
            <v>Interunit Office Account</v>
          </cell>
          <cell r="E2020">
            <v>0</v>
          </cell>
          <cell r="F2020" t="str">
            <v>220</v>
          </cell>
          <cell r="G2020">
            <v>43100</v>
          </cell>
        </row>
        <row r="2021">
          <cell r="C2021" t="str">
            <v>232050</v>
          </cell>
          <cell r="D2021" t="str">
            <v>Accounts Payable - Fiber Optic</v>
          </cell>
          <cell r="E2021">
            <v>-405.73</v>
          </cell>
          <cell r="F2021" t="str">
            <v>232</v>
          </cell>
          <cell r="G2021">
            <v>43100</v>
          </cell>
        </row>
        <row r="2022">
          <cell r="C2022" t="str">
            <v>232051</v>
          </cell>
          <cell r="D2022" t="str">
            <v>Accounts Payable-Inv Fiber Opt</v>
          </cell>
          <cell r="E2022">
            <v>0</v>
          </cell>
          <cell r="F2022" t="str">
            <v>232</v>
          </cell>
          <cell r="G2022">
            <v>43100</v>
          </cell>
        </row>
        <row r="2023">
          <cell r="C2023" t="str">
            <v>232110</v>
          </cell>
          <cell r="D2023" t="str">
            <v>Purchasing Receipt Accrual</v>
          </cell>
          <cell r="E2023">
            <v>-4797.84</v>
          </cell>
          <cell r="F2023" t="str">
            <v>232</v>
          </cell>
          <cell r="G2023">
            <v>43100</v>
          </cell>
        </row>
        <row r="2024">
          <cell r="C2024" t="str">
            <v>232500</v>
          </cell>
          <cell r="D2024" t="str">
            <v>Manual A/P Accrual Fiber</v>
          </cell>
          <cell r="E2024">
            <v>-1441.09</v>
          </cell>
          <cell r="F2024" t="str">
            <v>232</v>
          </cell>
          <cell r="G2024">
            <v>43100</v>
          </cell>
        </row>
        <row r="2025">
          <cell r="C2025" t="str">
            <v>234300</v>
          </cell>
          <cell r="D2025" t="str">
            <v>A/P to LUSC/AQN</v>
          </cell>
          <cell r="E2025">
            <v>-3798.07</v>
          </cell>
          <cell r="F2025" t="str">
            <v>234</v>
          </cell>
          <cell r="G2025">
            <v>43100</v>
          </cell>
        </row>
        <row r="2026">
          <cell r="C2026" t="str">
            <v>236080</v>
          </cell>
          <cell r="D2026" t="str">
            <v>State Use Tax Accrued-Elect/Ga</v>
          </cell>
          <cell r="E2026">
            <v>0</v>
          </cell>
          <cell r="F2026" t="str">
            <v>236</v>
          </cell>
          <cell r="G2026">
            <v>43100</v>
          </cell>
        </row>
        <row r="2027">
          <cell r="C2027" t="str">
            <v>236081</v>
          </cell>
          <cell r="D2027" t="str">
            <v>State Use Tax Accrued-Nonutili</v>
          </cell>
          <cell r="E2027">
            <v>-886.93</v>
          </cell>
          <cell r="F2027" t="str">
            <v>236</v>
          </cell>
          <cell r="G2027">
            <v>43100</v>
          </cell>
        </row>
        <row r="2028">
          <cell r="C2028" t="str">
            <v>236610</v>
          </cell>
          <cell r="D2028" t="str">
            <v>Property Taxes Accured Fiber</v>
          </cell>
          <cell r="E2028">
            <v>-0.37</v>
          </cell>
          <cell r="F2028" t="str">
            <v>236</v>
          </cell>
          <cell r="G2028">
            <v>43100</v>
          </cell>
        </row>
        <row r="2029">
          <cell r="C2029" t="str">
            <v>236910</v>
          </cell>
          <cell r="D2029" t="str">
            <v>Corporation Franchise Tax Accr</v>
          </cell>
          <cell r="E2029">
            <v>-739</v>
          </cell>
          <cell r="F2029" t="str">
            <v>236</v>
          </cell>
          <cell r="G2029">
            <v>43100</v>
          </cell>
        </row>
        <row r="2030">
          <cell r="C2030" t="str">
            <v>242220</v>
          </cell>
          <cell r="D2030" t="str">
            <v>Employee Group Life Ins Deduct</v>
          </cell>
          <cell r="E2030">
            <v>325.88</v>
          </cell>
          <cell r="F2030" t="str">
            <v>242</v>
          </cell>
          <cell r="G2030">
            <v>43100</v>
          </cell>
        </row>
        <row r="2031">
          <cell r="C2031" t="str">
            <v>242230</v>
          </cell>
          <cell r="D2031" t="str">
            <v>Employee Group Ad&amp;D Ins Deduct</v>
          </cell>
          <cell r="E2031">
            <v>1339.52</v>
          </cell>
          <cell r="F2031" t="str">
            <v>242</v>
          </cell>
          <cell r="G2031">
            <v>43100</v>
          </cell>
        </row>
        <row r="2032">
          <cell r="C2032" t="str">
            <v>242502</v>
          </cell>
          <cell r="D2032" t="str">
            <v>Cur Liab NonUtil Service Agree</v>
          </cell>
          <cell r="E2032">
            <v>-673549.1</v>
          </cell>
          <cell r="F2032" t="str">
            <v>242</v>
          </cell>
          <cell r="G2032">
            <v>43100</v>
          </cell>
        </row>
        <row r="2033">
          <cell r="C2033" t="str">
            <v>242700</v>
          </cell>
          <cell r="D2033" t="str">
            <v>Bank Overdrafts</v>
          </cell>
          <cell r="E2033">
            <v>-338787.68</v>
          </cell>
          <cell r="F2033" t="str">
            <v>242</v>
          </cell>
          <cell r="G2033">
            <v>43100</v>
          </cell>
        </row>
        <row r="2034">
          <cell r="C2034" t="str">
            <v>253920</v>
          </cell>
          <cell r="D2034" t="str">
            <v>Nonutility Service Agreement</v>
          </cell>
          <cell r="E2034">
            <v>-1814462.41</v>
          </cell>
          <cell r="F2034" t="str">
            <v>253</v>
          </cell>
          <cell r="G2034">
            <v>43100</v>
          </cell>
        </row>
        <row r="2035">
          <cell r="C2035" t="str">
            <v>282135</v>
          </cell>
          <cell r="D2035" t="str">
            <v>Acc Def Fed Inc Tx-LD NonUT CR</v>
          </cell>
          <cell r="E2035">
            <v>-4656507.6100000003</v>
          </cell>
          <cell r="F2035" t="str">
            <v>282</v>
          </cell>
          <cell r="G2035">
            <v>43100</v>
          </cell>
        </row>
        <row r="2036">
          <cell r="C2036" t="str">
            <v>391000</v>
          </cell>
          <cell r="D2036" t="str">
            <v>Office Furn &amp; Equip - Gen Plt</v>
          </cell>
          <cell r="E2036">
            <v>0</v>
          </cell>
          <cell r="F2036" t="str">
            <v>391</v>
          </cell>
          <cell r="G2036">
            <v>43100</v>
          </cell>
        </row>
        <row r="2037">
          <cell r="C2037" t="str">
            <v>392000</v>
          </cell>
          <cell r="D2037" t="str">
            <v>Transportation Equip - Gen Plt</v>
          </cell>
          <cell r="E2037">
            <v>0</v>
          </cell>
          <cell r="F2037" t="str">
            <v>392</v>
          </cell>
          <cell r="G2037">
            <v>43100</v>
          </cell>
        </row>
        <row r="2038">
          <cell r="C2038" t="str">
            <v>394000</v>
          </cell>
          <cell r="D2038" t="str">
            <v>Tools Shop &amp; Garage Eq-Gen Plt</v>
          </cell>
          <cell r="E2038">
            <v>0</v>
          </cell>
          <cell r="F2038" t="str">
            <v>394</v>
          </cell>
          <cell r="G2038">
            <v>43100</v>
          </cell>
        </row>
        <row r="2039">
          <cell r="C2039" t="str">
            <v>408241</v>
          </cell>
          <cell r="D2039" t="str">
            <v>SUI - NonUtility</v>
          </cell>
          <cell r="E2039">
            <v>1276.46</v>
          </cell>
          <cell r="F2039" t="str">
            <v>408</v>
          </cell>
          <cell r="G2039">
            <v>43100</v>
          </cell>
        </row>
        <row r="2040">
          <cell r="C2040" t="str">
            <v>408242</v>
          </cell>
          <cell r="D2040" t="str">
            <v>FUI - NonUtility</v>
          </cell>
          <cell r="E2040">
            <v>619.75</v>
          </cell>
          <cell r="F2040" t="str">
            <v>408</v>
          </cell>
          <cell r="G2040">
            <v>43100</v>
          </cell>
        </row>
        <row r="2041">
          <cell r="C2041" t="str">
            <v>408243</v>
          </cell>
          <cell r="D2041" t="str">
            <v>FICA - NonUtility</v>
          </cell>
          <cell r="E2041">
            <v>68611.98</v>
          </cell>
          <cell r="F2041" t="str">
            <v>408</v>
          </cell>
          <cell r="G2041">
            <v>43100</v>
          </cell>
        </row>
        <row r="2042">
          <cell r="C2042" t="str">
            <v>408260</v>
          </cell>
          <cell r="D2042" t="str">
            <v>Prov-Franchise Tax Non-Utility</v>
          </cell>
          <cell r="E2042">
            <v>1007.25</v>
          </cell>
          <cell r="F2042" t="str">
            <v>408</v>
          </cell>
          <cell r="G2042">
            <v>43100</v>
          </cell>
        </row>
        <row r="2043">
          <cell r="C2043" t="str">
            <v>409210</v>
          </cell>
          <cell r="D2043" t="str">
            <v>Prov-Fed Inc Taxes-NonRegulatd</v>
          </cell>
          <cell r="E2043">
            <v>343659.41</v>
          </cell>
          <cell r="F2043" t="str">
            <v>409</v>
          </cell>
          <cell r="G2043">
            <v>43100</v>
          </cell>
        </row>
        <row r="2044">
          <cell r="C2044" t="str">
            <v>409220</v>
          </cell>
          <cell r="D2044" t="str">
            <v>Prov-St Inc Taxes-NonRegulated</v>
          </cell>
          <cell r="E2044">
            <v>48965.35</v>
          </cell>
          <cell r="F2044" t="str">
            <v>409</v>
          </cell>
          <cell r="G2044">
            <v>43100</v>
          </cell>
        </row>
        <row r="2045">
          <cell r="C2045" t="str">
            <v>410210</v>
          </cell>
          <cell r="D2045" t="str">
            <v>Def Fed Inc Tax Other Non-Reg</v>
          </cell>
          <cell r="E2045">
            <v>-2065759.09</v>
          </cell>
          <cell r="F2045" t="str">
            <v>410</v>
          </cell>
          <cell r="G2045">
            <v>43100</v>
          </cell>
        </row>
        <row r="2046">
          <cell r="C2046" t="str">
            <v>411210</v>
          </cell>
          <cell r="D2046" t="str">
            <v>Def Fed Inc Tax-Other CR</v>
          </cell>
          <cell r="E2046">
            <v>-172226.28</v>
          </cell>
          <cell r="F2046" t="str">
            <v>411</v>
          </cell>
          <cell r="G2046">
            <v>43100</v>
          </cell>
        </row>
        <row r="2047">
          <cell r="C2047" t="str">
            <v>417000</v>
          </cell>
          <cell r="D2047" t="str">
            <v>Fiber Com Revenue</v>
          </cell>
          <cell r="E2047">
            <v>-6254273.8600000003</v>
          </cell>
          <cell r="F2047" t="str">
            <v>417</v>
          </cell>
          <cell r="G2047">
            <v>43100</v>
          </cell>
        </row>
        <row r="2048">
          <cell r="C2048" t="str">
            <v>417010</v>
          </cell>
          <cell r="D2048" t="str">
            <v>InterCompany Revenues</v>
          </cell>
          <cell r="E2048">
            <v>-1379352</v>
          </cell>
          <cell r="F2048" t="str">
            <v>417</v>
          </cell>
          <cell r="G2048">
            <v>43100</v>
          </cell>
        </row>
        <row r="2049">
          <cell r="C2049" t="str">
            <v>417101</v>
          </cell>
          <cell r="D2049" t="str">
            <v>M&amp;A Non Utility</v>
          </cell>
          <cell r="E2049">
            <v>256680.73</v>
          </cell>
          <cell r="F2049" t="str">
            <v>417</v>
          </cell>
          <cell r="G2049">
            <v>43100</v>
          </cell>
        </row>
        <row r="2050">
          <cell r="C2050" t="str">
            <v>417102</v>
          </cell>
          <cell r="D2050" t="str">
            <v>Mgmt Incentive - LTIP Fiber</v>
          </cell>
          <cell r="E2050">
            <v>3798.07</v>
          </cell>
          <cell r="F2050" t="str">
            <v>417</v>
          </cell>
          <cell r="G2050">
            <v>43100</v>
          </cell>
        </row>
        <row r="2051">
          <cell r="C2051" t="str">
            <v>417114</v>
          </cell>
          <cell r="D2051" t="str">
            <v>Conv - Nonutility</v>
          </cell>
          <cell r="E2051">
            <v>190.54</v>
          </cell>
          <cell r="F2051" t="str">
            <v>417</v>
          </cell>
          <cell r="G2051">
            <v>43100</v>
          </cell>
        </row>
        <row r="2052">
          <cell r="C2052" t="str">
            <v>417125</v>
          </cell>
          <cell r="D2052" t="str">
            <v>New Business-Nonutility</v>
          </cell>
          <cell r="E2052">
            <v>91155.58</v>
          </cell>
          <cell r="F2052" t="str">
            <v>417</v>
          </cell>
          <cell r="G2052">
            <v>43100</v>
          </cell>
        </row>
        <row r="2053">
          <cell r="C2053" t="str">
            <v>417145</v>
          </cell>
          <cell r="D2053" t="str">
            <v>Outside Services-Nonutility</v>
          </cell>
          <cell r="E2053">
            <v>12503.42</v>
          </cell>
          <cell r="F2053" t="str">
            <v>417</v>
          </cell>
          <cell r="G2053">
            <v>43100</v>
          </cell>
        </row>
        <row r="2054">
          <cell r="C2054" t="str">
            <v>417147</v>
          </cell>
          <cell r="D2054" t="str">
            <v>Sales Commissions</v>
          </cell>
          <cell r="E2054">
            <v>54275.360000000001</v>
          </cell>
          <cell r="F2054" t="str">
            <v>417</v>
          </cell>
          <cell r="G2054">
            <v>43100</v>
          </cell>
        </row>
        <row r="2055">
          <cell r="C2055" t="str">
            <v>417180</v>
          </cell>
          <cell r="D2055" t="str">
            <v>Depreciation Exp-Nonutility</v>
          </cell>
          <cell r="E2055">
            <v>2000329.58</v>
          </cell>
          <cell r="F2055" t="str">
            <v>417</v>
          </cell>
          <cell r="G2055">
            <v>43100</v>
          </cell>
        </row>
        <row r="2056">
          <cell r="C2056" t="str">
            <v>417190</v>
          </cell>
          <cell r="D2056" t="str">
            <v>Third Party Line Expense</v>
          </cell>
          <cell r="E2056">
            <v>256451.78</v>
          </cell>
          <cell r="F2056" t="str">
            <v>417</v>
          </cell>
          <cell r="G2056">
            <v>43100</v>
          </cell>
        </row>
        <row r="2057">
          <cell r="C2057" t="str">
            <v>417214</v>
          </cell>
          <cell r="D2057" t="str">
            <v>Fiber Employee Refreshments</v>
          </cell>
          <cell r="E2057">
            <v>901.15</v>
          </cell>
          <cell r="F2057" t="str">
            <v>417</v>
          </cell>
          <cell r="G2057">
            <v>43100</v>
          </cell>
        </row>
        <row r="2058">
          <cell r="C2058" t="str">
            <v>417310</v>
          </cell>
          <cell r="D2058" t="str">
            <v>EDE Billed Services</v>
          </cell>
          <cell r="E2058">
            <v>729904.14</v>
          </cell>
          <cell r="F2058" t="str">
            <v>417</v>
          </cell>
          <cell r="G2058">
            <v>43100</v>
          </cell>
        </row>
        <row r="2059">
          <cell r="C2059" t="str">
            <v>417500</v>
          </cell>
          <cell r="D2059" t="str">
            <v>Fiber Elec Non Util Ops</v>
          </cell>
          <cell r="E2059">
            <v>642419.96</v>
          </cell>
          <cell r="F2059" t="str">
            <v>417</v>
          </cell>
          <cell r="G2059">
            <v>43100</v>
          </cell>
        </row>
        <row r="2060">
          <cell r="C2060" t="str">
            <v>417502</v>
          </cell>
          <cell r="D2060" t="str">
            <v>Fiber Cable Non Util Ops</v>
          </cell>
          <cell r="E2060">
            <v>126.36</v>
          </cell>
          <cell r="F2060" t="str">
            <v>417</v>
          </cell>
          <cell r="G2060">
            <v>43100</v>
          </cell>
        </row>
        <row r="2061">
          <cell r="C2061" t="str">
            <v>417503</v>
          </cell>
          <cell r="D2061" t="str">
            <v>Fiber Cable Non Util Maint</v>
          </cell>
          <cell r="E2061">
            <v>10615.68</v>
          </cell>
          <cell r="F2061" t="str">
            <v>417</v>
          </cell>
          <cell r="G2061">
            <v>43100</v>
          </cell>
        </row>
        <row r="2062">
          <cell r="C2062" t="str">
            <v>417523</v>
          </cell>
          <cell r="D2062" t="str">
            <v>Other Non Util Ops</v>
          </cell>
          <cell r="E2062">
            <v>68923.42</v>
          </cell>
          <cell r="F2062" t="str">
            <v>417</v>
          </cell>
          <cell r="G2062">
            <v>43100</v>
          </cell>
        </row>
        <row r="2063">
          <cell r="C2063" t="str">
            <v>417530</v>
          </cell>
          <cell r="D2063" t="str">
            <v>Vehicle Expense</v>
          </cell>
          <cell r="E2063">
            <v>15300.83</v>
          </cell>
          <cell r="F2063" t="str">
            <v>417</v>
          </cell>
          <cell r="G2063">
            <v>43100</v>
          </cell>
        </row>
        <row r="2064">
          <cell r="C2064" t="str">
            <v>417540</v>
          </cell>
          <cell r="D2064" t="str">
            <v>FAS106 HC - NonReg (GAAP)</v>
          </cell>
          <cell r="E2064">
            <v>8478</v>
          </cell>
          <cell r="F2064" t="str">
            <v>417</v>
          </cell>
          <cell r="G2064">
            <v>43100</v>
          </cell>
        </row>
        <row r="2065">
          <cell r="C2065" t="str">
            <v>417541</v>
          </cell>
          <cell r="D2065" t="str">
            <v>Healthcare - Non-Reg</v>
          </cell>
          <cell r="E2065">
            <v>87156.87</v>
          </cell>
          <cell r="F2065" t="str">
            <v>417</v>
          </cell>
          <cell r="G2065">
            <v>43100</v>
          </cell>
        </row>
        <row r="2066">
          <cell r="C2066" t="str">
            <v>417542</v>
          </cell>
          <cell r="D2066" t="str">
            <v>Group Life Insurance Non-Reg</v>
          </cell>
          <cell r="E2066">
            <v>1520.96</v>
          </cell>
          <cell r="F2066" t="str">
            <v>417</v>
          </cell>
          <cell r="G2066">
            <v>43100</v>
          </cell>
        </row>
        <row r="2067">
          <cell r="C2067" t="str">
            <v>417543</v>
          </cell>
          <cell r="D2067" t="str">
            <v>Comp Exp Employee Stk Purch</v>
          </cell>
          <cell r="E2067">
            <v>3333</v>
          </cell>
          <cell r="F2067" t="str">
            <v>417</v>
          </cell>
          <cell r="G2067">
            <v>43100</v>
          </cell>
        </row>
        <row r="2068">
          <cell r="C2068" t="str">
            <v>417545</v>
          </cell>
          <cell r="D2068" t="str">
            <v>Pension SERP Def Ben-Fiber</v>
          </cell>
          <cell r="E2068">
            <v>19548</v>
          </cell>
          <cell r="F2068" t="str">
            <v>417</v>
          </cell>
          <cell r="G2068">
            <v>43100</v>
          </cell>
        </row>
        <row r="2069">
          <cell r="C2069" t="str">
            <v>417547</v>
          </cell>
          <cell r="D2069" t="str">
            <v>Acc Death &amp; Dismemb - Non-Reg</v>
          </cell>
          <cell r="E2069">
            <v>376.08</v>
          </cell>
          <cell r="F2069" t="str">
            <v>417</v>
          </cell>
          <cell r="G2069">
            <v>43100</v>
          </cell>
        </row>
        <row r="2070">
          <cell r="C2070" t="str">
            <v>417549</v>
          </cell>
          <cell r="D2070" t="str">
            <v>FAS87 Pension - Non-Reg (GAAP)</v>
          </cell>
          <cell r="E2070">
            <v>108862</v>
          </cell>
          <cell r="F2070" t="str">
            <v>417</v>
          </cell>
          <cell r="G2070">
            <v>43100</v>
          </cell>
        </row>
        <row r="2071">
          <cell r="C2071" t="str">
            <v>417561</v>
          </cell>
          <cell r="D2071" t="str">
            <v>401K - Non-Utility</v>
          </cell>
          <cell r="E2071">
            <v>36974.17</v>
          </cell>
          <cell r="F2071" t="str">
            <v>417</v>
          </cell>
          <cell r="G2071">
            <v>43100</v>
          </cell>
        </row>
        <row r="2072">
          <cell r="C2072" t="str">
            <v>417600</v>
          </cell>
          <cell r="D2072" t="str">
            <v>Rental Exp-Fiber</v>
          </cell>
          <cell r="E2072">
            <v>144983.04999999999</v>
          </cell>
          <cell r="F2072" t="str">
            <v>417</v>
          </cell>
          <cell r="G2072">
            <v>43100</v>
          </cell>
        </row>
        <row r="2073">
          <cell r="C2073" t="str">
            <v>417700</v>
          </cell>
          <cell r="D2073" t="str">
            <v>LABS US Allocs</v>
          </cell>
          <cell r="E2073">
            <v>2390.8200000000002</v>
          </cell>
          <cell r="F2073" t="str">
            <v>417</v>
          </cell>
          <cell r="G2073">
            <v>43100</v>
          </cell>
        </row>
        <row r="2074">
          <cell r="C2074" t="str">
            <v>417889</v>
          </cell>
          <cell r="D2074" t="str">
            <v>Merger Costs Fiber</v>
          </cell>
          <cell r="E2074">
            <v>752140.22</v>
          </cell>
          <cell r="F2074" t="str">
            <v>417</v>
          </cell>
          <cell r="G2074">
            <v>43100</v>
          </cell>
        </row>
        <row r="2075">
          <cell r="C2075" t="str">
            <v>417900</v>
          </cell>
          <cell r="D2075" t="str">
            <v>Property Taxes - Non-Utility</v>
          </cell>
          <cell r="E2075">
            <v>335810.06</v>
          </cell>
          <cell r="F2075" t="str">
            <v>417</v>
          </cell>
          <cell r="G2075">
            <v>43100</v>
          </cell>
        </row>
        <row r="2076">
          <cell r="C2076" t="str">
            <v>419802</v>
          </cell>
          <cell r="D2076" t="str">
            <v>Int Inc Cash Held by EDE-Fiber</v>
          </cell>
          <cell r="E2076">
            <v>-184894.73</v>
          </cell>
          <cell r="F2076" t="str">
            <v>419</v>
          </cell>
          <cell r="G2076">
            <v>43100</v>
          </cell>
        </row>
        <row r="2077">
          <cell r="C2077" t="str">
            <v>421110</v>
          </cell>
          <cell r="D2077" t="str">
            <v>Gain Dispose Propty Non-Reg</v>
          </cell>
          <cell r="E2077">
            <v>-348841.19</v>
          </cell>
          <cell r="F2077" t="str">
            <v>421</v>
          </cell>
          <cell r="G2077">
            <v>43100</v>
          </cell>
        </row>
        <row r="2078">
          <cell r="C2078" t="str">
            <v>421210</v>
          </cell>
          <cell r="D2078" t="str">
            <v>Loss Dispose Propty Non Reg</v>
          </cell>
          <cell r="E2078">
            <v>419533.33</v>
          </cell>
          <cell r="F2078" t="str">
            <v>421</v>
          </cell>
          <cell r="G2078">
            <v>43100</v>
          </cell>
        </row>
        <row r="2079">
          <cell r="C2079" t="str">
            <v>570517</v>
          </cell>
          <cell r="D2079" t="str">
            <v>Scada</v>
          </cell>
          <cell r="E2079">
            <v>650.88</v>
          </cell>
          <cell r="F2079" t="str">
            <v>570</v>
          </cell>
          <cell r="G2079">
            <v>43100</v>
          </cell>
        </row>
        <row r="2080">
          <cell r="C2080" t="str">
            <v>805200</v>
          </cell>
          <cell r="D2080" t="str">
            <v>Plt In Ser-Nonutl Eqp-Fibop-Ks</v>
          </cell>
          <cell r="E2080">
            <v>0</v>
          </cell>
          <cell r="F2080" t="str">
            <v>805</v>
          </cell>
          <cell r="G2080">
            <v>43100</v>
          </cell>
        </row>
        <row r="2081">
          <cell r="C2081" t="str">
            <v>805300</v>
          </cell>
          <cell r="D2081" t="str">
            <v>Plt in Serv NonReg Electronics</v>
          </cell>
          <cell r="E2081">
            <v>0</v>
          </cell>
          <cell r="F2081" t="str">
            <v>805</v>
          </cell>
          <cell r="G2081">
            <v>43100</v>
          </cell>
        </row>
        <row r="2082">
          <cell r="C2082" t="str">
            <v>805400</v>
          </cell>
          <cell r="D2082" t="str">
            <v>Plt in Serv NonRg OSP Hardware</v>
          </cell>
          <cell r="E2082">
            <v>0</v>
          </cell>
          <cell r="F2082" t="str">
            <v>805</v>
          </cell>
          <cell r="G2082">
            <v>43100</v>
          </cell>
        </row>
        <row r="2083">
          <cell r="C2083" t="str">
            <v>923509</v>
          </cell>
          <cell r="D2083" t="str">
            <v>Outside Services - Training</v>
          </cell>
          <cell r="E2083">
            <v>0</v>
          </cell>
          <cell r="F2083" t="str">
            <v>923</v>
          </cell>
          <cell r="G2083">
            <v>43100</v>
          </cell>
        </row>
        <row r="2084">
          <cell r="C2084" t="str">
            <v>926214</v>
          </cell>
          <cell r="D2084" t="str">
            <v>Employee Refreshments</v>
          </cell>
          <cell r="E2084">
            <v>0</v>
          </cell>
          <cell r="F2084" t="str">
            <v>926</v>
          </cell>
          <cell r="G2084">
            <v>43100</v>
          </cell>
        </row>
        <row r="2085">
          <cell r="C2085" t="str">
            <v>100000</v>
          </cell>
          <cell r="D2085" t="str">
            <v>Projects Dummy Account</v>
          </cell>
          <cell r="E2085">
            <v>0</v>
          </cell>
          <cell r="F2085" t="str">
            <v>100</v>
          </cell>
          <cell r="G2085">
            <v>43100</v>
          </cell>
        </row>
        <row r="2086">
          <cell r="C2086" t="str">
            <v>100008</v>
          </cell>
          <cell r="D2086" t="str">
            <v>Projects Account ED Industries</v>
          </cell>
          <cell r="E2086">
            <v>0</v>
          </cell>
          <cell r="F2086" t="str">
            <v>100</v>
          </cell>
          <cell r="G2086">
            <v>43100</v>
          </cell>
        </row>
        <row r="2087">
          <cell r="C2087" t="str">
            <v>100050</v>
          </cell>
          <cell r="D2087" t="str">
            <v>Projects Empire Gas North</v>
          </cell>
          <cell r="E2087">
            <v>0</v>
          </cell>
          <cell r="F2087" t="str">
            <v>100</v>
          </cell>
          <cell r="G2087">
            <v>43100</v>
          </cell>
        </row>
        <row r="2088">
          <cell r="C2088" t="str">
            <v>100060</v>
          </cell>
          <cell r="D2088" t="str">
            <v>Projects Empire Gas Northwest</v>
          </cell>
          <cell r="E2088">
            <v>0</v>
          </cell>
          <cell r="F2088" t="str">
            <v>100</v>
          </cell>
          <cell r="G2088">
            <v>43100</v>
          </cell>
        </row>
        <row r="2089">
          <cell r="C2089" t="str">
            <v>100070</v>
          </cell>
          <cell r="D2089" t="str">
            <v>Projects Empire Gas South</v>
          </cell>
          <cell r="E2089">
            <v>0</v>
          </cell>
          <cell r="F2089" t="str">
            <v>100</v>
          </cell>
          <cell r="G2089">
            <v>43100</v>
          </cell>
        </row>
        <row r="2090">
          <cell r="C2090" t="str">
            <v>100080</v>
          </cell>
          <cell r="D2090" t="str">
            <v>Projects Empire Gas Corporate</v>
          </cell>
          <cell r="E2090">
            <v>0</v>
          </cell>
          <cell r="F2090" t="str">
            <v>100</v>
          </cell>
          <cell r="G2090">
            <v>43100</v>
          </cell>
        </row>
        <row r="2091">
          <cell r="C2091" t="str">
            <v>101000</v>
          </cell>
          <cell r="D2091" t="str">
            <v>Electric Plant In Service</v>
          </cell>
          <cell r="E2091">
            <v>86077282.189999998</v>
          </cell>
          <cell r="F2091" t="str">
            <v>101</v>
          </cell>
          <cell r="G2091">
            <v>43100</v>
          </cell>
        </row>
        <row r="2092">
          <cell r="C2092" t="str">
            <v>101100</v>
          </cell>
          <cell r="D2092" t="str">
            <v>Property Under Capital Lease</v>
          </cell>
          <cell r="E2092">
            <v>0</v>
          </cell>
          <cell r="F2092" t="str">
            <v>101</v>
          </cell>
          <cell r="G2092">
            <v>43100</v>
          </cell>
        </row>
        <row r="2093">
          <cell r="C2093" t="str">
            <v>106200</v>
          </cell>
          <cell r="D2093" t="str">
            <v>COMPL CONSTR NOT UNITIZED GAS</v>
          </cell>
          <cell r="E2093">
            <v>3545640.61</v>
          </cell>
          <cell r="F2093" t="str">
            <v>106</v>
          </cell>
          <cell r="G2093">
            <v>43100</v>
          </cell>
        </row>
        <row r="2094">
          <cell r="C2094" t="str">
            <v>107000</v>
          </cell>
          <cell r="D2094" t="str">
            <v>Cwip-Electric/Gas</v>
          </cell>
          <cell r="E2094">
            <v>667687.79</v>
          </cell>
          <cell r="F2094" t="str">
            <v>107</v>
          </cell>
          <cell r="G2094">
            <v>43100</v>
          </cell>
        </row>
        <row r="2095">
          <cell r="C2095" t="str">
            <v>108000</v>
          </cell>
          <cell r="D2095" t="str">
            <v>Accum Prov Depr Gas Plant</v>
          </cell>
          <cell r="E2095">
            <v>-53111672.049999997</v>
          </cell>
          <cell r="F2095" t="str">
            <v>108</v>
          </cell>
          <cell r="G2095">
            <v>43100</v>
          </cell>
        </row>
        <row r="2096">
          <cell r="C2096" t="str">
            <v>108001</v>
          </cell>
          <cell r="D2096" t="str">
            <v>Retirement WIP - Gas</v>
          </cell>
          <cell r="E2096">
            <v>287685.3</v>
          </cell>
          <cell r="F2096" t="str">
            <v>108</v>
          </cell>
          <cell r="G2096">
            <v>43100</v>
          </cell>
        </row>
        <row r="2097">
          <cell r="C2097" t="str">
            <v>108099</v>
          </cell>
          <cell r="D2097" t="str">
            <v>Acquisition Adj Nat Gas Depr</v>
          </cell>
          <cell r="E2097">
            <v>30495727.390000001</v>
          </cell>
          <cell r="F2097" t="str">
            <v>108</v>
          </cell>
          <cell r="G2097">
            <v>43100</v>
          </cell>
        </row>
        <row r="2098">
          <cell r="C2098" t="str">
            <v>108150</v>
          </cell>
          <cell r="D2098" t="str">
            <v>Accum Depr Asset Retire Oblig</v>
          </cell>
          <cell r="E2098">
            <v>-3353.26</v>
          </cell>
          <cell r="F2098" t="str">
            <v>108</v>
          </cell>
          <cell r="G2098">
            <v>43100</v>
          </cell>
        </row>
        <row r="2099">
          <cell r="C2099" t="str">
            <v>111000</v>
          </cell>
          <cell r="D2099" t="str">
            <v>Ltd-Term Elec/Gas Plant Amort</v>
          </cell>
          <cell r="E2099">
            <v>-720243.76</v>
          </cell>
          <cell r="F2099" t="str">
            <v>111</v>
          </cell>
          <cell r="G2099">
            <v>43100</v>
          </cell>
        </row>
        <row r="2100">
          <cell r="C2100" t="str">
            <v>111112</v>
          </cell>
          <cell r="D2100" t="str">
            <v>EL Plt Amort-Metretek Software</v>
          </cell>
          <cell r="E2100">
            <v>0</v>
          </cell>
          <cell r="F2100" t="str">
            <v>111</v>
          </cell>
          <cell r="G2100">
            <v>43100</v>
          </cell>
        </row>
        <row r="2101">
          <cell r="C2101" t="str">
            <v>111113</v>
          </cell>
          <cell r="D2101" t="str">
            <v>EL Plt Amort-Mapping Software</v>
          </cell>
          <cell r="E2101">
            <v>0</v>
          </cell>
          <cell r="F2101" t="str">
            <v>111</v>
          </cell>
          <cell r="G2101">
            <v>43100</v>
          </cell>
        </row>
        <row r="2102">
          <cell r="C2102" t="str">
            <v>111114</v>
          </cell>
          <cell r="D2102" t="str">
            <v>ELPltAmort-Meter Mgmt Software</v>
          </cell>
          <cell r="E2102">
            <v>0</v>
          </cell>
          <cell r="F2102" t="str">
            <v>111</v>
          </cell>
          <cell r="G2102">
            <v>43100</v>
          </cell>
        </row>
        <row r="2103">
          <cell r="C2103" t="str">
            <v>111121</v>
          </cell>
          <cell r="D2103" t="str">
            <v>Gas Managment System</v>
          </cell>
          <cell r="E2103">
            <v>0</v>
          </cell>
          <cell r="F2103" t="str">
            <v>111</v>
          </cell>
          <cell r="G2103">
            <v>43100</v>
          </cell>
        </row>
        <row r="2104">
          <cell r="C2104" t="str">
            <v>131212</v>
          </cell>
          <cell r="D2104" t="str">
            <v>Cash - Empire District Gas</v>
          </cell>
          <cell r="E2104">
            <v>0</v>
          </cell>
          <cell r="F2104" t="str">
            <v>131</v>
          </cell>
          <cell r="G2104">
            <v>43100</v>
          </cell>
        </row>
        <row r="2105">
          <cell r="C2105" t="str">
            <v>131213</v>
          </cell>
          <cell r="D2105" t="str">
            <v>UMB EDG Customer Refunds</v>
          </cell>
          <cell r="E2105">
            <v>0</v>
          </cell>
          <cell r="F2105" t="str">
            <v>131</v>
          </cell>
          <cell r="G2105">
            <v>43100</v>
          </cell>
        </row>
        <row r="2106">
          <cell r="C2106" t="str">
            <v>135261</v>
          </cell>
          <cell r="D2106" t="str">
            <v>EDE Payroll Checking Acct</v>
          </cell>
          <cell r="E2106">
            <v>0</v>
          </cell>
          <cell r="F2106" t="str">
            <v>135</v>
          </cell>
          <cell r="G2106">
            <v>43100</v>
          </cell>
        </row>
        <row r="2107">
          <cell r="C2107" t="str">
            <v>135262</v>
          </cell>
          <cell r="D2107" t="str">
            <v>EDE Payroll Funding Acct</v>
          </cell>
          <cell r="E2107">
            <v>0</v>
          </cell>
          <cell r="F2107" t="str">
            <v>135</v>
          </cell>
          <cell r="G2107">
            <v>43100</v>
          </cell>
        </row>
        <row r="2108">
          <cell r="C2108" t="str">
            <v>141000</v>
          </cell>
          <cell r="D2108" t="str">
            <v>AR Maintenance Control</v>
          </cell>
          <cell r="E2108">
            <v>0</v>
          </cell>
          <cell r="F2108" t="str">
            <v>141</v>
          </cell>
          <cell r="G2108">
            <v>43100</v>
          </cell>
        </row>
        <row r="2109">
          <cell r="C2109" t="str">
            <v>142203</v>
          </cell>
          <cell r="D2109" t="str">
            <v>Cust Acct Rec-Merch &amp; Appl GAS</v>
          </cell>
          <cell r="E2109">
            <v>-0.2</v>
          </cell>
          <cell r="F2109" t="str">
            <v>142</v>
          </cell>
          <cell r="G2109">
            <v>43100</v>
          </cell>
        </row>
        <row r="2110">
          <cell r="C2110" t="str">
            <v>142300</v>
          </cell>
          <cell r="D2110" t="str">
            <v>Cust Accts Receivable - Gas</v>
          </cell>
          <cell r="E2110">
            <v>2461605.7599999998</v>
          </cell>
          <cell r="F2110" t="str">
            <v>142</v>
          </cell>
          <cell r="G2110">
            <v>43100</v>
          </cell>
        </row>
        <row r="2111">
          <cell r="C2111" t="str">
            <v>142301</v>
          </cell>
          <cell r="D2111" t="str">
            <v>A/R Manual Unbil Transport-Gas</v>
          </cell>
          <cell r="E2111">
            <v>434084.28</v>
          </cell>
          <cell r="F2111" t="str">
            <v>142</v>
          </cell>
          <cell r="G2111">
            <v>43100</v>
          </cell>
        </row>
        <row r="2112">
          <cell r="C2112" t="str">
            <v>142303</v>
          </cell>
          <cell r="D2112" t="str">
            <v>A/R Customer Finance Prog-Gas</v>
          </cell>
          <cell r="E2112">
            <v>33732.160000000003</v>
          </cell>
          <cell r="F2112" t="str">
            <v>142</v>
          </cell>
          <cell r="G2112">
            <v>43100</v>
          </cell>
        </row>
        <row r="2113">
          <cell r="C2113" t="str">
            <v>142308</v>
          </cell>
          <cell r="D2113" t="str">
            <v>A/R Unposted Cash-Gas</v>
          </cell>
          <cell r="E2113">
            <v>0</v>
          </cell>
          <cell r="F2113" t="str">
            <v>142</v>
          </cell>
          <cell r="G2113">
            <v>43100</v>
          </cell>
        </row>
        <row r="2114">
          <cell r="C2114" t="str">
            <v>142399</v>
          </cell>
          <cell r="D2114" t="str">
            <v>A/R Other - Gas</v>
          </cell>
          <cell r="E2114">
            <v>-877.56</v>
          </cell>
          <cell r="F2114" t="str">
            <v>142</v>
          </cell>
          <cell r="G2114">
            <v>43100</v>
          </cell>
        </row>
        <row r="2115">
          <cell r="C2115" t="str">
            <v>143028</v>
          </cell>
          <cell r="D2115" t="str">
            <v>A/R to be Collected for Others</v>
          </cell>
          <cell r="E2115">
            <v>0</v>
          </cell>
          <cell r="F2115" t="str">
            <v>143</v>
          </cell>
          <cell r="G2115">
            <v>43100</v>
          </cell>
        </row>
        <row r="2116">
          <cell r="C2116" t="str">
            <v>143100</v>
          </cell>
          <cell r="D2116" t="str">
            <v>Misc Accts Receivable</v>
          </cell>
          <cell r="E2116">
            <v>0</v>
          </cell>
          <cell r="F2116" t="str">
            <v>143</v>
          </cell>
          <cell r="G2116">
            <v>43100</v>
          </cell>
        </row>
        <row r="2117">
          <cell r="C2117" t="str">
            <v>143102</v>
          </cell>
          <cell r="D2117" t="str">
            <v>Accrued Taxes-Debit Balances</v>
          </cell>
          <cell r="E2117">
            <v>4573</v>
          </cell>
          <cell r="F2117" t="str">
            <v>143</v>
          </cell>
          <cell r="G2117">
            <v>43100</v>
          </cell>
        </row>
        <row r="2118">
          <cell r="C2118" t="str">
            <v>143103</v>
          </cell>
          <cell r="D2118" t="str">
            <v>Misc Receivables - Gas</v>
          </cell>
          <cell r="E2118">
            <v>1170.44</v>
          </cell>
          <cell r="F2118" t="str">
            <v>143</v>
          </cell>
          <cell r="G2118">
            <v>43100</v>
          </cell>
        </row>
        <row r="2119">
          <cell r="C2119" t="str">
            <v>143105</v>
          </cell>
          <cell r="D2119" t="str">
            <v>PR Deduct Personal Txting Plan</v>
          </cell>
          <cell r="E2119">
            <v>0</v>
          </cell>
          <cell r="F2119" t="str">
            <v>143</v>
          </cell>
          <cell r="G2119">
            <v>43100</v>
          </cell>
        </row>
        <row r="2120">
          <cell r="C2120" t="str">
            <v>143110</v>
          </cell>
          <cell r="D2120" t="str">
            <v>Energy Trading Margin Deposit</v>
          </cell>
          <cell r="E2120">
            <v>0</v>
          </cell>
          <cell r="F2120" t="str">
            <v>143</v>
          </cell>
          <cell r="G2120">
            <v>43100</v>
          </cell>
        </row>
        <row r="2121">
          <cell r="C2121" t="str">
            <v>143201</v>
          </cell>
          <cell r="D2121" t="str">
            <v>Employee Rec Purchasing Card</v>
          </cell>
          <cell r="E2121">
            <v>0</v>
          </cell>
          <cell r="F2121" t="str">
            <v>143</v>
          </cell>
          <cell r="G2121">
            <v>43100</v>
          </cell>
        </row>
        <row r="2122">
          <cell r="C2122" t="str">
            <v>143203</v>
          </cell>
          <cell r="D2122" t="str">
            <v>Employee Acct Rec EDG</v>
          </cell>
          <cell r="E2122">
            <v>0</v>
          </cell>
          <cell r="F2122" t="str">
            <v>143</v>
          </cell>
          <cell r="G2122">
            <v>43100</v>
          </cell>
        </row>
        <row r="2123">
          <cell r="C2123" t="str">
            <v>143995</v>
          </cell>
          <cell r="D2123" t="str">
            <v>Inventory Customer Sales</v>
          </cell>
          <cell r="E2123">
            <v>0</v>
          </cell>
          <cell r="F2123" t="str">
            <v>143</v>
          </cell>
          <cell r="G2123">
            <v>43100</v>
          </cell>
        </row>
        <row r="2124">
          <cell r="C2124" t="str">
            <v>143999</v>
          </cell>
          <cell r="D2124" t="str">
            <v>Receivables Refund Clearing</v>
          </cell>
          <cell r="E2124">
            <v>0</v>
          </cell>
          <cell r="F2124" t="str">
            <v>143</v>
          </cell>
          <cell r="G2124">
            <v>43100</v>
          </cell>
        </row>
        <row r="2125">
          <cell r="C2125" t="str">
            <v>144400</v>
          </cell>
          <cell r="D2125" t="str">
            <v>Bad Debt Misc Acnts Receivable</v>
          </cell>
          <cell r="E2125">
            <v>0</v>
          </cell>
          <cell r="F2125" t="str">
            <v>144</v>
          </cell>
          <cell r="G2125">
            <v>43100</v>
          </cell>
        </row>
        <row r="2126">
          <cell r="C2126" t="str">
            <v>144500</v>
          </cell>
          <cell r="D2126" t="str">
            <v>Bad Debt Reserve - Gas</v>
          </cell>
          <cell r="E2126">
            <v>-179725</v>
          </cell>
          <cell r="F2126" t="str">
            <v>144</v>
          </cell>
          <cell r="G2126">
            <v>43100</v>
          </cell>
        </row>
        <row r="2127">
          <cell r="C2127" t="str">
            <v>146100</v>
          </cell>
          <cell r="D2127" t="str">
            <v>A/R From AQN/LIB</v>
          </cell>
          <cell r="E2127">
            <v>0</v>
          </cell>
          <cell r="F2127" t="str">
            <v>146</v>
          </cell>
          <cell r="G2127">
            <v>43100</v>
          </cell>
        </row>
        <row r="2128">
          <cell r="C2128" t="str">
            <v>146800</v>
          </cell>
          <cell r="D2128" t="str">
            <v>EDG Cash Held by EDE</v>
          </cell>
          <cell r="E2128">
            <v>0</v>
          </cell>
          <cell r="F2128" t="str">
            <v>146</v>
          </cell>
          <cell r="G2128">
            <v>43100</v>
          </cell>
        </row>
        <row r="2129">
          <cell r="C2129" t="str">
            <v>154801</v>
          </cell>
          <cell r="D2129" t="str">
            <v>Materials - EDG</v>
          </cell>
          <cell r="E2129">
            <v>412797.35</v>
          </cell>
          <cell r="F2129" t="str">
            <v>154</v>
          </cell>
          <cell r="G2129">
            <v>43100</v>
          </cell>
        </row>
        <row r="2130">
          <cell r="C2130" t="str">
            <v>154802</v>
          </cell>
          <cell r="D2130" t="str">
            <v>Minor Materials - Gas</v>
          </cell>
          <cell r="E2130">
            <v>0</v>
          </cell>
          <cell r="F2130" t="str">
            <v>154</v>
          </cell>
          <cell r="G2130">
            <v>43100</v>
          </cell>
        </row>
        <row r="2131">
          <cell r="C2131" t="str">
            <v>154803</v>
          </cell>
          <cell r="D2131" t="str">
            <v>Acquisition Inv Adj-EDG</v>
          </cell>
          <cell r="E2131">
            <v>0</v>
          </cell>
          <cell r="F2131" t="str">
            <v>154</v>
          </cell>
          <cell r="G2131">
            <v>43100</v>
          </cell>
        </row>
        <row r="2132">
          <cell r="C2132" t="str">
            <v>163011</v>
          </cell>
          <cell r="D2132" t="str">
            <v>Conv &amp; Seminar-Stores</v>
          </cell>
          <cell r="E2132">
            <v>0</v>
          </cell>
          <cell r="F2132" t="str">
            <v>163</v>
          </cell>
          <cell r="G2132">
            <v>43100</v>
          </cell>
        </row>
        <row r="2133">
          <cell r="C2133" t="str">
            <v>163025</v>
          </cell>
          <cell r="D2133" t="str">
            <v>Safety Expenses-Stores</v>
          </cell>
          <cell r="E2133">
            <v>0</v>
          </cell>
          <cell r="F2133" t="str">
            <v>163</v>
          </cell>
          <cell r="G2133">
            <v>43100</v>
          </cell>
        </row>
        <row r="2134">
          <cell r="C2134" t="str">
            <v>163081</v>
          </cell>
          <cell r="D2134" t="str">
            <v>Asbury Stores Expense</v>
          </cell>
          <cell r="E2134">
            <v>0</v>
          </cell>
          <cell r="F2134" t="str">
            <v>163</v>
          </cell>
          <cell r="G2134">
            <v>43100</v>
          </cell>
        </row>
        <row r="2135">
          <cell r="C2135" t="str">
            <v>163100</v>
          </cell>
          <cell r="D2135" t="str">
            <v>Stores Expense - T &amp; D</v>
          </cell>
          <cell r="E2135">
            <v>0</v>
          </cell>
          <cell r="F2135" t="str">
            <v>163</v>
          </cell>
          <cell r="G2135">
            <v>43100</v>
          </cell>
        </row>
        <row r="2136">
          <cell r="C2136" t="str">
            <v>163801</v>
          </cell>
          <cell r="D2136" t="str">
            <v>EDG Stores Expense</v>
          </cell>
          <cell r="E2136">
            <v>0</v>
          </cell>
          <cell r="F2136" t="str">
            <v>163</v>
          </cell>
          <cell r="G2136">
            <v>43100</v>
          </cell>
        </row>
        <row r="2137">
          <cell r="C2137" t="str">
            <v>163802</v>
          </cell>
          <cell r="D2137" t="str">
            <v>Conv &amp; Seminars - Stores - Gas</v>
          </cell>
          <cell r="E2137">
            <v>11.52</v>
          </cell>
          <cell r="F2137" t="str">
            <v>163</v>
          </cell>
          <cell r="G2137">
            <v>43100</v>
          </cell>
        </row>
        <row r="2138">
          <cell r="C2138" t="str">
            <v>163996</v>
          </cell>
          <cell r="D2138" t="str">
            <v>Inventory Reconciliation</v>
          </cell>
          <cell r="E2138">
            <v>-6857.52</v>
          </cell>
          <cell r="F2138" t="str">
            <v>163</v>
          </cell>
          <cell r="G2138">
            <v>43100</v>
          </cell>
        </row>
        <row r="2139">
          <cell r="C2139" t="str">
            <v>163999</v>
          </cell>
          <cell r="D2139" t="str">
            <v>Inventory Default Errors</v>
          </cell>
          <cell r="E2139">
            <v>0</v>
          </cell>
          <cell r="F2139" t="str">
            <v>163</v>
          </cell>
          <cell r="G2139">
            <v>43100</v>
          </cell>
        </row>
        <row r="2140">
          <cell r="C2140" t="str">
            <v>164100</v>
          </cell>
          <cell r="D2140" t="str">
            <v>Gas Storage Est South-SS</v>
          </cell>
          <cell r="E2140">
            <v>-491046.82</v>
          </cell>
          <cell r="F2140" t="str">
            <v>164</v>
          </cell>
          <cell r="G2140">
            <v>43100</v>
          </cell>
        </row>
        <row r="2141">
          <cell r="C2141" t="str">
            <v>164106</v>
          </cell>
          <cell r="D2141" t="str">
            <v>Gas Storage Est North-PEPL</v>
          </cell>
          <cell r="E2141">
            <v>-418923.45</v>
          </cell>
          <cell r="F2141" t="str">
            <v>164</v>
          </cell>
          <cell r="G2141">
            <v>43100</v>
          </cell>
        </row>
        <row r="2142">
          <cell r="C2142" t="str">
            <v>164107</v>
          </cell>
          <cell r="D2142" t="str">
            <v>Gas Storage Est NW-ANR</v>
          </cell>
          <cell r="E2142">
            <v>-271099.52000000002</v>
          </cell>
          <cell r="F2142" t="str">
            <v>164</v>
          </cell>
          <cell r="G2142">
            <v>43100</v>
          </cell>
        </row>
        <row r="2143">
          <cell r="C2143" t="str">
            <v>164110</v>
          </cell>
          <cell r="D2143" t="str">
            <v>Gas Stored Undergrnd South-SS</v>
          </cell>
          <cell r="E2143">
            <v>1909967.84</v>
          </cell>
          <cell r="F2143" t="str">
            <v>164</v>
          </cell>
          <cell r="G2143">
            <v>43100</v>
          </cell>
        </row>
        <row r="2144">
          <cell r="C2144" t="str">
            <v>164120</v>
          </cell>
          <cell r="D2144" t="str">
            <v>Gas Stored Undrgrnd North-PEPL</v>
          </cell>
          <cell r="E2144">
            <v>1632165.02</v>
          </cell>
          <cell r="F2144" t="str">
            <v>164</v>
          </cell>
          <cell r="G2144">
            <v>43100</v>
          </cell>
        </row>
        <row r="2145">
          <cell r="C2145" t="str">
            <v>164130</v>
          </cell>
          <cell r="D2145" t="str">
            <v>Gas Stored Undrgrnd NW-ANR</v>
          </cell>
          <cell r="E2145">
            <v>912753.42</v>
          </cell>
          <cell r="F2145" t="str">
            <v>164</v>
          </cell>
          <cell r="G2145">
            <v>43100</v>
          </cell>
        </row>
        <row r="2146">
          <cell r="C2146" t="str">
            <v>165100</v>
          </cell>
          <cell r="D2146" t="str">
            <v>Prepayments - Insurance</v>
          </cell>
          <cell r="E2146">
            <v>112407.3</v>
          </cell>
          <cell r="F2146" t="str">
            <v>165</v>
          </cell>
          <cell r="G2146">
            <v>43100</v>
          </cell>
        </row>
        <row r="2147">
          <cell r="C2147" t="str">
            <v>165300</v>
          </cell>
          <cell r="D2147" t="str">
            <v>Prepayments-Other</v>
          </cell>
          <cell r="E2147">
            <v>0</v>
          </cell>
          <cell r="F2147" t="str">
            <v>165</v>
          </cell>
          <cell r="G2147">
            <v>43100</v>
          </cell>
        </row>
        <row r="2148">
          <cell r="C2148" t="str">
            <v>171000</v>
          </cell>
          <cell r="D2148" t="str">
            <v>Int &amp; Dividends Receivable</v>
          </cell>
          <cell r="E2148">
            <v>0</v>
          </cell>
          <cell r="F2148" t="str">
            <v>171</v>
          </cell>
          <cell r="G2148">
            <v>43100</v>
          </cell>
        </row>
        <row r="2149">
          <cell r="C2149" t="str">
            <v>173200</v>
          </cell>
          <cell r="D2149" t="str">
            <v>Unbilled Rev - Empire Dist Gas</v>
          </cell>
          <cell r="E2149">
            <v>4992195.16</v>
          </cell>
          <cell r="F2149" t="str">
            <v>173</v>
          </cell>
          <cell r="G2149">
            <v>43100</v>
          </cell>
        </row>
        <row r="2150">
          <cell r="C2150" t="str">
            <v>174005</v>
          </cell>
          <cell r="D2150" t="str">
            <v>Exchange Gas Receivable-SoStar</v>
          </cell>
          <cell r="E2150">
            <v>0</v>
          </cell>
          <cell r="F2150" t="str">
            <v>174</v>
          </cell>
          <cell r="G2150">
            <v>43100</v>
          </cell>
        </row>
        <row r="2151">
          <cell r="C2151" t="str">
            <v>174007</v>
          </cell>
          <cell r="D2151" t="str">
            <v>Exchange Gas Receivable SS</v>
          </cell>
          <cell r="E2151">
            <v>0</v>
          </cell>
          <cell r="F2151" t="str">
            <v>174</v>
          </cell>
          <cell r="G2151">
            <v>43100</v>
          </cell>
        </row>
        <row r="2152">
          <cell r="C2152" t="str">
            <v>175100</v>
          </cell>
          <cell r="D2152" t="str">
            <v>Derivative Inst Assets-Current</v>
          </cell>
          <cell r="E2152">
            <v>20060</v>
          </cell>
          <cell r="F2152" t="str">
            <v>175</v>
          </cell>
          <cell r="G2152">
            <v>43100</v>
          </cell>
        </row>
        <row r="2153">
          <cell r="C2153" t="str">
            <v>175500</v>
          </cell>
          <cell r="D2153" t="str">
            <v>Deriv Inst Assets-NonCurrent</v>
          </cell>
          <cell r="E2153">
            <v>0</v>
          </cell>
          <cell r="F2153" t="str">
            <v>175</v>
          </cell>
          <cell r="G2153">
            <v>43100</v>
          </cell>
        </row>
        <row r="2154">
          <cell r="C2154" t="str">
            <v>181301</v>
          </cell>
          <cell r="D2154" t="str">
            <v>Unamort Debt 6.82% FMB 6-1-36</v>
          </cell>
          <cell r="E2154">
            <v>462451.72</v>
          </cell>
          <cell r="F2154" t="str">
            <v>181</v>
          </cell>
          <cell r="G2154">
            <v>43100</v>
          </cell>
        </row>
        <row r="2155">
          <cell r="C2155" t="str">
            <v>182301</v>
          </cell>
          <cell r="D2155" t="str">
            <v>Reg Asset Environ - Chilicothe</v>
          </cell>
          <cell r="E2155">
            <v>260000</v>
          </cell>
          <cell r="F2155" t="str">
            <v>182</v>
          </cell>
          <cell r="G2155">
            <v>43100</v>
          </cell>
        </row>
        <row r="2156">
          <cell r="C2156" t="str">
            <v>182302</v>
          </cell>
          <cell r="D2156" t="str">
            <v>EDG Reg Assets -AAO's</v>
          </cell>
          <cell r="E2156">
            <v>0</v>
          </cell>
          <cell r="F2156" t="str">
            <v>182</v>
          </cell>
          <cell r="G2156">
            <v>43100</v>
          </cell>
        </row>
        <row r="2157">
          <cell r="C2157" t="str">
            <v>182305</v>
          </cell>
          <cell r="D2157" t="str">
            <v>Reg asset ARO Empire Dist Gas</v>
          </cell>
          <cell r="E2157">
            <v>28568.75</v>
          </cell>
          <cell r="F2157" t="str">
            <v>182</v>
          </cell>
          <cell r="G2157">
            <v>43100</v>
          </cell>
        </row>
        <row r="2158">
          <cell r="C2158" t="str">
            <v>182306</v>
          </cell>
          <cell r="D2158" t="str">
            <v>Reg Asset EDG Pension Acquistn</v>
          </cell>
          <cell r="E2158">
            <v>6881045</v>
          </cell>
          <cell r="F2158" t="str">
            <v>182</v>
          </cell>
          <cell r="G2158">
            <v>43100</v>
          </cell>
        </row>
        <row r="2159">
          <cell r="C2159" t="str">
            <v>182307</v>
          </cell>
          <cell r="D2159" t="str">
            <v>Reg Asset EDG FAS 106 Acquistn</v>
          </cell>
          <cell r="E2159">
            <v>0</v>
          </cell>
          <cell r="F2159" t="str">
            <v>182</v>
          </cell>
          <cell r="G2159">
            <v>43100</v>
          </cell>
        </row>
        <row r="2160">
          <cell r="C2160" t="str">
            <v>182319</v>
          </cell>
          <cell r="D2160" t="str">
            <v>Reg Asset-Equity AFUDC</v>
          </cell>
          <cell r="E2160">
            <v>43074.64</v>
          </cell>
          <cell r="F2160" t="str">
            <v>182</v>
          </cell>
          <cell r="G2160">
            <v>43100</v>
          </cell>
        </row>
        <row r="2161">
          <cell r="C2161" t="str">
            <v>182326</v>
          </cell>
          <cell r="D2161" t="str">
            <v>EDG DSM Costs GR-2009-0434</v>
          </cell>
          <cell r="E2161">
            <v>531238.43000000005</v>
          </cell>
          <cell r="F2161" t="str">
            <v>182</v>
          </cell>
          <cell r="G2161">
            <v>43100</v>
          </cell>
        </row>
        <row r="2162">
          <cell r="C2162" t="str">
            <v>182327</v>
          </cell>
          <cell r="D2162" t="str">
            <v>Arkansas TCR Reg Asset</v>
          </cell>
          <cell r="E2162">
            <v>0</v>
          </cell>
          <cell r="F2162" t="str">
            <v>182</v>
          </cell>
          <cell r="G2162">
            <v>43100</v>
          </cell>
        </row>
        <row r="2163">
          <cell r="C2163" t="str">
            <v>182328</v>
          </cell>
          <cell r="D2163" t="str">
            <v>EDG KS Def PropTx-Stored Gas</v>
          </cell>
          <cell r="E2163">
            <v>136473.28</v>
          </cell>
          <cell r="F2163" t="str">
            <v>182</v>
          </cell>
          <cell r="G2163">
            <v>43100</v>
          </cell>
        </row>
        <row r="2164">
          <cell r="C2164" t="str">
            <v>182329</v>
          </cell>
          <cell r="D2164" t="str">
            <v>MEEIA Energy Efficiency Costs</v>
          </cell>
          <cell r="E2164">
            <v>0</v>
          </cell>
          <cell r="F2164" t="str">
            <v>182</v>
          </cell>
          <cell r="G2164">
            <v>43100</v>
          </cell>
        </row>
        <row r="2165">
          <cell r="C2165" t="str">
            <v>182353</v>
          </cell>
          <cell r="D2165" t="str">
            <v>MO Pension-FAS87 Expense</v>
          </cell>
          <cell r="E2165">
            <v>3604197</v>
          </cell>
          <cell r="F2165" t="str">
            <v>182</v>
          </cell>
          <cell r="G2165">
            <v>43100</v>
          </cell>
        </row>
        <row r="2166">
          <cell r="C2166" t="str">
            <v>182356</v>
          </cell>
          <cell r="D2166" t="str">
            <v>FAS158 Pen Reg Asset</v>
          </cell>
          <cell r="E2166">
            <v>-542766</v>
          </cell>
          <cell r="F2166" t="str">
            <v>182</v>
          </cell>
          <cell r="G2166">
            <v>43100</v>
          </cell>
        </row>
        <row r="2167">
          <cell r="C2167" t="str">
            <v>182357</v>
          </cell>
          <cell r="D2167" t="str">
            <v>FAS158 OPEB Reg Asset</v>
          </cell>
          <cell r="E2167">
            <v>0</v>
          </cell>
          <cell r="F2167" t="str">
            <v>182</v>
          </cell>
          <cell r="G2167">
            <v>43100</v>
          </cell>
        </row>
        <row r="2168">
          <cell r="C2168" t="str">
            <v>182398</v>
          </cell>
          <cell r="D2168" t="str">
            <v>Reg Asset Reclass - Noncurrent</v>
          </cell>
          <cell r="E2168">
            <v>-721538.28</v>
          </cell>
          <cell r="F2168" t="str">
            <v>182</v>
          </cell>
          <cell r="G2168">
            <v>43100</v>
          </cell>
        </row>
        <row r="2169">
          <cell r="C2169" t="str">
            <v>182399</v>
          </cell>
          <cell r="D2169" t="str">
            <v>Reg Asset Reclass - Current</v>
          </cell>
          <cell r="E2169">
            <v>721538.28</v>
          </cell>
          <cell r="F2169" t="str">
            <v>182</v>
          </cell>
          <cell r="G2169">
            <v>43100</v>
          </cell>
        </row>
        <row r="2170">
          <cell r="C2170" t="str">
            <v>183000</v>
          </cell>
          <cell r="D2170" t="str">
            <v>Prelim Survey &amp; Investgat Chgs</v>
          </cell>
          <cell r="E2170">
            <v>0</v>
          </cell>
          <cell r="F2170" t="str">
            <v>183</v>
          </cell>
          <cell r="G2170">
            <v>43100</v>
          </cell>
        </row>
        <row r="2171">
          <cell r="C2171" t="str">
            <v>184013</v>
          </cell>
          <cell r="D2171" t="str">
            <v>Purchase Gas Clearing</v>
          </cell>
          <cell r="E2171">
            <v>0</v>
          </cell>
          <cell r="F2171" t="str">
            <v>184</v>
          </cell>
          <cell r="G2171">
            <v>43100</v>
          </cell>
        </row>
        <row r="2172">
          <cell r="C2172" t="str">
            <v>184016</v>
          </cell>
          <cell r="D2172" t="str">
            <v>Payroll Clearing - Ceridian</v>
          </cell>
          <cell r="E2172">
            <v>0</v>
          </cell>
          <cell r="F2172" t="str">
            <v>184</v>
          </cell>
          <cell r="G2172">
            <v>43100</v>
          </cell>
        </row>
        <row r="2173">
          <cell r="C2173" t="str">
            <v>184017</v>
          </cell>
          <cell r="D2173" t="str">
            <v>Misc Capital Clearing - Gas</v>
          </cell>
          <cell r="E2173">
            <v>0</v>
          </cell>
          <cell r="F2173" t="str">
            <v>184</v>
          </cell>
          <cell r="G2173">
            <v>43100</v>
          </cell>
        </row>
        <row r="2174">
          <cell r="C2174" t="str">
            <v>184305</v>
          </cell>
          <cell r="D2174" t="str">
            <v>Safety Expenses-Transp</v>
          </cell>
          <cell r="E2174">
            <v>0</v>
          </cell>
          <cell r="F2174" t="str">
            <v>184</v>
          </cell>
          <cell r="G2174">
            <v>43100</v>
          </cell>
        </row>
        <row r="2175">
          <cell r="C2175" t="str">
            <v>184311</v>
          </cell>
          <cell r="D2175" t="str">
            <v>Vehicle Maint - Cars</v>
          </cell>
          <cell r="E2175">
            <v>142</v>
          </cell>
          <cell r="F2175" t="str">
            <v>184</v>
          </cell>
          <cell r="G2175">
            <v>43100</v>
          </cell>
        </row>
        <row r="2176">
          <cell r="C2176" t="str">
            <v>184312</v>
          </cell>
          <cell r="D2176" t="str">
            <v>Veh Maint - 1/2 Ton Trucks</v>
          </cell>
          <cell r="E2176">
            <v>0</v>
          </cell>
          <cell r="F2176" t="str">
            <v>184</v>
          </cell>
          <cell r="G2176">
            <v>43100</v>
          </cell>
        </row>
        <row r="2177">
          <cell r="C2177" t="str">
            <v>184314</v>
          </cell>
          <cell r="D2177" t="str">
            <v>Veh Maint 2 2 1/2 3 &amp; Flatbeds</v>
          </cell>
          <cell r="E2177">
            <v>362.54</v>
          </cell>
          <cell r="F2177" t="str">
            <v>184</v>
          </cell>
          <cell r="G2177">
            <v>43100</v>
          </cell>
        </row>
        <row r="2178">
          <cell r="C2178" t="str">
            <v>184342</v>
          </cell>
          <cell r="D2178" t="str">
            <v>Cdl License &amp; Physicals</v>
          </cell>
          <cell r="E2178">
            <v>0</v>
          </cell>
          <cell r="F2178" t="str">
            <v>184</v>
          </cell>
          <cell r="G2178">
            <v>43100</v>
          </cell>
        </row>
        <row r="2179">
          <cell r="C2179" t="str">
            <v>184345</v>
          </cell>
          <cell r="D2179" t="str">
            <v>Dot Related Expenses</v>
          </cell>
          <cell r="E2179">
            <v>0</v>
          </cell>
          <cell r="F2179" t="str">
            <v>184</v>
          </cell>
          <cell r="G2179">
            <v>43100</v>
          </cell>
        </row>
        <row r="2180">
          <cell r="C2180" t="str">
            <v>184392</v>
          </cell>
          <cell r="D2180" t="str">
            <v>Transp Clring - Light Duty-Gas</v>
          </cell>
          <cell r="E2180">
            <v>0</v>
          </cell>
          <cell r="F2180" t="str">
            <v>184</v>
          </cell>
          <cell r="G2180">
            <v>43100</v>
          </cell>
        </row>
        <row r="2181">
          <cell r="C2181" t="str">
            <v>184396</v>
          </cell>
          <cell r="D2181" t="str">
            <v>Transp Clrng - Heavy Duty-Gas</v>
          </cell>
          <cell r="E2181">
            <v>0</v>
          </cell>
          <cell r="F2181" t="str">
            <v>184</v>
          </cell>
          <cell r="G2181">
            <v>43100</v>
          </cell>
        </row>
        <row r="2182">
          <cell r="C2182" t="str">
            <v>184413</v>
          </cell>
          <cell r="D2182" t="str">
            <v>FAS87 Pension - Capitalized</v>
          </cell>
          <cell r="E2182">
            <v>-15095</v>
          </cell>
          <cell r="F2182" t="str">
            <v>184</v>
          </cell>
          <cell r="G2182">
            <v>43100</v>
          </cell>
        </row>
        <row r="2183">
          <cell r="C2183" t="str">
            <v>184415</v>
          </cell>
          <cell r="D2183" t="str">
            <v>FAS106 HC - Capitalized (GAAP)</v>
          </cell>
          <cell r="E2183">
            <v>0</v>
          </cell>
          <cell r="F2183" t="str">
            <v>184</v>
          </cell>
          <cell r="G2183">
            <v>43100</v>
          </cell>
        </row>
        <row r="2184">
          <cell r="C2184" t="str">
            <v>184416</v>
          </cell>
          <cell r="D2184" t="str">
            <v>Healthcare - Capitalized</v>
          </cell>
          <cell r="E2184">
            <v>0</v>
          </cell>
          <cell r="F2184" t="str">
            <v>184</v>
          </cell>
          <cell r="G2184">
            <v>43100</v>
          </cell>
        </row>
        <row r="2185">
          <cell r="C2185" t="str">
            <v>184420</v>
          </cell>
          <cell r="D2185" t="str">
            <v>Admin &amp; General Clearing</v>
          </cell>
          <cell r="E2185">
            <v>0</v>
          </cell>
          <cell r="F2185" t="str">
            <v>184</v>
          </cell>
          <cell r="G2185">
            <v>43100</v>
          </cell>
        </row>
        <row r="2186">
          <cell r="C2186" t="str">
            <v>184421</v>
          </cell>
          <cell r="D2186" t="str">
            <v>401 K Capitalized</v>
          </cell>
          <cell r="E2186">
            <v>0</v>
          </cell>
          <cell r="F2186" t="str">
            <v>184</v>
          </cell>
          <cell r="G2186">
            <v>43100</v>
          </cell>
        </row>
        <row r="2187">
          <cell r="C2187" t="str">
            <v>184490</v>
          </cell>
          <cell r="D2187" t="str">
            <v>Clearing FICA Asset Portion</v>
          </cell>
          <cell r="E2187">
            <v>0</v>
          </cell>
          <cell r="F2187" t="str">
            <v>184</v>
          </cell>
          <cell r="G2187">
            <v>43100</v>
          </cell>
        </row>
        <row r="2188">
          <cell r="C2188" t="str">
            <v>184491</v>
          </cell>
          <cell r="D2188" t="str">
            <v>Clear FUI to Assets</v>
          </cell>
          <cell r="E2188">
            <v>0</v>
          </cell>
          <cell r="F2188" t="str">
            <v>184</v>
          </cell>
          <cell r="G2188">
            <v>43100</v>
          </cell>
        </row>
        <row r="2189">
          <cell r="C2189" t="str">
            <v>184492</v>
          </cell>
          <cell r="D2189" t="str">
            <v>Clear SUI to Assets</v>
          </cell>
          <cell r="E2189">
            <v>0</v>
          </cell>
          <cell r="F2189" t="str">
            <v>184</v>
          </cell>
          <cell r="G2189">
            <v>43100</v>
          </cell>
        </row>
        <row r="2190">
          <cell r="C2190" t="str">
            <v>184620</v>
          </cell>
          <cell r="D2190" t="str">
            <v>Const Clearing Line Oper</v>
          </cell>
          <cell r="E2190">
            <v>0</v>
          </cell>
          <cell r="F2190" t="str">
            <v>184</v>
          </cell>
          <cell r="G2190">
            <v>43100</v>
          </cell>
        </row>
        <row r="2191">
          <cell r="C2191" t="str">
            <v>184891</v>
          </cell>
          <cell r="D2191" t="str">
            <v>American Gas Assc Dues Cleared</v>
          </cell>
          <cell r="E2191">
            <v>0</v>
          </cell>
          <cell r="F2191" t="str">
            <v>184</v>
          </cell>
          <cell r="G2191">
            <v>43100</v>
          </cell>
        </row>
        <row r="2192">
          <cell r="C2192" t="str">
            <v>184915</v>
          </cell>
          <cell r="D2192" t="str">
            <v>Small Tools</v>
          </cell>
          <cell r="E2192">
            <v>0</v>
          </cell>
          <cell r="F2192" t="str">
            <v>184</v>
          </cell>
          <cell r="G2192">
            <v>43100</v>
          </cell>
        </row>
        <row r="2193">
          <cell r="C2193" t="str">
            <v>184999</v>
          </cell>
          <cell r="D2193" t="str">
            <v>EDG A/R Transition Clearing</v>
          </cell>
          <cell r="E2193">
            <v>0</v>
          </cell>
          <cell r="F2193" t="str">
            <v>184</v>
          </cell>
          <cell r="G2193">
            <v>43100</v>
          </cell>
        </row>
        <row r="2194">
          <cell r="C2194" t="str">
            <v>186038</v>
          </cell>
          <cell r="D2194" t="str">
            <v>DfDb MO Gas Acquisition</v>
          </cell>
          <cell r="E2194">
            <v>0</v>
          </cell>
          <cell r="F2194" t="str">
            <v>186</v>
          </cell>
          <cell r="G2194">
            <v>43100</v>
          </cell>
        </row>
        <row r="2195">
          <cell r="C2195" t="str">
            <v>186600</v>
          </cell>
          <cell r="D2195" t="str">
            <v>Goodwill-Aquila Gas Purchase</v>
          </cell>
          <cell r="E2195">
            <v>39492327.100000001</v>
          </cell>
          <cell r="F2195" t="str">
            <v>186</v>
          </cell>
          <cell r="G2195">
            <v>43100</v>
          </cell>
        </row>
        <row r="2196">
          <cell r="C2196" t="str">
            <v>186815</v>
          </cell>
          <cell r="D2196" t="str">
            <v>EDG Gas Rate Case Exp - MO</v>
          </cell>
          <cell r="E2196">
            <v>42006.29</v>
          </cell>
          <cell r="F2196" t="str">
            <v>186</v>
          </cell>
          <cell r="G2196">
            <v>43100</v>
          </cell>
        </row>
        <row r="2197">
          <cell r="C2197" t="str">
            <v>186960</v>
          </cell>
          <cell r="D2197" t="str">
            <v>Employee Relocation Expenses</v>
          </cell>
          <cell r="E2197">
            <v>0</v>
          </cell>
          <cell r="F2197" t="str">
            <v>186</v>
          </cell>
          <cell r="G2197">
            <v>43100</v>
          </cell>
        </row>
        <row r="2198">
          <cell r="C2198" t="str">
            <v>186976</v>
          </cell>
          <cell r="D2198" t="str">
            <v>Prepaid OPEB Asset</v>
          </cell>
          <cell r="E2198">
            <v>808818</v>
          </cell>
          <cell r="F2198" t="str">
            <v>186</v>
          </cell>
          <cell r="G2198">
            <v>43100</v>
          </cell>
        </row>
        <row r="2199">
          <cell r="C2199" t="str">
            <v>190117</v>
          </cell>
          <cell r="D2199" t="str">
            <v>Def Tx Asset-Gas Inventory Adj</v>
          </cell>
          <cell r="E2199">
            <v>-125142.96</v>
          </cell>
          <cell r="F2199" t="str">
            <v>190</v>
          </cell>
          <cell r="G2199">
            <v>43100</v>
          </cell>
        </row>
        <row r="2200">
          <cell r="C2200" t="str">
            <v>190124</v>
          </cell>
          <cell r="D2200" t="str">
            <v>Def Fd Tax Asset - Misc</v>
          </cell>
          <cell r="E2200">
            <v>76490</v>
          </cell>
          <cell r="F2200" t="str">
            <v>190</v>
          </cell>
          <cell r="G2200">
            <v>43100</v>
          </cell>
        </row>
        <row r="2201">
          <cell r="C2201" t="str">
            <v>190126</v>
          </cell>
          <cell r="D2201" t="str">
            <v>Def Tx Asset - Gas Acquisition</v>
          </cell>
          <cell r="E2201">
            <v>2737385</v>
          </cell>
          <cell r="F2201" t="str">
            <v>190</v>
          </cell>
          <cell r="G2201">
            <v>43100</v>
          </cell>
        </row>
        <row r="2202">
          <cell r="C2202" t="str">
            <v>190320</v>
          </cell>
          <cell r="D2202" t="str">
            <v>Def Inc Tx-Def Tx Asset Fas109</v>
          </cell>
          <cell r="E2202">
            <v>957540</v>
          </cell>
          <cell r="F2202" t="str">
            <v>190</v>
          </cell>
          <cell r="G2202">
            <v>43100</v>
          </cell>
        </row>
        <row r="2203">
          <cell r="C2203" t="str">
            <v>190331</v>
          </cell>
          <cell r="D2203" t="str">
            <v>Def Inc Tx-Postret Ben-Pension</v>
          </cell>
          <cell r="E2203">
            <v>129070</v>
          </cell>
          <cell r="F2203" t="str">
            <v>190</v>
          </cell>
          <cell r="G2203">
            <v>43100</v>
          </cell>
        </row>
        <row r="2204">
          <cell r="C2204" t="str">
            <v>190340</v>
          </cell>
          <cell r="D2204" t="str">
            <v>Acm Def Inc Tx-Int Capitalized</v>
          </cell>
          <cell r="E2204">
            <v>7353.61</v>
          </cell>
          <cell r="F2204" t="str">
            <v>190</v>
          </cell>
          <cell r="G2204">
            <v>43100</v>
          </cell>
        </row>
        <row r="2205">
          <cell r="C2205" t="str">
            <v>190356</v>
          </cell>
          <cell r="D2205" t="str">
            <v>Deferred Tax - FAS 158</v>
          </cell>
          <cell r="E2205">
            <v>1594541</v>
          </cell>
          <cell r="F2205" t="str">
            <v>190</v>
          </cell>
          <cell r="G2205">
            <v>43100</v>
          </cell>
        </row>
        <row r="2206">
          <cell r="C2206" t="str">
            <v>191110</v>
          </cell>
          <cell r="D2206" t="str">
            <v>Unrecov PGC Actual-South-SS</v>
          </cell>
          <cell r="E2206">
            <v>1476532.81</v>
          </cell>
          <cell r="F2206" t="str">
            <v>191</v>
          </cell>
          <cell r="G2206">
            <v>43100</v>
          </cell>
        </row>
        <row r="2207">
          <cell r="C2207" t="str">
            <v>191120</v>
          </cell>
          <cell r="D2207" t="str">
            <v>Unrecov PGC Actual-North-PEPL</v>
          </cell>
          <cell r="E2207">
            <v>580288.6</v>
          </cell>
          <cell r="F2207" t="str">
            <v>191</v>
          </cell>
          <cell r="G2207">
            <v>43100</v>
          </cell>
        </row>
        <row r="2208">
          <cell r="C2208" t="str">
            <v>191130</v>
          </cell>
          <cell r="D2208" t="str">
            <v>Unrecov PGC Actual-NW-ANR</v>
          </cell>
          <cell r="E2208">
            <v>195763.68</v>
          </cell>
          <cell r="F2208" t="str">
            <v>191</v>
          </cell>
          <cell r="G2208">
            <v>43100</v>
          </cell>
        </row>
        <row r="2209">
          <cell r="C2209" t="str">
            <v>191310</v>
          </cell>
          <cell r="D2209" t="str">
            <v>Unrecov PGC Unbilled-SO-SS</v>
          </cell>
          <cell r="E2209">
            <v>-1891978.79</v>
          </cell>
          <cell r="F2209" t="str">
            <v>191</v>
          </cell>
          <cell r="G2209">
            <v>43100</v>
          </cell>
        </row>
        <row r="2210">
          <cell r="C2210" t="str">
            <v>191320</v>
          </cell>
          <cell r="D2210" t="str">
            <v>Unrecov PGC Unbilled-NO-PEPL</v>
          </cell>
          <cell r="E2210">
            <v>-685428.15</v>
          </cell>
          <cell r="F2210" t="str">
            <v>191</v>
          </cell>
          <cell r="G2210">
            <v>43100</v>
          </cell>
        </row>
        <row r="2211">
          <cell r="C2211" t="str">
            <v>191330</v>
          </cell>
          <cell r="D2211" t="str">
            <v>Unrecov PGC Unbilld-NW-ANR</v>
          </cell>
          <cell r="E2211">
            <v>-296426.21000000002</v>
          </cell>
          <cell r="F2211" t="str">
            <v>191</v>
          </cell>
          <cell r="G2211">
            <v>43100</v>
          </cell>
        </row>
        <row r="2212">
          <cell r="C2212" t="str">
            <v>191410</v>
          </cell>
          <cell r="D2212" t="str">
            <v>Actual Cost Adjust-SO-SS</v>
          </cell>
          <cell r="E2212">
            <v>933716.87</v>
          </cell>
          <cell r="F2212" t="str">
            <v>191</v>
          </cell>
          <cell r="G2212">
            <v>43100</v>
          </cell>
        </row>
        <row r="2213">
          <cell r="C2213" t="str">
            <v>191420</v>
          </cell>
          <cell r="D2213" t="str">
            <v>Actual Cost Adjust-NO-PEPL</v>
          </cell>
          <cell r="E2213">
            <v>638556.07999999996</v>
          </cell>
          <cell r="F2213" t="str">
            <v>191</v>
          </cell>
          <cell r="G2213">
            <v>43100</v>
          </cell>
        </row>
        <row r="2214">
          <cell r="C2214" t="str">
            <v>191430</v>
          </cell>
          <cell r="D2214" t="str">
            <v>Actual Cost Adjust-NW-ANR</v>
          </cell>
          <cell r="E2214">
            <v>-237106.91</v>
          </cell>
          <cell r="F2214" t="str">
            <v>191</v>
          </cell>
          <cell r="G2214">
            <v>43100</v>
          </cell>
        </row>
        <row r="2215">
          <cell r="C2215" t="str">
            <v>191510</v>
          </cell>
          <cell r="D2215" t="str">
            <v>Unrecov PGA Deriv-Realized-SO</v>
          </cell>
          <cell r="E2215">
            <v>15030</v>
          </cell>
          <cell r="F2215" t="str">
            <v>191</v>
          </cell>
          <cell r="G2215">
            <v>43100</v>
          </cell>
        </row>
        <row r="2216">
          <cell r="C2216" t="str">
            <v>191511</v>
          </cell>
          <cell r="D2216" t="str">
            <v>Unrecov PGA Deriv-UnrealizedSO</v>
          </cell>
          <cell r="E2216">
            <v>162049.75</v>
          </cell>
          <cell r="F2216" t="str">
            <v>191</v>
          </cell>
          <cell r="G2216">
            <v>43100</v>
          </cell>
        </row>
        <row r="2217">
          <cell r="C2217" t="str">
            <v>191520</v>
          </cell>
          <cell r="D2217" t="str">
            <v>Unrecov PGA Deriv-Realized-NO</v>
          </cell>
          <cell r="E2217">
            <v>0</v>
          </cell>
          <cell r="F2217" t="str">
            <v>191</v>
          </cell>
          <cell r="G2217">
            <v>43100</v>
          </cell>
        </row>
        <row r="2218">
          <cell r="C2218" t="str">
            <v>191530</v>
          </cell>
          <cell r="D2218" t="str">
            <v>Unrecov PGA Deriv-Realized-NW</v>
          </cell>
          <cell r="E2218">
            <v>0</v>
          </cell>
          <cell r="F2218" t="str">
            <v>191</v>
          </cell>
          <cell r="G2218">
            <v>43100</v>
          </cell>
        </row>
        <row r="2219">
          <cell r="C2219" t="str">
            <v>191610</v>
          </cell>
          <cell r="D2219" t="str">
            <v>Unrecov PGA Est SO-SS</v>
          </cell>
          <cell r="E2219">
            <v>512189.85</v>
          </cell>
          <cell r="F2219" t="str">
            <v>191</v>
          </cell>
          <cell r="G2219">
            <v>43100</v>
          </cell>
        </row>
        <row r="2220">
          <cell r="C2220" t="str">
            <v>191620</v>
          </cell>
          <cell r="D2220" t="str">
            <v>Unrecov PGA Est NO-PEPL</v>
          </cell>
          <cell r="E2220">
            <v>238038.91</v>
          </cell>
          <cell r="F2220" t="str">
            <v>191</v>
          </cell>
          <cell r="G2220">
            <v>43100</v>
          </cell>
        </row>
        <row r="2221">
          <cell r="C2221" t="str">
            <v>191630</v>
          </cell>
          <cell r="D2221" t="str">
            <v>Unrecov PGA Est NW-ANR</v>
          </cell>
          <cell r="E2221">
            <v>66748.490000000005</v>
          </cell>
          <cell r="F2221" t="str">
            <v>191</v>
          </cell>
          <cell r="G2221">
            <v>43100</v>
          </cell>
        </row>
        <row r="2222">
          <cell r="C2222" t="str">
            <v>191810</v>
          </cell>
          <cell r="D2222" t="str">
            <v>ACA Carrying Costs-SO</v>
          </cell>
          <cell r="E2222">
            <v>5418.85</v>
          </cell>
          <cell r="F2222" t="str">
            <v>191</v>
          </cell>
          <cell r="G2222">
            <v>43100</v>
          </cell>
        </row>
        <row r="2223">
          <cell r="C2223" t="str">
            <v>191820</v>
          </cell>
          <cell r="D2223" t="str">
            <v>ACA Carrying Costs-NO</v>
          </cell>
          <cell r="E2223">
            <v>3269.75</v>
          </cell>
          <cell r="F2223" t="str">
            <v>191</v>
          </cell>
          <cell r="G2223">
            <v>43100</v>
          </cell>
        </row>
        <row r="2224">
          <cell r="C2224" t="str">
            <v>191830</v>
          </cell>
          <cell r="D2224" t="str">
            <v>ACA Carrying Costs-NW</v>
          </cell>
          <cell r="E2224">
            <v>-805.6</v>
          </cell>
          <cell r="F2224" t="str">
            <v>191</v>
          </cell>
          <cell r="G2224">
            <v>43100</v>
          </cell>
        </row>
        <row r="2225">
          <cell r="C2225" t="str">
            <v>191910</v>
          </cell>
          <cell r="D2225" t="str">
            <v>PGA Over-Refunds SO</v>
          </cell>
          <cell r="E2225">
            <v>28.37</v>
          </cell>
          <cell r="F2225" t="str">
            <v>191</v>
          </cell>
          <cell r="G2225">
            <v>43100</v>
          </cell>
        </row>
        <row r="2226">
          <cell r="C2226" t="str">
            <v>191920</v>
          </cell>
          <cell r="D2226" t="str">
            <v>PGA Over-Refunds NO</v>
          </cell>
          <cell r="E2226">
            <v>0</v>
          </cell>
          <cell r="F2226" t="str">
            <v>191</v>
          </cell>
          <cell r="G2226">
            <v>43100</v>
          </cell>
        </row>
        <row r="2227">
          <cell r="C2227" t="str">
            <v>191999</v>
          </cell>
          <cell r="D2227" t="str">
            <v>Neg PGA accounts reclass</v>
          </cell>
          <cell r="E2227">
            <v>0</v>
          </cell>
          <cell r="F2227" t="str">
            <v>191</v>
          </cell>
          <cell r="G2227">
            <v>43100</v>
          </cell>
        </row>
        <row r="2228">
          <cell r="C2228" t="str">
            <v>201800</v>
          </cell>
          <cell r="D2228" t="str">
            <v>ComStk Issued Empire Dist Gas</v>
          </cell>
          <cell r="E2228">
            <v>-1000</v>
          </cell>
          <cell r="F2228" t="str">
            <v>201</v>
          </cell>
          <cell r="G2228">
            <v>43100</v>
          </cell>
        </row>
        <row r="2229">
          <cell r="C2229" t="str">
            <v>211800</v>
          </cell>
          <cell r="D2229" t="str">
            <v>Adtl Pd In Capital EDG</v>
          </cell>
          <cell r="E2229">
            <v>-26150905.699999999</v>
          </cell>
          <cell r="F2229" t="str">
            <v>211</v>
          </cell>
          <cell r="G2229">
            <v>43100</v>
          </cell>
        </row>
        <row r="2230">
          <cell r="C2230" t="str">
            <v>212100</v>
          </cell>
          <cell r="D2230" t="str">
            <v>Instl Rec On Cap Stk-Emp Purch</v>
          </cell>
          <cell r="E2230">
            <v>0</v>
          </cell>
          <cell r="F2230" t="str">
            <v>212</v>
          </cell>
          <cell r="G2230">
            <v>43100</v>
          </cell>
        </row>
        <row r="2231">
          <cell r="C2231" t="str">
            <v>216000</v>
          </cell>
          <cell r="D2231" t="str">
            <v>Unappropr Retained Earnings</v>
          </cell>
          <cell r="E2231">
            <v>-2616880.98</v>
          </cell>
          <cell r="F2231" t="str">
            <v>216</v>
          </cell>
          <cell r="G2231">
            <v>43100</v>
          </cell>
        </row>
        <row r="2232">
          <cell r="C2232" t="str">
            <v>220010</v>
          </cell>
          <cell r="D2232" t="str">
            <v>Interunit Office Account</v>
          </cell>
          <cell r="E2232">
            <v>0</v>
          </cell>
          <cell r="F2232" t="str">
            <v>220</v>
          </cell>
          <cell r="G2232">
            <v>43100</v>
          </cell>
        </row>
        <row r="2233">
          <cell r="C2233" t="str">
            <v>221800</v>
          </cell>
          <cell r="D2233" t="str">
            <v>FMB 6.82% Series Due 6-1-2036</v>
          </cell>
          <cell r="E2233">
            <v>-55000000</v>
          </cell>
          <cell r="F2233" t="str">
            <v>221</v>
          </cell>
          <cell r="G2233">
            <v>43100</v>
          </cell>
        </row>
        <row r="2234">
          <cell r="C2234" t="str">
            <v>223801</v>
          </cell>
          <cell r="D2234" t="str">
            <v>Loan Payable to EDE - Cash Adv</v>
          </cell>
          <cell r="E2234">
            <v>-2464696</v>
          </cell>
          <cell r="F2234" t="str">
            <v>223</v>
          </cell>
          <cell r="G2234">
            <v>43100</v>
          </cell>
        </row>
        <row r="2235">
          <cell r="C2235" t="str">
            <v>228210</v>
          </cell>
          <cell r="D2235" t="str">
            <v>Accum Prov Inj&amp;Damage-Pub Liab</v>
          </cell>
          <cell r="E2235">
            <v>0</v>
          </cell>
          <cell r="F2235" t="str">
            <v>228</v>
          </cell>
          <cell r="G2235">
            <v>43100</v>
          </cell>
        </row>
        <row r="2236">
          <cell r="C2236" t="str">
            <v>228220</v>
          </cell>
          <cell r="D2236" t="str">
            <v>Accum Prov Inj&amp;Damage-Wkmn Cmp</v>
          </cell>
          <cell r="E2236">
            <v>8.7799999999999994</v>
          </cell>
          <cell r="F2236" t="str">
            <v>228</v>
          </cell>
          <cell r="G2236">
            <v>43100</v>
          </cell>
        </row>
        <row r="2237">
          <cell r="C2237" t="str">
            <v>228230</v>
          </cell>
          <cell r="D2237" t="str">
            <v>AccProv Inj&amp;Damg-PubLiabGas</v>
          </cell>
          <cell r="E2237">
            <v>0</v>
          </cell>
          <cell r="F2237" t="str">
            <v>228</v>
          </cell>
          <cell r="G2237">
            <v>43100</v>
          </cell>
        </row>
        <row r="2238">
          <cell r="C2238" t="str">
            <v>228310</v>
          </cell>
          <cell r="D2238" t="str">
            <v>Accum Prov Pen&amp;Ben-Ot Thn Pens</v>
          </cell>
          <cell r="E2238">
            <v>0</v>
          </cell>
          <cell r="F2238" t="str">
            <v>228</v>
          </cell>
          <cell r="G2238">
            <v>43100</v>
          </cell>
        </row>
        <row r="2239">
          <cell r="C2239" t="str">
            <v>228319</v>
          </cell>
          <cell r="D2239" t="str">
            <v>EDG Pension Asset</v>
          </cell>
          <cell r="E2239">
            <v>-5410010.5</v>
          </cell>
          <cell r="F2239" t="str">
            <v>228</v>
          </cell>
          <cell r="G2239">
            <v>43100</v>
          </cell>
        </row>
        <row r="2240">
          <cell r="C2240" t="str">
            <v>229001</v>
          </cell>
          <cell r="D2240" t="str">
            <v>Gas Billings Subject to Refund</v>
          </cell>
          <cell r="E2240">
            <v>0</v>
          </cell>
          <cell r="F2240" t="str">
            <v>229</v>
          </cell>
          <cell r="G2240">
            <v>43100</v>
          </cell>
        </row>
        <row r="2241">
          <cell r="C2241" t="str">
            <v>230304</v>
          </cell>
          <cell r="D2241" t="str">
            <v>Asset Retirement Obligatn Gas</v>
          </cell>
          <cell r="E2241">
            <v>-29394.49</v>
          </cell>
          <cell r="F2241" t="str">
            <v>230</v>
          </cell>
          <cell r="G2241">
            <v>43100</v>
          </cell>
        </row>
        <row r="2242">
          <cell r="C2242" t="str">
            <v>231100</v>
          </cell>
          <cell r="D2242" t="str">
            <v>Notes Payable Prepd Insurance</v>
          </cell>
          <cell r="E2242">
            <v>0</v>
          </cell>
          <cell r="F2242" t="str">
            <v>231</v>
          </cell>
          <cell r="G2242">
            <v>43100</v>
          </cell>
        </row>
        <row r="2243">
          <cell r="C2243" t="str">
            <v>232006</v>
          </cell>
          <cell r="D2243" t="str">
            <v>AP Natural Gas Estimate</v>
          </cell>
          <cell r="E2243">
            <v>-1398839.94</v>
          </cell>
          <cell r="F2243" t="str">
            <v>232</v>
          </cell>
          <cell r="G2243">
            <v>43100</v>
          </cell>
        </row>
        <row r="2244">
          <cell r="C2244" t="str">
            <v>232007</v>
          </cell>
          <cell r="D2244" t="str">
            <v>Accounts Payable - Mitsui</v>
          </cell>
          <cell r="E2244">
            <v>0</v>
          </cell>
          <cell r="F2244" t="str">
            <v>232</v>
          </cell>
          <cell r="G2244">
            <v>43100</v>
          </cell>
        </row>
        <row r="2245">
          <cell r="C2245" t="str">
            <v>232010</v>
          </cell>
          <cell r="D2245" t="str">
            <v>Accounts Payable - Electric</v>
          </cell>
          <cell r="E2245">
            <v>0</v>
          </cell>
          <cell r="F2245" t="str">
            <v>232</v>
          </cell>
          <cell r="G2245">
            <v>43100</v>
          </cell>
        </row>
        <row r="2246">
          <cell r="C2246" t="str">
            <v>232030</v>
          </cell>
          <cell r="D2246" t="str">
            <v>Accounts Payable 401K Trustee</v>
          </cell>
          <cell r="E2246">
            <v>0</v>
          </cell>
          <cell r="F2246" t="str">
            <v>232</v>
          </cell>
          <cell r="G2246">
            <v>43100</v>
          </cell>
        </row>
        <row r="2247">
          <cell r="C2247" t="str">
            <v>232110</v>
          </cell>
          <cell r="D2247" t="str">
            <v>Purchasing Receipt Accrual</v>
          </cell>
          <cell r="E2247">
            <v>-14990.73</v>
          </cell>
          <cell r="F2247" t="str">
            <v>232</v>
          </cell>
          <cell r="G2247">
            <v>43100</v>
          </cell>
        </row>
        <row r="2248">
          <cell r="C2248" t="str">
            <v>232800</v>
          </cell>
          <cell r="D2248" t="str">
            <v>Accts Pay-Empire District Gas</v>
          </cell>
          <cell r="E2248">
            <v>-50002.52</v>
          </cell>
          <cell r="F2248" t="str">
            <v>232</v>
          </cell>
          <cell r="G2248">
            <v>43100</v>
          </cell>
        </row>
        <row r="2249">
          <cell r="C2249" t="str">
            <v>232801</v>
          </cell>
          <cell r="D2249" t="str">
            <v>AP Inventory EDG</v>
          </cell>
          <cell r="E2249">
            <v>0</v>
          </cell>
          <cell r="F2249" t="str">
            <v>232</v>
          </cell>
          <cell r="G2249">
            <v>43100</v>
          </cell>
        </row>
        <row r="2250">
          <cell r="C2250" t="str">
            <v>232802</v>
          </cell>
          <cell r="D2250" t="str">
            <v>A/P Customer Care</v>
          </cell>
          <cell r="E2250">
            <v>0</v>
          </cell>
          <cell r="F2250" t="str">
            <v>232</v>
          </cell>
          <cell r="G2250">
            <v>43100</v>
          </cell>
        </row>
        <row r="2251">
          <cell r="C2251" t="str">
            <v>232804</v>
          </cell>
          <cell r="D2251" t="str">
            <v>CIS+ Customer Deposit Transfer</v>
          </cell>
          <cell r="E2251">
            <v>0</v>
          </cell>
          <cell r="F2251" t="str">
            <v>232</v>
          </cell>
          <cell r="G2251">
            <v>43100</v>
          </cell>
        </row>
        <row r="2252">
          <cell r="C2252" t="str">
            <v>232806</v>
          </cell>
          <cell r="D2252" t="str">
            <v>AP Gas Cust APP Credit Balance</v>
          </cell>
          <cell r="E2252">
            <v>-638995.39</v>
          </cell>
          <cell r="F2252" t="str">
            <v>232</v>
          </cell>
          <cell r="G2252">
            <v>43100</v>
          </cell>
        </row>
        <row r="2253">
          <cell r="C2253" t="str">
            <v>232810</v>
          </cell>
          <cell r="D2253" t="str">
            <v>AP Nat Gas South-SS</v>
          </cell>
          <cell r="E2253">
            <v>-154074.88</v>
          </cell>
          <cell r="F2253" t="str">
            <v>232</v>
          </cell>
          <cell r="G2253">
            <v>43100</v>
          </cell>
        </row>
        <row r="2254">
          <cell r="C2254" t="str">
            <v>232820</v>
          </cell>
          <cell r="D2254" t="str">
            <v>AP Nat Gas North-PEPL</v>
          </cell>
          <cell r="E2254">
            <v>-48148.47</v>
          </cell>
          <cell r="F2254" t="str">
            <v>232</v>
          </cell>
          <cell r="G2254">
            <v>43100</v>
          </cell>
        </row>
        <row r="2255">
          <cell r="C2255" t="str">
            <v>232830</v>
          </cell>
          <cell r="D2255" t="str">
            <v>AP Nat Gas NW-ANR</v>
          </cell>
          <cell r="E2255">
            <v>191357.08</v>
          </cell>
          <cell r="F2255" t="str">
            <v>232</v>
          </cell>
          <cell r="G2255">
            <v>43100</v>
          </cell>
        </row>
        <row r="2256">
          <cell r="C2256" t="str">
            <v>232850</v>
          </cell>
          <cell r="D2256" t="str">
            <v>Manual A/P Accrual EDG</v>
          </cell>
          <cell r="E2256">
            <v>-67386.64</v>
          </cell>
          <cell r="F2256" t="str">
            <v>232</v>
          </cell>
          <cell r="G2256">
            <v>43100</v>
          </cell>
        </row>
        <row r="2257">
          <cell r="C2257" t="str">
            <v>234300</v>
          </cell>
          <cell r="D2257" t="str">
            <v>A/P to LUSC/AQN</v>
          </cell>
          <cell r="E2257">
            <v>-986.56</v>
          </cell>
          <cell r="F2257" t="str">
            <v>234</v>
          </cell>
          <cell r="G2257">
            <v>43100</v>
          </cell>
        </row>
        <row r="2258">
          <cell r="C2258" t="str">
            <v>234400</v>
          </cell>
          <cell r="D2258" t="str">
            <v>Due to Payroll Ceridian</v>
          </cell>
          <cell r="E2258">
            <v>-200294.26</v>
          </cell>
          <cell r="F2258" t="str">
            <v>234</v>
          </cell>
          <cell r="G2258">
            <v>43100</v>
          </cell>
        </row>
        <row r="2259">
          <cell r="C2259" t="str">
            <v>234800</v>
          </cell>
          <cell r="D2259" t="str">
            <v>A/P Cash Due to EDG</v>
          </cell>
          <cell r="E2259">
            <v>0</v>
          </cell>
          <cell r="F2259" t="str">
            <v>234</v>
          </cell>
          <cell r="G2259">
            <v>43100</v>
          </cell>
        </row>
        <row r="2260">
          <cell r="C2260" t="str">
            <v>235300</v>
          </cell>
          <cell r="D2260" t="str">
            <v>Customer Deposits - Gas</v>
          </cell>
          <cell r="E2260">
            <v>-1924693.08</v>
          </cell>
          <cell r="F2260" t="str">
            <v>235</v>
          </cell>
          <cell r="G2260">
            <v>43100</v>
          </cell>
        </row>
        <row r="2261">
          <cell r="C2261" t="str">
            <v>236080</v>
          </cell>
          <cell r="D2261" t="str">
            <v>State Use Tax Accrued-Elect/Ga</v>
          </cell>
          <cell r="E2261">
            <v>-2159.17</v>
          </cell>
          <cell r="F2261" t="str">
            <v>236</v>
          </cell>
          <cell r="G2261">
            <v>43100</v>
          </cell>
        </row>
        <row r="2262">
          <cell r="C2262" t="str">
            <v>236300</v>
          </cell>
          <cell r="D2262" t="str">
            <v>State Income Taxes Accrued</v>
          </cell>
          <cell r="E2262">
            <v>-5483.18</v>
          </cell>
          <cell r="F2262" t="str">
            <v>236</v>
          </cell>
          <cell r="G2262">
            <v>43100</v>
          </cell>
        </row>
        <row r="2263">
          <cell r="C2263" t="str">
            <v>236400</v>
          </cell>
          <cell r="D2263" t="str">
            <v>Fed Old Age Benefit Tax Accr</v>
          </cell>
          <cell r="E2263">
            <v>-5832.19</v>
          </cell>
          <cell r="F2263" t="str">
            <v>236</v>
          </cell>
          <cell r="G2263">
            <v>43100</v>
          </cell>
        </row>
        <row r="2264">
          <cell r="C2264" t="str">
            <v>236510</v>
          </cell>
          <cell r="D2264" t="str">
            <v>Federal Unemployment Tax Accr</v>
          </cell>
          <cell r="E2264">
            <v>0</v>
          </cell>
          <cell r="F2264" t="str">
            <v>236</v>
          </cell>
          <cell r="G2264">
            <v>43100</v>
          </cell>
        </row>
        <row r="2265">
          <cell r="C2265" t="str">
            <v>236520</v>
          </cell>
          <cell r="D2265" t="str">
            <v>State Unemployment Taxes Accr</v>
          </cell>
          <cell r="E2265">
            <v>0</v>
          </cell>
          <cell r="F2265" t="str">
            <v>236</v>
          </cell>
          <cell r="G2265">
            <v>43100</v>
          </cell>
        </row>
        <row r="2266">
          <cell r="C2266" t="str">
            <v>236600</v>
          </cell>
          <cell r="D2266" t="str">
            <v>Property Taxes Accrued</v>
          </cell>
          <cell r="E2266">
            <v>0</v>
          </cell>
          <cell r="F2266" t="str">
            <v>236</v>
          </cell>
          <cell r="G2266">
            <v>43100</v>
          </cell>
        </row>
        <row r="2267">
          <cell r="C2267" t="str">
            <v>236910</v>
          </cell>
          <cell r="D2267" t="str">
            <v>Corporation Franchise Tax Accr</v>
          </cell>
          <cell r="E2267">
            <v>0</v>
          </cell>
          <cell r="F2267" t="str">
            <v>236</v>
          </cell>
          <cell r="G2267">
            <v>43100</v>
          </cell>
        </row>
        <row r="2268">
          <cell r="C2268" t="str">
            <v>236930</v>
          </cell>
          <cell r="D2268" t="str">
            <v>City Tax Or Fee Taxes Accrued</v>
          </cell>
          <cell r="E2268">
            <v>0</v>
          </cell>
          <cell r="F2268" t="str">
            <v>236</v>
          </cell>
          <cell r="G2268">
            <v>43100</v>
          </cell>
        </row>
        <row r="2269">
          <cell r="C2269" t="str">
            <v>236931</v>
          </cell>
          <cell r="D2269" t="str">
            <v>City Tax Or Fee Accr Gas</v>
          </cell>
          <cell r="E2269">
            <v>-166555.07999999999</v>
          </cell>
          <cell r="F2269" t="str">
            <v>236</v>
          </cell>
          <cell r="G2269">
            <v>43100</v>
          </cell>
        </row>
        <row r="2270">
          <cell r="C2270" t="str">
            <v>237300</v>
          </cell>
          <cell r="D2270" t="str">
            <v>Int Accr On Other Liabilities</v>
          </cell>
          <cell r="E2270">
            <v>-7160.21</v>
          </cell>
          <cell r="F2270" t="str">
            <v>237</v>
          </cell>
          <cell r="G2270">
            <v>43100</v>
          </cell>
        </row>
        <row r="2271">
          <cell r="C2271" t="str">
            <v>237450</v>
          </cell>
          <cell r="D2271" t="str">
            <v>Interest on Customer Dep Gas</v>
          </cell>
          <cell r="E2271">
            <v>1696.69</v>
          </cell>
          <cell r="F2271" t="str">
            <v>237</v>
          </cell>
          <cell r="G2271">
            <v>43100</v>
          </cell>
        </row>
        <row r="2272">
          <cell r="C2272" t="str">
            <v>237800</v>
          </cell>
          <cell r="D2272" t="str">
            <v>Int Acc 6.82% FMB Due 6-1-2036</v>
          </cell>
          <cell r="E2272">
            <v>-312582.87</v>
          </cell>
          <cell r="F2272" t="str">
            <v>237</v>
          </cell>
          <cell r="G2272">
            <v>43100</v>
          </cell>
        </row>
        <row r="2273">
          <cell r="C2273" t="str">
            <v>241100</v>
          </cell>
          <cell r="D2273" t="str">
            <v>Fed Income Taxes Withheld</v>
          </cell>
          <cell r="E2273">
            <v>0</v>
          </cell>
          <cell r="F2273" t="str">
            <v>241</v>
          </cell>
          <cell r="G2273">
            <v>43100</v>
          </cell>
        </row>
        <row r="2274">
          <cell r="C2274" t="str">
            <v>241335</v>
          </cell>
          <cell r="D2274" t="str">
            <v>State Sls Tax Collect-Mo Gas</v>
          </cell>
          <cell r="E2274">
            <v>-72202.34</v>
          </cell>
          <cell r="F2274" t="str">
            <v>241</v>
          </cell>
          <cell r="G2274">
            <v>43100</v>
          </cell>
        </row>
        <row r="2275">
          <cell r="C2275" t="str">
            <v>241400</v>
          </cell>
          <cell r="D2275" t="str">
            <v>Fed Old Age Bene Tax Withheld</v>
          </cell>
          <cell r="E2275">
            <v>0</v>
          </cell>
          <cell r="F2275" t="str">
            <v>241</v>
          </cell>
          <cell r="G2275">
            <v>43100</v>
          </cell>
        </row>
        <row r="2276">
          <cell r="C2276" t="str">
            <v>241520</v>
          </cell>
          <cell r="D2276" t="str">
            <v>State Income Taxes Withheld-Ks</v>
          </cell>
          <cell r="E2276">
            <v>0</v>
          </cell>
          <cell r="F2276" t="str">
            <v>241</v>
          </cell>
          <cell r="G2276">
            <v>43100</v>
          </cell>
        </row>
        <row r="2277">
          <cell r="C2277" t="str">
            <v>241530</v>
          </cell>
          <cell r="D2277" t="str">
            <v>State Income Taxes Withheld-Mo</v>
          </cell>
          <cell r="E2277">
            <v>2666</v>
          </cell>
          <cell r="F2277" t="str">
            <v>241</v>
          </cell>
          <cell r="G2277">
            <v>43100</v>
          </cell>
        </row>
        <row r="2278">
          <cell r="C2278" t="str">
            <v>242031</v>
          </cell>
          <cell r="D2278" t="str">
            <v>Experimental Low IncProg EDG</v>
          </cell>
          <cell r="E2278">
            <v>-297083.28999999998</v>
          </cell>
          <cell r="F2278" t="str">
            <v>242</v>
          </cell>
          <cell r="G2278">
            <v>43100</v>
          </cell>
        </row>
        <row r="2279">
          <cell r="C2279" t="str">
            <v>242033</v>
          </cell>
          <cell r="D2279" t="str">
            <v>Liab Low Inc Weatherztn Prgm</v>
          </cell>
          <cell r="E2279">
            <v>0</v>
          </cell>
          <cell r="F2279" t="str">
            <v>242</v>
          </cell>
          <cell r="G2279">
            <v>43100</v>
          </cell>
        </row>
        <row r="2280">
          <cell r="C2280" t="str">
            <v>242100</v>
          </cell>
          <cell r="D2280" t="str">
            <v>Salaries &amp; Wages Payable</v>
          </cell>
          <cell r="E2280">
            <v>-114775.09</v>
          </cell>
          <cell r="F2280" t="str">
            <v>242</v>
          </cell>
          <cell r="G2280">
            <v>43100</v>
          </cell>
        </row>
        <row r="2281">
          <cell r="C2281" t="str">
            <v>242110</v>
          </cell>
          <cell r="D2281" t="str">
            <v>Employee Garnishments</v>
          </cell>
          <cell r="E2281">
            <v>0</v>
          </cell>
          <cell r="F2281" t="str">
            <v>242</v>
          </cell>
          <cell r="G2281">
            <v>43100</v>
          </cell>
        </row>
        <row r="2282">
          <cell r="C2282" t="str">
            <v>242111</v>
          </cell>
          <cell r="D2282" t="str">
            <v>Employee Assistance Fund</v>
          </cell>
          <cell r="E2282">
            <v>-35</v>
          </cell>
          <cell r="F2282" t="str">
            <v>242</v>
          </cell>
          <cell r="G2282">
            <v>43100</v>
          </cell>
        </row>
        <row r="2283">
          <cell r="C2283" t="str">
            <v>242120</v>
          </cell>
          <cell r="D2283" t="str">
            <v>Management Incentive Plan</v>
          </cell>
          <cell r="E2283">
            <v>0</v>
          </cell>
          <cell r="F2283" t="str">
            <v>242</v>
          </cell>
          <cell r="G2283">
            <v>43100</v>
          </cell>
        </row>
        <row r="2284">
          <cell r="C2284" t="str">
            <v>242130</v>
          </cell>
          <cell r="D2284" t="str">
            <v>Employee Incentive Plan</v>
          </cell>
          <cell r="E2284">
            <v>-85315.02</v>
          </cell>
          <cell r="F2284" t="str">
            <v>242</v>
          </cell>
          <cell r="G2284">
            <v>43100</v>
          </cell>
        </row>
        <row r="2285">
          <cell r="C2285" t="str">
            <v>242201</v>
          </cell>
          <cell r="D2285" t="str">
            <v>Dental Plan Liability</v>
          </cell>
          <cell r="E2285">
            <v>-368.06</v>
          </cell>
          <cell r="F2285" t="str">
            <v>242</v>
          </cell>
          <cell r="G2285">
            <v>43100</v>
          </cell>
        </row>
        <row r="2286">
          <cell r="C2286" t="str">
            <v>242202</v>
          </cell>
          <cell r="D2286" t="str">
            <v>Vision Plan Liability</v>
          </cell>
          <cell r="E2286">
            <v>412.99</v>
          </cell>
          <cell r="F2286" t="str">
            <v>242</v>
          </cell>
          <cell r="G2286">
            <v>43100</v>
          </cell>
        </row>
        <row r="2287">
          <cell r="C2287" t="str">
            <v>242203</v>
          </cell>
          <cell r="D2287" t="str">
            <v>EDG Long-Term Disability Liab</v>
          </cell>
          <cell r="E2287">
            <v>-185.33</v>
          </cell>
          <cell r="F2287" t="str">
            <v>242</v>
          </cell>
          <cell r="G2287">
            <v>43100</v>
          </cell>
        </row>
        <row r="2288">
          <cell r="C2288" t="str">
            <v>242220</v>
          </cell>
          <cell r="D2288" t="str">
            <v>Employee Group Life Ins Deduct</v>
          </cell>
          <cell r="E2288">
            <v>-1344.85</v>
          </cell>
          <cell r="F2288" t="str">
            <v>242</v>
          </cell>
          <cell r="G2288">
            <v>43100</v>
          </cell>
        </row>
        <row r="2289">
          <cell r="C2289" t="str">
            <v>242230</v>
          </cell>
          <cell r="D2289" t="str">
            <v>Employee Group Ad&amp;D Ins Deduct</v>
          </cell>
          <cell r="E2289">
            <v>-423.29</v>
          </cell>
          <cell r="F2289" t="str">
            <v>242</v>
          </cell>
          <cell r="G2289">
            <v>43100</v>
          </cell>
        </row>
        <row r="2290">
          <cell r="C2290" t="str">
            <v>242240</v>
          </cell>
          <cell r="D2290" t="str">
            <v>Empl Group Healthcare Prem Ded</v>
          </cell>
          <cell r="E2290">
            <v>-1496.99</v>
          </cell>
          <cell r="F2290" t="str">
            <v>242</v>
          </cell>
          <cell r="G2290">
            <v>43100</v>
          </cell>
        </row>
        <row r="2291">
          <cell r="C2291" t="str">
            <v>242250</v>
          </cell>
          <cell r="D2291" t="str">
            <v>Empl Med &amp; Dental Ded-Flex Pln</v>
          </cell>
          <cell r="E2291">
            <v>-14.62</v>
          </cell>
          <cell r="F2291" t="str">
            <v>242</v>
          </cell>
          <cell r="G2291">
            <v>43100</v>
          </cell>
        </row>
        <row r="2292">
          <cell r="C2292" t="str">
            <v>242260</v>
          </cell>
          <cell r="D2292" t="str">
            <v>Empl Depend Care Ded-Flex Plan</v>
          </cell>
          <cell r="E2292">
            <v>0</v>
          </cell>
          <cell r="F2292" t="str">
            <v>242</v>
          </cell>
          <cell r="G2292">
            <v>43100</v>
          </cell>
        </row>
        <row r="2293">
          <cell r="C2293" t="str">
            <v>242400</v>
          </cell>
          <cell r="D2293" t="str">
            <v>Employee 401K Deductions</v>
          </cell>
          <cell r="E2293">
            <v>0</v>
          </cell>
          <cell r="F2293" t="str">
            <v>242</v>
          </cell>
          <cell r="G2293">
            <v>43100</v>
          </cell>
        </row>
        <row r="2294">
          <cell r="C2294" t="str">
            <v>242410</v>
          </cell>
          <cell r="D2294" t="str">
            <v>401K Loan Repayment</v>
          </cell>
          <cell r="E2294">
            <v>0</v>
          </cell>
          <cell r="F2294" t="str">
            <v>242</v>
          </cell>
          <cell r="G2294">
            <v>43100</v>
          </cell>
        </row>
        <row r="2295">
          <cell r="C2295" t="str">
            <v>242500</v>
          </cell>
          <cell r="D2295" t="str">
            <v>Misc Other Current Liabilities</v>
          </cell>
          <cell r="E2295">
            <v>-2948.69</v>
          </cell>
          <cell r="F2295" t="str">
            <v>242</v>
          </cell>
          <cell r="G2295">
            <v>43100</v>
          </cell>
        </row>
        <row r="2296">
          <cell r="C2296" t="str">
            <v>242652</v>
          </cell>
          <cell r="D2296" t="str">
            <v>OPEB Key Employee Pymt &amp; Other</v>
          </cell>
          <cell r="E2296">
            <v>0</v>
          </cell>
          <cell r="F2296" t="str">
            <v>242</v>
          </cell>
          <cell r="G2296">
            <v>43100</v>
          </cell>
        </row>
        <row r="2297">
          <cell r="C2297" t="str">
            <v>242700</v>
          </cell>
          <cell r="D2297" t="str">
            <v>Bank Overdrafts</v>
          </cell>
          <cell r="E2297">
            <v>-1223871.45</v>
          </cell>
          <cell r="F2297" t="str">
            <v>242</v>
          </cell>
          <cell r="G2297">
            <v>43100</v>
          </cell>
        </row>
        <row r="2298">
          <cell r="C2298" t="str">
            <v>243000</v>
          </cell>
          <cell r="D2298" t="str">
            <v>Oblig Under Cap Lease-Current</v>
          </cell>
          <cell r="E2298">
            <v>0</v>
          </cell>
          <cell r="F2298" t="str">
            <v>243</v>
          </cell>
          <cell r="G2298">
            <v>43100</v>
          </cell>
        </row>
        <row r="2299">
          <cell r="C2299" t="str">
            <v>244100</v>
          </cell>
          <cell r="D2299" t="str">
            <v>Derivative Inst Liab-Current</v>
          </cell>
          <cell r="E2299">
            <v>-88709.75</v>
          </cell>
          <cell r="F2299" t="str">
            <v>244</v>
          </cell>
          <cell r="G2299">
            <v>43100</v>
          </cell>
        </row>
        <row r="2300">
          <cell r="C2300" t="str">
            <v>244500</v>
          </cell>
          <cell r="D2300" t="str">
            <v>Deriv Inst Liab-NonCurrent</v>
          </cell>
          <cell r="E2300">
            <v>-70840</v>
          </cell>
          <cell r="F2300" t="str">
            <v>244</v>
          </cell>
          <cell r="G2300">
            <v>43100</v>
          </cell>
        </row>
        <row r="2301">
          <cell r="C2301" t="str">
            <v>252300</v>
          </cell>
          <cell r="D2301" t="str">
            <v>Cust Advances for Const-Gas</v>
          </cell>
          <cell r="E2301">
            <v>-9192</v>
          </cell>
          <cell r="F2301" t="str">
            <v>252</v>
          </cell>
          <cell r="G2301">
            <v>43100</v>
          </cell>
        </row>
        <row r="2302">
          <cell r="C2302" t="str">
            <v>253006</v>
          </cell>
          <cell r="D2302" t="str">
            <v>Def Environ Liab-Chilicothe</v>
          </cell>
          <cell r="E2302">
            <v>-260000</v>
          </cell>
          <cell r="F2302" t="str">
            <v>253</v>
          </cell>
          <cell r="G2302">
            <v>43100</v>
          </cell>
        </row>
        <row r="2303">
          <cell r="C2303" t="str">
            <v>253015</v>
          </cell>
          <cell r="D2303" t="str">
            <v>Other Def Cr Cashout Holding</v>
          </cell>
          <cell r="E2303">
            <v>143065.24</v>
          </cell>
          <cell r="F2303" t="str">
            <v>253</v>
          </cell>
          <cell r="G2303">
            <v>43100</v>
          </cell>
        </row>
        <row r="2304">
          <cell r="C2304" t="str">
            <v>253200</v>
          </cell>
          <cell r="D2304" t="str">
            <v>Ot Def Credits-Unpresented Ck</v>
          </cell>
          <cell r="E2304">
            <v>-51060.85</v>
          </cell>
          <cell r="F2304" t="str">
            <v>253</v>
          </cell>
          <cell r="G2304">
            <v>43100</v>
          </cell>
        </row>
        <row r="2305">
          <cell r="C2305" t="str">
            <v>254100</v>
          </cell>
          <cell r="D2305" t="str">
            <v>Deferred Tax Liability-Fas 109</v>
          </cell>
          <cell r="E2305">
            <v>-957540</v>
          </cell>
          <cell r="F2305" t="str">
            <v>254</v>
          </cell>
          <cell r="G2305">
            <v>43100</v>
          </cell>
        </row>
        <row r="2306">
          <cell r="C2306" t="str">
            <v>254106</v>
          </cell>
          <cell r="D2306" t="str">
            <v>Reg Liability Pension - EDG</v>
          </cell>
          <cell r="E2306">
            <v>-590194</v>
          </cell>
          <cell r="F2306" t="str">
            <v>254</v>
          </cell>
          <cell r="G2306">
            <v>43100</v>
          </cell>
        </row>
        <row r="2307">
          <cell r="C2307" t="str">
            <v>254108</v>
          </cell>
          <cell r="D2307" t="str">
            <v>MO FAS106 over recd amt</v>
          </cell>
          <cell r="E2307">
            <v>-1442241</v>
          </cell>
          <cell r="F2307" t="str">
            <v>254</v>
          </cell>
          <cell r="G2307">
            <v>43100</v>
          </cell>
        </row>
        <row r="2308">
          <cell r="C2308" t="str">
            <v>254110</v>
          </cell>
          <cell r="D2308" t="str">
            <v>Reg Liab - Cost of Removal</v>
          </cell>
          <cell r="E2308">
            <v>-17948111.800000001</v>
          </cell>
          <cell r="F2308" t="str">
            <v>254</v>
          </cell>
          <cell r="G2308">
            <v>43100</v>
          </cell>
        </row>
        <row r="2309">
          <cell r="C2309" t="str">
            <v>254114</v>
          </cell>
          <cell r="D2309" t="str">
            <v>Reg Liab - COR Drawdown</v>
          </cell>
          <cell r="E2309">
            <v>6737439.96</v>
          </cell>
          <cell r="F2309" t="str">
            <v>254</v>
          </cell>
          <cell r="G2309">
            <v>43100</v>
          </cell>
        </row>
        <row r="2310">
          <cell r="C2310" t="str">
            <v>254116</v>
          </cell>
          <cell r="D2310" t="str">
            <v>Reg Liab EDG FAS 106 Acquistn</v>
          </cell>
          <cell r="E2310">
            <v>147558</v>
          </cell>
          <cell r="F2310" t="str">
            <v>254</v>
          </cell>
          <cell r="G2310">
            <v>43100</v>
          </cell>
        </row>
        <row r="2311">
          <cell r="C2311" t="str">
            <v>254357</v>
          </cell>
          <cell r="D2311" t="str">
            <v>FAS158 OPEB Reg Liability</v>
          </cell>
          <cell r="E2311">
            <v>-648361</v>
          </cell>
          <cell r="F2311" t="str">
            <v>254</v>
          </cell>
          <cell r="G2311">
            <v>43100</v>
          </cell>
        </row>
        <row r="2312">
          <cell r="C2312" t="str">
            <v>254430</v>
          </cell>
          <cell r="D2312" t="str">
            <v>MO Return of Excess DefTx 2017</v>
          </cell>
          <cell r="E2312">
            <v>-2776935</v>
          </cell>
          <cell r="F2312" t="str">
            <v>254</v>
          </cell>
          <cell r="G2312">
            <v>43100</v>
          </cell>
        </row>
        <row r="2313">
          <cell r="C2313" t="str">
            <v>254999</v>
          </cell>
          <cell r="D2313" t="str">
            <v>Negative PGA account balance</v>
          </cell>
          <cell r="E2313">
            <v>0</v>
          </cell>
          <cell r="F2313" t="str">
            <v>254</v>
          </cell>
          <cell r="G2313">
            <v>43100</v>
          </cell>
        </row>
        <row r="2314">
          <cell r="C2314" t="str">
            <v>282300</v>
          </cell>
          <cell r="D2314" t="str">
            <v>Accumul Def Inc Tx-Ld Gas</v>
          </cell>
          <cell r="E2314">
            <v>-5511898.7800000003</v>
          </cell>
          <cell r="F2314" t="str">
            <v>282</v>
          </cell>
          <cell r="G2314">
            <v>43100</v>
          </cell>
        </row>
        <row r="2315">
          <cell r="C2315" t="str">
            <v>283126</v>
          </cell>
          <cell r="D2315" t="str">
            <v>Def Tx Liab - Gas Acquisition</v>
          </cell>
          <cell r="E2315">
            <v>-2517200</v>
          </cell>
          <cell r="F2315" t="str">
            <v>283</v>
          </cell>
          <cell r="G2315">
            <v>43100</v>
          </cell>
        </row>
        <row r="2316">
          <cell r="C2316" t="str">
            <v>283139</v>
          </cell>
          <cell r="D2316" t="str">
            <v>Deferred Tax Liab Fuel Costs</v>
          </cell>
          <cell r="E2316">
            <v>-516500.68</v>
          </cell>
          <cell r="F2316" t="str">
            <v>283</v>
          </cell>
          <cell r="G2316">
            <v>43100</v>
          </cell>
        </row>
        <row r="2317">
          <cell r="C2317" t="str">
            <v>283251</v>
          </cell>
          <cell r="D2317" t="str">
            <v>Def Tx Liability Goodwill</v>
          </cell>
          <cell r="E2317">
            <v>-8271530.1699999999</v>
          </cell>
          <cell r="F2317" t="str">
            <v>283</v>
          </cell>
          <cell r="G2317">
            <v>43100</v>
          </cell>
        </row>
        <row r="2318">
          <cell r="C2318" t="str">
            <v>283914</v>
          </cell>
          <cell r="D2318" t="str">
            <v>Def Inc Tax - FAS158</v>
          </cell>
          <cell r="E2318">
            <v>-1594541</v>
          </cell>
          <cell r="F2318" t="str">
            <v>283</v>
          </cell>
          <cell r="G2318">
            <v>43100</v>
          </cell>
        </row>
        <row r="2319">
          <cell r="C2319" t="str">
            <v>283917</v>
          </cell>
          <cell r="D2319" t="str">
            <v>Def Tx Liab-Equity AFUDC</v>
          </cell>
          <cell r="E2319">
            <v>-43074.64</v>
          </cell>
          <cell r="F2319" t="str">
            <v>283</v>
          </cell>
          <cell r="G2319">
            <v>43100</v>
          </cell>
        </row>
        <row r="2320">
          <cell r="C2320" t="str">
            <v>403000</v>
          </cell>
          <cell r="D2320" t="str">
            <v>Depreciation Expense</v>
          </cell>
          <cell r="E2320">
            <v>4070959.67</v>
          </cell>
          <cell r="F2320" t="str">
            <v>403</v>
          </cell>
          <cell r="G2320">
            <v>43100</v>
          </cell>
        </row>
        <row r="2321">
          <cell r="C2321" t="str">
            <v>403100</v>
          </cell>
          <cell r="D2321" t="str">
            <v>Depreciation Expense - ARO's</v>
          </cell>
          <cell r="E2321">
            <v>0</v>
          </cell>
          <cell r="F2321" t="str">
            <v>403</v>
          </cell>
          <cell r="G2321">
            <v>43100</v>
          </cell>
        </row>
        <row r="2322">
          <cell r="C2322" t="str">
            <v>404000</v>
          </cell>
          <cell r="D2322" t="str">
            <v>Amort Ltd-Term Elect/Gas Plant</v>
          </cell>
          <cell r="E2322">
            <v>64104.01</v>
          </cell>
          <cell r="F2322" t="str">
            <v>404</v>
          </cell>
          <cell r="G2322">
            <v>43100</v>
          </cell>
        </row>
        <row r="2323">
          <cell r="C2323" t="str">
            <v>408000</v>
          </cell>
          <cell r="D2323" t="str">
            <v>Payroll Taxes Contra Account</v>
          </cell>
          <cell r="E2323">
            <v>-180.96</v>
          </cell>
          <cell r="F2323" t="str">
            <v>408</v>
          </cell>
          <cell r="G2323">
            <v>43100</v>
          </cell>
        </row>
        <row r="2324">
          <cell r="C2324" t="str">
            <v>408143</v>
          </cell>
          <cell r="D2324" t="str">
            <v>Prov-FOAB Taxes - Gas</v>
          </cell>
          <cell r="E2324">
            <v>251931.25</v>
          </cell>
          <cell r="F2324" t="str">
            <v>408</v>
          </cell>
          <cell r="G2324">
            <v>43100</v>
          </cell>
        </row>
        <row r="2325">
          <cell r="C2325" t="str">
            <v>408531</v>
          </cell>
          <cell r="D2325" t="str">
            <v>Prov-Fed Unempl Cmpens Tax-Gas</v>
          </cell>
          <cell r="E2325">
            <v>3490.49</v>
          </cell>
          <cell r="F2325" t="str">
            <v>408</v>
          </cell>
          <cell r="G2325">
            <v>43100</v>
          </cell>
        </row>
        <row r="2326">
          <cell r="C2326" t="str">
            <v>408532</v>
          </cell>
          <cell r="D2326" t="str">
            <v>Prov-St Unempl Compens Tax-Gas</v>
          </cell>
          <cell r="E2326">
            <v>5234.51</v>
          </cell>
          <cell r="F2326" t="str">
            <v>408</v>
          </cell>
          <cell r="G2326">
            <v>43100</v>
          </cell>
        </row>
        <row r="2327">
          <cell r="C2327" t="str">
            <v>408610</v>
          </cell>
          <cell r="D2327" t="str">
            <v>Property Taxes-Electric/Gas</v>
          </cell>
          <cell r="E2327">
            <v>1294224.28</v>
          </cell>
          <cell r="F2327" t="str">
            <v>408</v>
          </cell>
          <cell r="G2327">
            <v>43100</v>
          </cell>
        </row>
        <row r="2328">
          <cell r="C2328" t="str">
            <v>408910</v>
          </cell>
          <cell r="D2328" t="str">
            <v>Prov-Ecorp Franchise Tx-Ele/Ga</v>
          </cell>
          <cell r="E2328">
            <v>71.25</v>
          </cell>
          <cell r="F2328" t="str">
            <v>408</v>
          </cell>
          <cell r="G2328">
            <v>43100</v>
          </cell>
        </row>
        <row r="2329">
          <cell r="C2329" t="str">
            <v>408930</v>
          </cell>
          <cell r="D2329" t="str">
            <v>Prov-City Tax Or Fee-Elect/Gas</v>
          </cell>
          <cell r="E2329">
            <v>1537840.12</v>
          </cell>
          <cell r="F2329" t="str">
            <v>408</v>
          </cell>
          <cell r="G2329">
            <v>43100</v>
          </cell>
        </row>
        <row r="2330">
          <cell r="C2330" t="str">
            <v>409113</v>
          </cell>
          <cell r="D2330" t="str">
            <v>Prov Fed Inc Taxes - Gas</v>
          </cell>
          <cell r="E2330">
            <v>-2305405.2999999998</v>
          </cell>
          <cell r="F2330" t="str">
            <v>409</v>
          </cell>
          <cell r="G2330">
            <v>43100</v>
          </cell>
        </row>
        <row r="2331">
          <cell r="C2331" t="str">
            <v>409133</v>
          </cell>
          <cell r="D2331" t="str">
            <v>Prov St Inc Taxes - Gas</v>
          </cell>
          <cell r="E2331">
            <v>-362277.99</v>
          </cell>
          <cell r="F2331" t="str">
            <v>409</v>
          </cell>
          <cell r="G2331">
            <v>43100</v>
          </cell>
        </row>
        <row r="2332">
          <cell r="C2332" t="str">
            <v>409250</v>
          </cell>
          <cell r="D2332" t="str">
            <v>Fed Inc Non-Op Taxes Regulated</v>
          </cell>
          <cell r="E2332">
            <v>4080.07</v>
          </cell>
          <cell r="F2332" t="str">
            <v>409</v>
          </cell>
          <cell r="G2332">
            <v>43100</v>
          </cell>
        </row>
        <row r="2333">
          <cell r="C2333" t="str">
            <v>409260</v>
          </cell>
          <cell r="D2333" t="str">
            <v>ST Inc Non-Op Taxes Regulated</v>
          </cell>
          <cell r="E2333">
            <v>641.15</v>
          </cell>
          <cell r="F2333" t="str">
            <v>409</v>
          </cell>
          <cell r="G2333">
            <v>43100</v>
          </cell>
        </row>
        <row r="2334">
          <cell r="C2334" t="str">
            <v>410117</v>
          </cell>
          <cell r="D2334" t="str">
            <v>Def Tax-Gas Inventory Adj</v>
          </cell>
          <cell r="E2334">
            <v>167764.01</v>
          </cell>
          <cell r="F2334" t="str">
            <v>410</v>
          </cell>
          <cell r="G2334">
            <v>43100</v>
          </cell>
        </row>
        <row r="2335">
          <cell r="C2335" t="str">
            <v>410139</v>
          </cell>
          <cell r="D2335" t="str">
            <v>Deferred Tax Debit Fuel Costs</v>
          </cell>
          <cell r="E2335">
            <v>589094.05000000005</v>
          </cell>
          <cell r="F2335" t="str">
            <v>410</v>
          </cell>
          <cell r="G2335">
            <v>43100</v>
          </cell>
        </row>
        <row r="2336">
          <cell r="C2336" t="str">
            <v>410143</v>
          </cell>
          <cell r="D2336" t="str">
            <v>Prov Df Fed Inc Ld Gas Aftr 53</v>
          </cell>
          <cell r="E2336">
            <v>228525.01</v>
          </cell>
          <cell r="F2336" t="str">
            <v>410</v>
          </cell>
          <cell r="G2336">
            <v>43100</v>
          </cell>
        </row>
        <row r="2337">
          <cell r="C2337" t="str">
            <v>410251</v>
          </cell>
          <cell r="D2337" t="str">
            <v>Def Tx Expense Goodwill</v>
          </cell>
          <cell r="E2337">
            <v>-2935684.95</v>
          </cell>
          <cell r="F2337" t="str">
            <v>410</v>
          </cell>
          <cell r="G2337">
            <v>43100</v>
          </cell>
        </row>
        <row r="2338">
          <cell r="C2338" t="str">
            <v>411100</v>
          </cell>
          <cell r="D2338" t="str">
            <v>Accretion Expense - ARO's</v>
          </cell>
          <cell r="E2338">
            <v>0</v>
          </cell>
          <cell r="F2338" t="str">
            <v>411</v>
          </cell>
          <cell r="G2338">
            <v>43100</v>
          </cell>
        </row>
        <row r="2339">
          <cell r="C2339" t="str">
            <v>415000</v>
          </cell>
          <cell r="D2339" t="str">
            <v>Rev Merch Jobbing &amp; Ctrct Wrk</v>
          </cell>
          <cell r="E2339">
            <v>-6000</v>
          </cell>
          <cell r="F2339" t="str">
            <v>415</v>
          </cell>
          <cell r="G2339">
            <v>43100</v>
          </cell>
        </row>
        <row r="2340">
          <cell r="C2340" t="str">
            <v>416000</v>
          </cell>
          <cell r="D2340" t="str">
            <v>Exp Merch Jobbing &amp; Ctrct Wrk</v>
          </cell>
          <cell r="E2340">
            <v>530.78</v>
          </cell>
          <cell r="F2340" t="str">
            <v>416</v>
          </cell>
          <cell r="G2340">
            <v>43100</v>
          </cell>
        </row>
        <row r="2341">
          <cell r="C2341" t="str">
            <v>419002</v>
          </cell>
          <cell r="D2341" t="str">
            <v>Interest Income Financing-Gas</v>
          </cell>
          <cell r="E2341">
            <v>-1022.38</v>
          </cell>
          <cell r="F2341" t="str">
            <v>419</v>
          </cell>
          <cell r="G2341">
            <v>43100</v>
          </cell>
        </row>
        <row r="2342">
          <cell r="C2342" t="str">
            <v>419022</v>
          </cell>
          <cell r="D2342" t="str">
            <v>Interest Income ACA-CC</v>
          </cell>
          <cell r="E2342">
            <v>-35626.83</v>
          </cell>
          <cell r="F2342" t="str">
            <v>419</v>
          </cell>
          <cell r="G2342">
            <v>43100</v>
          </cell>
        </row>
        <row r="2343">
          <cell r="C2343" t="str">
            <v>419100</v>
          </cell>
          <cell r="D2343" t="str">
            <v>Afudc - Other      (Equity)</v>
          </cell>
          <cell r="E2343">
            <v>-8683.34</v>
          </cell>
          <cell r="F2343" t="str">
            <v>419</v>
          </cell>
          <cell r="G2343">
            <v>43100</v>
          </cell>
        </row>
        <row r="2344">
          <cell r="C2344" t="str">
            <v>419800</v>
          </cell>
          <cell r="D2344" t="str">
            <v>Int Inc Cash Held by EDE-Gas</v>
          </cell>
          <cell r="E2344">
            <v>-21374.22</v>
          </cell>
          <cell r="F2344" t="str">
            <v>419</v>
          </cell>
          <cell r="G2344">
            <v>43100</v>
          </cell>
        </row>
        <row r="2345">
          <cell r="C2345" t="str">
            <v>426114</v>
          </cell>
          <cell r="D2345" t="str">
            <v>Donations</v>
          </cell>
          <cell r="E2345">
            <v>401.46</v>
          </cell>
          <cell r="F2345" t="str">
            <v>426</v>
          </cell>
          <cell r="G2345">
            <v>43100</v>
          </cell>
        </row>
        <row r="2346">
          <cell r="C2346" t="str">
            <v>426400</v>
          </cell>
          <cell r="D2346" t="str">
            <v>Civic Political &amp; Related Act</v>
          </cell>
          <cell r="E2346">
            <v>5278.24</v>
          </cell>
          <cell r="F2346" t="str">
            <v>426</v>
          </cell>
          <cell r="G2346">
            <v>43100</v>
          </cell>
        </row>
        <row r="2347">
          <cell r="C2347" t="str">
            <v>426407</v>
          </cell>
          <cell r="D2347" t="str">
            <v>Governmental Activities</v>
          </cell>
          <cell r="E2347">
            <v>3452.39</v>
          </cell>
          <cell r="F2347" t="str">
            <v>426</v>
          </cell>
          <cell r="G2347">
            <v>43100</v>
          </cell>
        </row>
        <row r="2348">
          <cell r="C2348" t="str">
            <v>426413</v>
          </cell>
          <cell r="D2348" t="str">
            <v>Civic Activities</v>
          </cell>
          <cell r="E2348">
            <v>17429.62</v>
          </cell>
          <cell r="F2348" t="str">
            <v>426</v>
          </cell>
          <cell r="G2348">
            <v>43100</v>
          </cell>
        </row>
        <row r="2349">
          <cell r="C2349" t="str">
            <v>426440</v>
          </cell>
          <cell r="D2349" t="str">
            <v>Gov't Activities-Other Expense</v>
          </cell>
          <cell r="E2349">
            <v>2465.9</v>
          </cell>
          <cell r="F2349" t="str">
            <v>426</v>
          </cell>
          <cell r="G2349">
            <v>43100</v>
          </cell>
        </row>
        <row r="2350">
          <cell r="C2350" t="str">
            <v>426441</v>
          </cell>
          <cell r="D2350" t="str">
            <v>PAC Administration</v>
          </cell>
          <cell r="E2350">
            <v>587.05999999999995</v>
          </cell>
          <cell r="F2350" t="str">
            <v>426</v>
          </cell>
          <cell r="G2350">
            <v>43100</v>
          </cell>
        </row>
        <row r="2351">
          <cell r="C2351" t="str">
            <v>426444</v>
          </cell>
          <cell r="D2351" t="str">
            <v>Missouri Energy Devlpmt Assoc</v>
          </cell>
          <cell r="E2351">
            <v>1311.16</v>
          </cell>
          <cell r="F2351" t="str">
            <v>426</v>
          </cell>
          <cell r="G2351">
            <v>43100</v>
          </cell>
        </row>
        <row r="2352">
          <cell r="C2352" t="str">
            <v>426446</v>
          </cell>
          <cell r="D2352" t="str">
            <v>Gov't Activities Contract Serv</v>
          </cell>
          <cell r="E2352">
            <v>8293.99</v>
          </cell>
          <cell r="F2352" t="str">
            <v>426</v>
          </cell>
          <cell r="G2352">
            <v>43100</v>
          </cell>
        </row>
        <row r="2353">
          <cell r="C2353" t="str">
            <v>427301</v>
          </cell>
          <cell r="D2353" t="str">
            <v>Int Exp 6.82% FMB Due 6-1-2036</v>
          </cell>
          <cell r="E2353">
            <v>3750999.96</v>
          </cell>
          <cell r="F2353" t="str">
            <v>427</v>
          </cell>
          <cell r="G2353">
            <v>43100</v>
          </cell>
        </row>
        <row r="2354">
          <cell r="C2354" t="str">
            <v>428208</v>
          </cell>
          <cell r="D2354" t="str">
            <v>Amt Debt Exp 6.82% FMB 6-1-203</v>
          </cell>
          <cell r="E2354">
            <v>25110.6</v>
          </cell>
          <cell r="F2354" t="str">
            <v>428</v>
          </cell>
          <cell r="G2354">
            <v>43100</v>
          </cell>
        </row>
        <row r="2355">
          <cell r="C2355" t="str">
            <v>431002</v>
          </cell>
          <cell r="D2355" t="str">
            <v>Int Exp Customer Deposits-Gas</v>
          </cell>
          <cell r="E2355">
            <v>91235.06</v>
          </cell>
          <cell r="F2355" t="str">
            <v>431</v>
          </cell>
          <cell r="G2355">
            <v>43100</v>
          </cell>
        </row>
        <row r="2356">
          <cell r="C2356" t="str">
            <v>431202</v>
          </cell>
          <cell r="D2356" t="str">
            <v>Interest Expense ACA-CC</v>
          </cell>
          <cell r="E2356">
            <v>6537.84</v>
          </cell>
          <cell r="F2356" t="str">
            <v>431</v>
          </cell>
          <cell r="G2356">
            <v>43100</v>
          </cell>
        </row>
        <row r="2357">
          <cell r="C2357" t="str">
            <v>431801</v>
          </cell>
          <cell r="D2357" t="str">
            <v>Int Exp on Cash Adv from EDE</v>
          </cell>
          <cell r="E2357">
            <v>16760.22</v>
          </cell>
          <cell r="F2357" t="str">
            <v>431</v>
          </cell>
          <cell r="G2357">
            <v>43100</v>
          </cell>
        </row>
        <row r="2358">
          <cell r="C2358" t="str">
            <v>432000</v>
          </cell>
          <cell r="D2358" t="str">
            <v>Afudc - Credit        (Debt)</v>
          </cell>
          <cell r="E2358">
            <v>-5502.04</v>
          </cell>
          <cell r="F2358" t="str">
            <v>432</v>
          </cell>
          <cell r="G2358">
            <v>43100</v>
          </cell>
        </row>
        <row r="2359">
          <cell r="C2359" t="str">
            <v>480030</v>
          </cell>
          <cell r="D2359" t="str">
            <v>Residential Gas Sales</v>
          </cell>
          <cell r="E2359">
            <v>-22635629.219999999</v>
          </cell>
          <cell r="F2359" t="str">
            <v>480</v>
          </cell>
          <cell r="G2359">
            <v>43100</v>
          </cell>
        </row>
        <row r="2360">
          <cell r="C2360" t="str">
            <v>481030</v>
          </cell>
          <cell r="D2360" t="str">
            <v>Commercial Firm Gas Revenue</v>
          </cell>
          <cell r="E2360">
            <v>-8804158.5800000001</v>
          </cell>
          <cell r="F2360" t="str">
            <v>481</v>
          </cell>
          <cell r="G2360">
            <v>43100</v>
          </cell>
        </row>
        <row r="2361">
          <cell r="C2361" t="str">
            <v>481530</v>
          </cell>
          <cell r="D2361" t="str">
            <v>Industrial Firm Gas Revenue</v>
          </cell>
          <cell r="E2361">
            <v>-224257.78</v>
          </cell>
          <cell r="F2361" t="str">
            <v>481</v>
          </cell>
          <cell r="G2361">
            <v>43100</v>
          </cell>
        </row>
        <row r="2362">
          <cell r="C2362" t="str">
            <v>482030</v>
          </cell>
          <cell r="D2362" t="str">
            <v>Oth Pub Auth Gas Rev</v>
          </cell>
          <cell r="E2362">
            <v>-316303.71000000002</v>
          </cell>
          <cell r="F2362" t="str">
            <v>482</v>
          </cell>
          <cell r="G2362">
            <v>43100</v>
          </cell>
        </row>
        <row r="2363">
          <cell r="C2363" t="str">
            <v>484030</v>
          </cell>
          <cell r="D2363" t="str">
            <v>Interdepartmental Sales Gas</v>
          </cell>
          <cell r="E2363">
            <v>0</v>
          </cell>
          <cell r="F2363" t="str">
            <v>484</v>
          </cell>
          <cell r="G2363">
            <v>43100</v>
          </cell>
        </row>
        <row r="2364">
          <cell r="C2364" t="str">
            <v>487030</v>
          </cell>
          <cell r="D2364" t="str">
            <v>Forfeited Discounts Gas</v>
          </cell>
          <cell r="E2364">
            <v>-47503.91</v>
          </cell>
          <cell r="F2364" t="str">
            <v>487</v>
          </cell>
          <cell r="G2364">
            <v>43100</v>
          </cell>
        </row>
        <row r="2365">
          <cell r="C2365" t="str">
            <v>488130</v>
          </cell>
          <cell r="D2365" t="str">
            <v>Returned Check Chgs Gas</v>
          </cell>
          <cell r="E2365">
            <v>-10120</v>
          </cell>
          <cell r="F2365" t="str">
            <v>488</v>
          </cell>
          <cell r="G2365">
            <v>43100</v>
          </cell>
        </row>
        <row r="2366">
          <cell r="C2366" t="str">
            <v>488230</v>
          </cell>
          <cell r="D2366" t="str">
            <v>Reconnect Charges Gas</v>
          </cell>
          <cell r="E2366">
            <v>-66366.28</v>
          </cell>
          <cell r="F2366" t="str">
            <v>488</v>
          </cell>
          <cell r="G2366">
            <v>43100</v>
          </cell>
        </row>
        <row r="2367">
          <cell r="C2367" t="str">
            <v>488231</v>
          </cell>
          <cell r="D2367" t="str">
            <v>Disconnect Charges - Gas</v>
          </cell>
          <cell r="E2367">
            <v>-203955</v>
          </cell>
          <cell r="F2367" t="str">
            <v>488</v>
          </cell>
          <cell r="G2367">
            <v>43100</v>
          </cell>
        </row>
        <row r="2368">
          <cell r="C2368" t="str">
            <v>488330</v>
          </cell>
          <cell r="D2368" t="str">
            <v>Tax Remuneration Gas</v>
          </cell>
          <cell r="E2368">
            <v>-18118.650000000001</v>
          </cell>
          <cell r="F2368" t="str">
            <v>488</v>
          </cell>
          <cell r="G2368">
            <v>43100</v>
          </cell>
        </row>
        <row r="2369">
          <cell r="C2369" t="str">
            <v>488430</v>
          </cell>
          <cell r="D2369" t="str">
            <v>Misc Service Rev Gas</v>
          </cell>
          <cell r="E2369">
            <v>0</v>
          </cell>
          <cell r="F2369" t="str">
            <v>488</v>
          </cell>
          <cell r="G2369">
            <v>43100</v>
          </cell>
        </row>
        <row r="2370">
          <cell r="C2370" t="str">
            <v>489331</v>
          </cell>
          <cell r="D2370" t="str">
            <v>Commercial Firm Transport Rev</v>
          </cell>
          <cell r="E2370">
            <v>-1084876.58</v>
          </cell>
          <cell r="F2370" t="str">
            <v>489</v>
          </cell>
          <cell r="G2370">
            <v>43100</v>
          </cell>
        </row>
        <row r="2371">
          <cell r="C2371" t="str">
            <v>489332</v>
          </cell>
          <cell r="D2371" t="str">
            <v>Industrial Firm Transport Rev</v>
          </cell>
          <cell r="E2371">
            <v>-19174.04</v>
          </cell>
          <cell r="F2371" t="str">
            <v>489</v>
          </cell>
          <cell r="G2371">
            <v>43100</v>
          </cell>
        </row>
        <row r="2372">
          <cell r="C2372" t="str">
            <v>489333</v>
          </cell>
          <cell r="D2372" t="str">
            <v>Commercial Transprt Rev</v>
          </cell>
          <cell r="E2372">
            <v>-505462.32</v>
          </cell>
          <cell r="F2372" t="str">
            <v>489</v>
          </cell>
          <cell r="G2372">
            <v>43100</v>
          </cell>
        </row>
        <row r="2373">
          <cell r="C2373" t="str">
            <v>489334</v>
          </cell>
          <cell r="D2373" t="str">
            <v>Industrial Transprt Rev</v>
          </cell>
          <cell r="E2373">
            <v>-2062192.01</v>
          </cell>
          <cell r="F2373" t="str">
            <v>489</v>
          </cell>
          <cell r="G2373">
            <v>43100</v>
          </cell>
        </row>
        <row r="2374">
          <cell r="C2374" t="str">
            <v>901001</v>
          </cell>
          <cell r="D2374" t="str">
            <v>Customer Service Mgmt &amp; Admin</v>
          </cell>
          <cell r="E2374">
            <v>44343.41</v>
          </cell>
          <cell r="F2374" t="str">
            <v>901</v>
          </cell>
          <cell r="G2374">
            <v>43100</v>
          </cell>
        </row>
        <row r="2375">
          <cell r="C2375" t="str">
            <v>901025</v>
          </cell>
          <cell r="D2375" t="str">
            <v>Safety Exp-Customer Service</v>
          </cell>
          <cell r="E2375">
            <v>191.71</v>
          </cell>
          <cell r="F2375" t="str">
            <v>901</v>
          </cell>
          <cell r="G2375">
            <v>43100</v>
          </cell>
        </row>
        <row r="2376">
          <cell r="C2376" t="str">
            <v>901042</v>
          </cell>
          <cell r="D2376" t="str">
            <v>Outside Printing-Customer Serv</v>
          </cell>
          <cell r="E2376">
            <v>784.6</v>
          </cell>
          <cell r="F2376" t="str">
            <v>901</v>
          </cell>
          <cell r="G2376">
            <v>43100</v>
          </cell>
        </row>
        <row r="2377">
          <cell r="C2377" t="str">
            <v>901201</v>
          </cell>
          <cell r="D2377" t="str">
            <v>Mgmt &amp; Administrative - Accoun</v>
          </cell>
          <cell r="E2377">
            <v>20556.84</v>
          </cell>
          <cell r="F2377" t="str">
            <v>901</v>
          </cell>
          <cell r="G2377">
            <v>43100</v>
          </cell>
        </row>
        <row r="2378">
          <cell r="C2378" t="str">
            <v>902000</v>
          </cell>
          <cell r="D2378" t="str">
            <v>Read Meters - Gas</v>
          </cell>
          <cell r="E2378">
            <v>38813.699999999997</v>
          </cell>
          <cell r="F2378" t="str">
            <v>902</v>
          </cell>
          <cell r="G2378">
            <v>43100</v>
          </cell>
        </row>
        <row r="2379">
          <cell r="C2379" t="str">
            <v>903002</v>
          </cell>
          <cell r="D2379" t="str">
            <v>Collection Activities - Gas</v>
          </cell>
          <cell r="E2379">
            <v>18981.03</v>
          </cell>
          <cell r="F2379" t="str">
            <v>903</v>
          </cell>
          <cell r="G2379">
            <v>43100</v>
          </cell>
        </row>
        <row r="2380">
          <cell r="C2380" t="str">
            <v>903022</v>
          </cell>
          <cell r="D2380" t="str">
            <v>Cust Serv Accounting - Ele/Gas</v>
          </cell>
          <cell r="E2380">
            <v>332679.74</v>
          </cell>
          <cell r="F2380" t="str">
            <v>903</v>
          </cell>
          <cell r="G2380">
            <v>43100</v>
          </cell>
        </row>
        <row r="2381">
          <cell r="C2381" t="str">
            <v>903023</v>
          </cell>
          <cell r="D2381" t="str">
            <v>Remittance Processing</v>
          </cell>
          <cell r="E2381">
            <v>25062.61</v>
          </cell>
          <cell r="F2381" t="str">
            <v>903</v>
          </cell>
          <cell r="G2381">
            <v>43100</v>
          </cell>
        </row>
        <row r="2382">
          <cell r="C2382" t="str">
            <v>903028</v>
          </cell>
          <cell r="D2382" t="str">
            <v>Credit &amp; Collections</v>
          </cell>
          <cell r="E2382">
            <v>60976.14</v>
          </cell>
          <cell r="F2382" t="str">
            <v>903</v>
          </cell>
          <cell r="G2382">
            <v>43100</v>
          </cell>
        </row>
        <row r="2383">
          <cell r="C2383" t="str">
            <v>903046</v>
          </cell>
          <cell r="D2383" t="str">
            <v>Micro Software-Rev Acct</v>
          </cell>
          <cell r="E2383">
            <v>78.459999999999994</v>
          </cell>
          <cell r="F2383" t="str">
            <v>903</v>
          </cell>
          <cell r="G2383">
            <v>43100</v>
          </cell>
        </row>
        <row r="2384">
          <cell r="C2384" t="str">
            <v>903110</v>
          </cell>
          <cell r="D2384" t="str">
            <v>Billing Of Metered Accts-Elec</v>
          </cell>
          <cell r="E2384">
            <v>358504.1</v>
          </cell>
          <cell r="F2384" t="str">
            <v>903</v>
          </cell>
          <cell r="G2384">
            <v>43100</v>
          </cell>
        </row>
        <row r="2385">
          <cell r="C2385" t="str">
            <v>903148</v>
          </cell>
          <cell r="D2385" t="str">
            <v>Banking Fees - Mercantile</v>
          </cell>
          <cell r="E2385">
            <v>289.12</v>
          </cell>
          <cell r="F2385" t="str">
            <v>903</v>
          </cell>
          <cell r="G2385">
            <v>43100</v>
          </cell>
        </row>
        <row r="2386">
          <cell r="C2386" t="str">
            <v>903150</v>
          </cell>
          <cell r="D2386" t="str">
            <v>Rating Agency Fees</v>
          </cell>
          <cell r="E2386">
            <v>7355.1</v>
          </cell>
          <cell r="F2386" t="str">
            <v>903</v>
          </cell>
          <cell r="G2386">
            <v>43100</v>
          </cell>
        </row>
        <row r="2387">
          <cell r="C2387" t="str">
            <v>903151</v>
          </cell>
          <cell r="D2387" t="str">
            <v>Banking Fees - UMB</v>
          </cell>
          <cell r="E2387">
            <v>10786.06</v>
          </cell>
          <cell r="F2387" t="str">
            <v>903</v>
          </cell>
          <cell r="G2387">
            <v>43100</v>
          </cell>
        </row>
        <row r="2388">
          <cell r="C2388" t="str">
            <v>904038</v>
          </cell>
          <cell r="D2388" t="str">
            <v>Uncollect - Misc Receivables</v>
          </cell>
          <cell r="E2388">
            <v>18823.759999999998</v>
          </cell>
          <cell r="F2388" t="str">
            <v>904</v>
          </cell>
          <cell r="G2388">
            <v>43100</v>
          </cell>
        </row>
        <row r="2389">
          <cell r="C2389" t="str">
            <v>904300</v>
          </cell>
          <cell r="D2389" t="str">
            <v>Uncollectible Acct Exp-Gas</v>
          </cell>
          <cell r="E2389">
            <v>189043.65</v>
          </cell>
          <cell r="F2389" t="str">
            <v>904</v>
          </cell>
          <cell r="G2389">
            <v>43100</v>
          </cell>
        </row>
        <row r="2390">
          <cell r="C2390" t="str">
            <v>905023</v>
          </cell>
          <cell r="D2390" t="str">
            <v>Building Operations-Cust Accts</v>
          </cell>
          <cell r="E2390">
            <v>3588.77</v>
          </cell>
          <cell r="F2390" t="str">
            <v>905</v>
          </cell>
          <cell r="G2390">
            <v>43100</v>
          </cell>
        </row>
        <row r="2391">
          <cell r="C2391" t="str">
            <v>905031</v>
          </cell>
          <cell r="D2391" t="str">
            <v>General Office Exp-Cust Acct</v>
          </cell>
          <cell r="E2391">
            <v>0</v>
          </cell>
          <cell r="F2391" t="str">
            <v>905</v>
          </cell>
          <cell r="G2391">
            <v>43100</v>
          </cell>
        </row>
        <row r="2392">
          <cell r="C2392" t="str">
            <v>905998</v>
          </cell>
          <cell r="D2392" t="str">
            <v>Experimental Low Inc Prog EDG</v>
          </cell>
          <cell r="E2392">
            <v>24996</v>
          </cell>
          <cell r="F2392" t="str">
            <v>905</v>
          </cell>
          <cell r="G2392">
            <v>43100</v>
          </cell>
        </row>
        <row r="2393">
          <cell r="C2393" t="str">
            <v>907101</v>
          </cell>
          <cell r="D2393" t="str">
            <v>Customer Service Supervision</v>
          </cell>
          <cell r="E2393">
            <v>13690.08</v>
          </cell>
          <cell r="F2393" t="str">
            <v>907</v>
          </cell>
          <cell r="G2393">
            <v>43100</v>
          </cell>
        </row>
        <row r="2394">
          <cell r="C2394" t="str">
            <v>908043</v>
          </cell>
          <cell r="D2394" t="str">
            <v>Customer Assistance-Cust Serv</v>
          </cell>
          <cell r="E2394">
            <v>11785.74</v>
          </cell>
          <cell r="F2394" t="str">
            <v>908</v>
          </cell>
          <cell r="G2394">
            <v>43100</v>
          </cell>
        </row>
        <row r="2395">
          <cell r="C2395" t="str">
            <v>909243</v>
          </cell>
          <cell r="D2395" t="str">
            <v>Info &amp; Instr Ad - Gas - Newspp</v>
          </cell>
          <cell r="E2395">
            <v>13362</v>
          </cell>
          <cell r="F2395" t="str">
            <v>909</v>
          </cell>
          <cell r="G2395">
            <v>43100</v>
          </cell>
        </row>
        <row r="2396">
          <cell r="C2396" t="str">
            <v>910740</v>
          </cell>
          <cell r="D2396" t="str">
            <v>Communications M&amp;A</v>
          </cell>
          <cell r="E2396">
            <v>3840.94</v>
          </cell>
          <cell r="F2396" t="str">
            <v>910</v>
          </cell>
          <cell r="G2396">
            <v>43100</v>
          </cell>
        </row>
        <row r="2397">
          <cell r="C2397" t="str">
            <v>912113</v>
          </cell>
          <cell r="D2397" t="str">
            <v>Ed Admin-Labor Veh &amp; Other</v>
          </cell>
          <cell r="E2397">
            <v>262.10000000000002</v>
          </cell>
          <cell r="F2397" t="str">
            <v>912</v>
          </cell>
          <cell r="G2397">
            <v>43100</v>
          </cell>
        </row>
        <row r="2398">
          <cell r="C2398" t="str">
            <v>920000</v>
          </cell>
          <cell r="D2398" t="str">
            <v>Admin &amp; General Salaries - Gas</v>
          </cell>
          <cell r="E2398">
            <v>385679.62</v>
          </cell>
          <cell r="F2398" t="str">
            <v>920</v>
          </cell>
          <cell r="G2398">
            <v>43100</v>
          </cell>
        </row>
        <row r="2399">
          <cell r="C2399" t="str">
            <v>920001</v>
          </cell>
          <cell r="D2399" t="str">
            <v>EDE Billed Services - PR</v>
          </cell>
          <cell r="E2399">
            <v>-169278.42</v>
          </cell>
          <cell r="F2399" t="str">
            <v>920</v>
          </cell>
          <cell r="G2399">
            <v>43100</v>
          </cell>
        </row>
        <row r="2400">
          <cell r="C2400" t="str">
            <v>920101</v>
          </cell>
          <cell r="D2400" t="str">
            <v>Mgmt &amp; Admin - Executives</v>
          </cell>
          <cell r="E2400">
            <v>736788.95</v>
          </cell>
          <cell r="F2400" t="str">
            <v>920</v>
          </cell>
          <cell r="G2400">
            <v>43100</v>
          </cell>
        </row>
        <row r="2401">
          <cell r="C2401" t="str">
            <v>920102</v>
          </cell>
          <cell r="D2401" t="str">
            <v>Mgmt Incentive - LTIP</v>
          </cell>
          <cell r="E2401">
            <v>3070.39</v>
          </cell>
          <cell r="F2401" t="str">
            <v>920</v>
          </cell>
          <cell r="G2401">
            <v>43100</v>
          </cell>
        </row>
        <row r="2402">
          <cell r="C2402" t="str">
            <v>920112</v>
          </cell>
          <cell r="D2402" t="str">
            <v>LUC BS Labor Allocs</v>
          </cell>
          <cell r="E2402">
            <v>17089.09</v>
          </cell>
          <cell r="F2402" t="str">
            <v>920</v>
          </cell>
          <cell r="G2402">
            <v>43100</v>
          </cell>
        </row>
        <row r="2403">
          <cell r="C2403" t="str">
            <v>920130</v>
          </cell>
          <cell r="D2403" t="str">
            <v>M&amp;A Transf Work Gas-GL001 Only</v>
          </cell>
          <cell r="E2403">
            <v>2452.5</v>
          </cell>
          <cell r="F2403" t="str">
            <v>920</v>
          </cell>
          <cell r="G2403">
            <v>43100</v>
          </cell>
        </row>
        <row r="2404">
          <cell r="C2404" t="str">
            <v>920201</v>
          </cell>
          <cell r="D2404" t="str">
            <v>Mgmt &amp; Admin - Salaries-Acct</v>
          </cell>
          <cell r="E2404">
            <v>15537.45</v>
          </cell>
          <cell r="F2404" t="str">
            <v>920</v>
          </cell>
          <cell r="G2404">
            <v>43100</v>
          </cell>
        </row>
        <row r="2405">
          <cell r="C2405" t="str">
            <v>920212</v>
          </cell>
          <cell r="D2405" t="str">
            <v>APUC CS Labor Allocs</v>
          </cell>
          <cell r="E2405">
            <v>75309.710000000006</v>
          </cell>
          <cell r="F2405" t="str">
            <v>920</v>
          </cell>
          <cell r="G2405">
            <v>43100</v>
          </cell>
        </row>
        <row r="2406">
          <cell r="C2406" t="str">
            <v>920261</v>
          </cell>
          <cell r="D2406" t="str">
            <v>General Recordsaccounting</v>
          </cell>
          <cell r="E2406">
            <v>27926.46</v>
          </cell>
          <cell r="F2406" t="str">
            <v>920</v>
          </cell>
          <cell r="G2406">
            <v>43100</v>
          </cell>
        </row>
        <row r="2407">
          <cell r="C2407" t="str">
            <v>920264</v>
          </cell>
          <cell r="D2407" t="str">
            <v>Accounts Payable-Accounting</v>
          </cell>
          <cell r="E2407">
            <v>11606.91</v>
          </cell>
          <cell r="F2407" t="str">
            <v>920</v>
          </cell>
          <cell r="G2407">
            <v>43100</v>
          </cell>
        </row>
        <row r="2408">
          <cell r="C2408" t="str">
            <v>920301</v>
          </cell>
          <cell r="D2408" t="str">
            <v>Mgmt &amp; Admin - Field Safety Ad</v>
          </cell>
          <cell r="E2408">
            <v>25229.64</v>
          </cell>
          <cell r="F2408" t="str">
            <v>920</v>
          </cell>
          <cell r="G2408">
            <v>43100</v>
          </cell>
        </row>
        <row r="2409">
          <cell r="C2409" t="str">
            <v>920412</v>
          </cell>
          <cell r="D2409" t="str">
            <v>LABS BS Labor Allocs</v>
          </cell>
          <cell r="E2409">
            <v>39334.65</v>
          </cell>
          <cell r="F2409" t="str">
            <v>920</v>
          </cell>
          <cell r="G2409">
            <v>43100</v>
          </cell>
        </row>
        <row r="2410">
          <cell r="C2410" t="str">
            <v>920449</v>
          </cell>
          <cell r="D2410" t="str">
            <v>Mgmt &amp; Admini - Salaries-Info</v>
          </cell>
          <cell r="E2410">
            <v>14534.88</v>
          </cell>
          <cell r="F2410" t="str">
            <v>920</v>
          </cell>
          <cell r="G2410">
            <v>43100</v>
          </cell>
        </row>
        <row r="2411">
          <cell r="C2411" t="str">
            <v>920450</v>
          </cell>
          <cell r="D2411" t="str">
            <v>Personnel - Salary - Info Serv</v>
          </cell>
          <cell r="E2411">
            <v>34057.879999999997</v>
          </cell>
          <cell r="F2411" t="str">
            <v>920</v>
          </cell>
          <cell r="G2411">
            <v>43100</v>
          </cell>
        </row>
        <row r="2412">
          <cell r="C2412" t="str">
            <v>920501</v>
          </cell>
          <cell r="D2412" t="str">
            <v>Mgmt &amp; Admini - Salaries-Hr</v>
          </cell>
          <cell r="E2412">
            <v>4766.0600000000004</v>
          </cell>
          <cell r="F2412" t="str">
            <v>920</v>
          </cell>
          <cell r="G2412">
            <v>43100</v>
          </cell>
        </row>
        <row r="2413">
          <cell r="C2413" t="str">
            <v>920503</v>
          </cell>
          <cell r="D2413" t="str">
            <v>Payroll Activi-Labor Only-Hr</v>
          </cell>
          <cell r="E2413">
            <v>5690.21</v>
          </cell>
          <cell r="F2413" t="str">
            <v>920</v>
          </cell>
          <cell r="G2413">
            <v>43100</v>
          </cell>
        </row>
        <row r="2414">
          <cell r="C2414" t="str">
            <v>920504</v>
          </cell>
          <cell r="D2414" t="str">
            <v>Personnel Activi-Lbr Only-Hr</v>
          </cell>
          <cell r="E2414">
            <v>7054.57</v>
          </cell>
          <cell r="F2414" t="str">
            <v>920</v>
          </cell>
          <cell r="G2414">
            <v>43100</v>
          </cell>
        </row>
        <row r="2415">
          <cell r="C2415" t="str">
            <v>920505</v>
          </cell>
          <cell r="D2415" t="str">
            <v>Train Program Dev - Labor-Hr</v>
          </cell>
          <cell r="E2415">
            <v>3123.62</v>
          </cell>
          <cell r="F2415" t="str">
            <v>920</v>
          </cell>
          <cell r="G2415">
            <v>43100</v>
          </cell>
        </row>
        <row r="2416">
          <cell r="C2416" t="str">
            <v>920512</v>
          </cell>
          <cell r="D2416" t="str">
            <v>LABS CS Labor Allocs</v>
          </cell>
          <cell r="E2416">
            <v>99248.7</v>
          </cell>
          <cell r="F2416" t="str">
            <v>920</v>
          </cell>
          <cell r="G2416">
            <v>43100</v>
          </cell>
        </row>
        <row r="2417">
          <cell r="C2417" t="str">
            <v>920601</v>
          </cell>
          <cell r="D2417" t="str">
            <v>Mgmt &amp; Admin-General Services</v>
          </cell>
          <cell r="E2417">
            <v>5495.79</v>
          </cell>
          <cell r="F2417" t="str">
            <v>920</v>
          </cell>
          <cell r="G2417">
            <v>43100</v>
          </cell>
        </row>
        <row r="2418">
          <cell r="C2418" t="str">
            <v>920612</v>
          </cell>
          <cell r="D2418" t="str">
            <v>LABS US BS Labor Allocs</v>
          </cell>
          <cell r="E2418">
            <v>28.45</v>
          </cell>
          <cell r="F2418" t="str">
            <v>920</v>
          </cell>
          <cell r="G2418">
            <v>43100</v>
          </cell>
        </row>
        <row r="2419">
          <cell r="C2419" t="str">
            <v>920615</v>
          </cell>
          <cell r="D2419" t="str">
            <v>Purchasing Activities-Gen Serv</v>
          </cell>
          <cell r="E2419">
            <v>4846.62</v>
          </cell>
          <cell r="F2419" t="str">
            <v>920</v>
          </cell>
          <cell r="G2419">
            <v>43100</v>
          </cell>
        </row>
        <row r="2420">
          <cell r="C2420" t="str">
            <v>920666</v>
          </cell>
          <cell r="D2420" t="str">
            <v>Receive &amp; Deliver Company Mail</v>
          </cell>
          <cell r="E2420">
            <v>994.6</v>
          </cell>
          <cell r="F2420" t="str">
            <v>920</v>
          </cell>
          <cell r="G2420">
            <v>43100</v>
          </cell>
        </row>
        <row r="2421">
          <cell r="C2421" t="str">
            <v>920669</v>
          </cell>
          <cell r="D2421" t="str">
            <v>General Service Activities</v>
          </cell>
          <cell r="E2421">
            <v>2277.58</v>
          </cell>
          <cell r="F2421" t="str">
            <v>920</v>
          </cell>
          <cell r="G2421">
            <v>43100</v>
          </cell>
        </row>
        <row r="2422">
          <cell r="C2422" t="str">
            <v>920701</v>
          </cell>
          <cell r="D2422" t="str">
            <v>Mgmt &amp; Admin-Sal-Other Gen Off</v>
          </cell>
          <cell r="E2422">
            <v>28678.55</v>
          </cell>
          <cell r="F2422" t="str">
            <v>920</v>
          </cell>
          <cell r="G2422">
            <v>43100</v>
          </cell>
        </row>
        <row r="2423">
          <cell r="C2423" t="str">
            <v>920703</v>
          </cell>
          <cell r="D2423" t="str">
            <v>Reporting Activities - Gen Off</v>
          </cell>
          <cell r="E2423">
            <v>18818.29</v>
          </cell>
          <cell r="F2423" t="str">
            <v>920</v>
          </cell>
          <cell r="G2423">
            <v>43100</v>
          </cell>
        </row>
        <row r="2424">
          <cell r="C2424" t="str">
            <v>920715</v>
          </cell>
          <cell r="D2424" t="str">
            <v>LABS US CS Labor Allocs</v>
          </cell>
          <cell r="E2424">
            <v>571.22</v>
          </cell>
          <cell r="F2424" t="str">
            <v>920</v>
          </cell>
          <cell r="G2424">
            <v>43100</v>
          </cell>
        </row>
        <row r="2425">
          <cell r="C2425" t="str">
            <v>920799</v>
          </cell>
          <cell r="D2425" t="str">
            <v>Transfer Acct for BU Errors</v>
          </cell>
          <cell r="E2425">
            <v>-0.36</v>
          </cell>
          <cell r="F2425" t="str">
            <v>920</v>
          </cell>
          <cell r="G2425">
            <v>43100</v>
          </cell>
        </row>
        <row r="2426">
          <cell r="C2426" t="str">
            <v>920812</v>
          </cell>
          <cell r="D2426" t="str">
            <v>CENTRAL Labor Allocs</v>
          </cell>
          <cell r="E2426">
            <v>98889.41</v>
          </cell>
          <cell r="F2426" t="str">
            <v>920</v>
          </cell>
          <cell r="G2426">
            <v>43100</v>
          </cell>
        </row>
        <row r="2427">
          <cell r="C2427" t="str">
            <v>920912</v>
          </cell>
          <cell r="D2427" t="str">
            <v>LIB Corp US CS Labor Allocs</v>
          </cell>
          <cell r="E2427">
            <v>6659.01</v>
          </cell>
          <cell r="F2427" t="str">
            <v>920</v>
          </cell>
          <cell r="G2427">
            <v>43100</v>
          </cell>
        </row>
        <row r="2428">
          <cell r="C2428" t="str">
            <v>921000</v>
          </cell>
          <cell r="D2428" t="str">
            <v>Office Supplies &amp; Exp - Gas</v>
          </cell>
          <cell r="E2428">
            <v>13036.19</v>
          </cell>
          <cell r="F2428" t="str">
            <v>921</v>
          </cell>
          <cell r="G2428">
            <v>43100</v>
          </cell>
        </row>
        <row r="2429">
          <cell r="C2429" t="str">
            <v>921001</v>
          </cell>
          <cell r="D2429" t="str">
            <v>EDE Billed Services - Other</v>
          </cell>
          <cell r="E2429">
            <v>370263.8</v>
          </cell>
          <cell r="F2429" t="str">
            <v>921</v>
          </cell>
          <cell r="G2429">
            <v>43100</v>
          </cell>
        </row>
        <row r="2430">
          <cell r="C2430" t="str">
            <v>921011</v>
          </cell>
          <cell r="D2430" t="str">
            <v>Conv &amp; Seminars-EDG</v>
          </cell>
          <cell r="E2430">
            <v>10652.85</v>
          </cell>
          <cell r="F2430" t="str">
            <v>921</v>
          </cell>
          <cell r="G2430">
            <v>43100</v>
          </cell>
        </row>
        <row r="2431">
          <cell r="C2431" t="str">
            <v>921045</v>
          </cell>
          <cell r="D2431" t="str">
            <v>Safety Expenses - EDG</v>
          </cell>
          <cell r="E2431">
            <v>68748.83</v>
          </cell>
          <cell r="F2431" t="str">
            <v>921</v>
          </cell>
          <cell r="G2431">
            <v>43100</v>
          </cell>
        </row>
        <row r="2432">
          <cell r="C2432" t="str">
            <v>921075</v>
          </cell>
          <cell r="D2432" t="str">
            <v>Telecommunications - EDG</v>
          </cell>
          <cell r="E2432">
            <v>50601.04</v>
          </cell>
          <cell r="F2432" t="str">
            <v>921</v>
          </cell>
          <cell r="G2432">
            <v>43100</v>
          </cell>
        </row>
        <row r="2433">
          <cell r="C2433" t="str">
            <v>921102</v>
          </cell>
          <cell r="D2433" t="str">
            <v>Mgmt &amp; Admin-Exp-Executives</v>
          </cell>
          <cell r="E2433">
            <v>41789.1</v>
          </cell>
          <cell r="F2433" t="str">
            <v>921</v>
          </cell>
          <cell r="G2433">
            <v>43100</v>
          </cell>
        </row>
        <row r="2434">
          <cell r="C2434" t="str">
            <v>921105</v>
          </cell>
          <cell r="D2434" t="str">
            <v>Employee Engagement Program</v>
          </cell>
          <cell r="E2434">
            <v>252.09</v>
          </cell>
          <cell r="F2434" t="str">
            <v>921</v>
          </cell>
          <cell r="G2434">
            <v>43100</v>
          </cell>
        </row>
        <row r="2435">
          <cell r="C2435" t="str">
            <v>921112</v>
          </cell>
          <cell r="D2435" t="str">
            <v>LUC BS Other Allocs</v>
          </cell>
          <cell r="E2435">
            <v>4266.59</v>
          </cell>
          <cell r="F2435" t="str">
            <v>921</v>
          </cell>
          <cell r="G2435">
            <v>43100</v>
          </cell>
        </row>
        <row r="2436">
          <cell r="C2436" t="str">
            <v>921202</v>
          </cell>
          <cell r="D2436" t="str">
            <v>Mgmt &amp; Admin-Accounting</v>
          </cell>
          <cell r="E2436">
            <v>1287.92</v>
          </cell>
          <cell r="F2436" t="str">
            <v>921</v>
          </cell>
          <cell r="G2436">
            <v>43100</v>
          </cell>
        </row>
        <row r="2437">
          <cell r="C2437" t="str">
            <v>921211</v>
          </cell>
          <cell r="D2437" t="str">
            <v>Conv &amp; Seminar-Acct</v>
          </cell>
          <cell r="E2437">
            <v>481.57</v>
          </cell>
          <cell r="F2437" t="str">
            <v>921</v>
          </cell>
          <cell r="G2437">
            <v>43100</v>
          </cell>
        </row>
        <row r="2438">
          <cell r="C2438" t="str">
            <v>921212</v>
          </cell>
          <cell r="D2438" t="str">
            <v>APUC CS Other Allocs</v>
          </cell>
          <cell r="E2438">
            <v>1593.1</v>
          </cell>
          <cell r="F2438" t="str">
            <v>921</v>
          </cell>
          <cell r="G2438">
            <v>43100</v>
          </cell>
        </row>
        <row r="2439">
          <cell r="C2439" t="str">
            <v>921300</v>
          </cell>
          <cell r="D2439" t="str">
            <v>Pcb Oil &amp; Used Oil</v>
          </cell>
          <cell r="E2439">
            <v>41.75</v>
          </cell>
          <cell r="F2439" t="str">
            <v>921</v>
          </cell>
          <cell r="G2439">
            <v>43100</v>
          </cell>
        </row>
        <row r="2440">
          <cell r="C2440" t="str">
            <v>921301</v>
          </cell>
          <cell r="D2440" t="str">
            <v>Mgmt &amp; Admin - Exp - Field Saf</v>
          </cell>
          <cell r="E2440">
            <v>14073.25</v>
          </cell>
          <cell r="F2440" t="str">
            <v>921</v>
          </cell>
          <cell r="G2440">
            <v>43100</v>
          </cell>
        </row>
        <row r="2441">
          <cell r="C2441" t="str">
            <v>921305</v>
          </cell>
          <cell r="D2441" t="str">
            <v>Required Certification Expense</v>
          </cell>
          <cell r="E2441">
            <v>39.72</v>
          </cell>
          <cell r="F2441" t="str">
            <v>921</v>
          </cell>
          <cell r="G2441">
            <v>43100</v>
          </cell>
        </row>
        <row r="2442">
          <cell r="C2442" t="str">
            <v>921306</v>
          </cell>
          <cell r="D2442" t="str">
            <v>Professional Membership &amp; Dues</v>
          </cell>
          <cell r="E2442">
            <v>127.52</v>
          </cell>
          <cell r="F2442" t="str">
            <v>921</v>
          </cell>
          <cell r="G2442">
            <v>43100</v>
          </cell>
        </row>
        <row r="2443">
          <cell r="C2443" t="str">
            <v>921311</v>
          </cell>
          <cell r="D2443" t="str">
            <v>Conv &amp; Seminars - Envir&amp;Safety</v>
          </cell>
          <cell r="E2443">
            <v>90.12</v>
          </cell>
          <cell r="F2443" t="str">
            <v>921</v>
          </cell>
          <cell r="G2443">
            <v>43100</v>
          </cell>
        </row>
        <row r="2444">
          <cell r="C2444" t="str">
            <v>921325</v>
          </cell>
          <cell r="D2444" t="str">
            <v>Misc Environmental Expenses</v>
          </cell>
          <cell r="E2444">
            <v>4361.84</v>
          </cell>
          <cell r="F2444" t="str">
            <v>921</v>
          </cell>
          <cell r="G2444">
            <v>43100</v>
          </cell>
        </row>
        <row r="2445">
          <cell r="C2445" t="str">
            <v>921402</v>
          </cell>
          <cell r="D2445" t="str">
            <v>Return Postage</v>
          </cell>
          <cell r="E2445">
            <v>2.84</v>
          </cell>
          <cell r="F2445" t="str">
            <v>921</v>
          </cell>
          <cell r="G2445">
            <v>43100</v>
          </cell>
        </row>
        <row r="2446">
          <cell r="C2446" t="str">
            <v>921403</v>
          </cell>
          <cell r="D2446" t="str">
            <v>Offsite Expenses</v>
          </cell>
          <cell r="E2446">
            <v>389.04</v>
          </cell>
          <cell r="F2446" t="str">
            <v>921</v>
          </cell>
          <cell r="G2446">
            <v>43100</v>
          </cell>
        </row>
        <row r="2447">
          <cell r="C2447" t="str">
            <v>921411</v>
          </cell>
          <cell r="D2447" t="str">
            <v>Conv &amp; Seminar-Computer Serv</v>
          </cell>
          <cell r="E2447">
            <v>2574.1999999999998</v>
          </cell>
          <cell r="F2447" t="str">
            <v>921</v>
          </cell>
          <cell r="G2447">
            <v>43100</v>
          </cell>
        </row>
        <row r="2448">
          <cell r="C2448" t="str">
            <v>921412</v>
          </cell>
          <cell r="D2448" t="str">
            <v>LABS BS Other Allocs</v>
          </cell>
          <cell r="E2448">
            <v>23253.49</v>
          </cell>
          <cell r="F2448" t="str">
            <v>921</v>
          </cell>
          <cell r="G2448">
            <v>43100</v>
          </cell>
        </row>
        <row r="2449">
          <cell r="C2449" t="str">
            <v>921449</v>
          </cell>
          <cell r="D2449" t="str">
            <v>Mgmt &amp; Admin Exp - Info Serv</v>
          </cell>
          <cell r="E2449">
            <v>853.28</v>
          </cell>
          <cell r="F2449" t="str">
            <v>921</v>
          </cell>
          <cell r="G2449">
            <v>43100</v>
          </cell>
        </row>
        <row r="2450">
          <cell r="C2450" t="str">
            <v>921469</v>
          </cell>
          <cell r="D2450" t="str">
            <v>Hardware Purchases</v>
          </cell>
          <cell r="E2450">
            <v>6687.32</v>
          </cell>
          <cell r="F2450" t="str">
            <v>921</v>
          </cell>
          <cell r="G2450">
            <v>43100</v>
          </cell>
        </row>
        <row r="2451">
          <cell r="C2451" t="str">
            <v>921470</v>
          </cell>
          <cell r="D2451" t="str">
            <v>Hardware Maintenance</v>
          </cell>
          <cell r="E2451">
            <v>16772.169999999998</v>
          </cell>
          <cell r="F2451" t="str">
            <v>921</v>
          </cell>
          <cell r="G2451">
            <v>43100</v>
          </cell>
        </row>
        <row r="2452">
          <cell r="C2452" t="str">
            <v>921471</v>
          </cell>
          <cell r="D2452" t="str">
            <v>Software Purchases</v>
          </cell>
          <cell r="E2452">
            <v>2681.96</v>
          </cell>
          <cell r="F2452" t="str">
            <v>921</v>
          </cell>
          <cell r="G2452">
            <v>43100</v>
          </cell>
        </row>
        <row r="2453">
          <cell r="C2453" t="str">
            <v>921473</v>
          </cell>
          <cell r="D2453" t="str">
            <v>Data Processing Supplies</v>
          </cell>
          <cell r="E2453">
            <v>749.32</v>
          </cell>
          <cell r="F2453" t="str">
            <v>921</v>
          </cell>
          <cell r="G2453">
            <v>43100</v>
          </cell>
        </row>
        <row r="2454">
          <cell r="C2454" t="str">
            <v>921474</v>
          </cell>
          <cell r="D2454" t="str">
            <v>Software Maintenance</v>
          </cell>
          <cell r="E2454">
            <v>127798.01</v>
          </cell>
          <cell r="F2454" t="str">
            <v>921</v>
          </cell>
          <cell r="G2454">
            <v>43100</v>
          </cell>
        </row>
        <row r="2455">
          <cell r="C2455" t="str">
            <v>921475</v>
          </cell>
          <cell r="D2455" t="str">
            <v>Telecommunications</v>
          </cell>
          <cell r="E2455">
            <v>1177.04</v>
          </cell>
          <cell r="F2455" t="str">
            <v>921</v>
          </cell>
          <cell r="G2455">
            <v>43100</v>
          </cell>
        </row>
        <row r="2456">
          <cell r="C2456" t="str">
            <v>921484</v>
          </cell>
          <cell r="D2456" t="str">
            <v>Manuals</v>
          </cell>
          <cell r="E2456">
            <v>7.92</v>
          </cell>
          <cell r="F2456" t="str">
            <v>921</v>
          </cell>
          <cell r="G2456">
            <v>43100</v>
          </cell>
        </row>
        <row r="2457">
          <cell r="C2457" t="str">
            <v>921502</v>
          </cell>
          <cell r="D2457" t="str">
            <v>Mgmt &amp; Administrative - Exp-Hr</v>
          </cell>
          <cell r="E2457">
            <v>2350.8200000000002</v>
          </cell>
          <cell r="F2457" t="str">
            <v>921</v>
          </cell>
          <cell r="G2457">
            <v>43100</v>
          </cell>
        </row>
        <row r="2458">
          <cell r="C2458" t="str">
            <v>921506</v>
          </cell>
          <cell r="D2458" t="str">
            <v>Train Program Devel-No Lab-Hr</v>
          </cell>
          <cell r="E2458">
            <v>23.28</v>
          </cell>
          <cell r="F2458" t="str">
            <v>921</v>
          </cell>
          <cell r="G2458">
            <v>43100</v>
          </cell>
        </row>
        <row r="2459">
          <cell r="C2459" t="str">
            <v>921511</v>
          </cell>
          <cell r="D2459" t="str">
            <v>Conv &amp; Seminar-No Labor</v>
          </cell>
          <cell r="E2459">
            <v>31.08</v>
          </cell>
          <cell r="F2459" t="str">
            <v>921</v>
          </cell>
          <cell r="G2459">
            <v>43100</v>
          </cell>
        </row>
        <row r="2460">
          <cell r="C2460" t="str">
            <v>921512</v>
          </cell>
          <cell r="D2460" t="str">
            <v>LABS CS Other Allocs</v>
          </cell>
          <cell r="E2460">
            <v>31023.18</v>
          </cell>
          <cell r="F2460" t="str">
            <v>921</v>
          </cell>
          <cell r="G2460">
            <v>43100</v>
          </cell>
        </row>
        <row r="2461">
          <cell r="C2461" t="str">
            <v>921516</v>
          </cell>
          <cell r="D2461" t="str">
            <v>Recruiting - No Labor-Hr</v>
          </cell>
          <cell r="E2461">
            <v>319.76</v>
          </cell>
          <cell r="F2461" t="str">
            <v>921</v>
          </cell>
          <cell r="G2461">
            <v>43100</v>
          </cell>
        </row>
        <row r="2462">
          <cell r="C2462" t="str">
            <v>921602</v>
          </cell>
          <cell r="D2462" t="str">
            <v>Mgmt &amp; Admin-Exp</v>
          </cell>
          <cell r="E2462">
            <v>736.11</v>
          </cell>
          <cell r="F2462" t="str">
            <v>921</v>
          </cell>
          <cell r="G2462">
            <v>43100</v>
          </cell>
        </row>
        <row r="2463">
          <cell r="C2463" t="str">
            <v>921603</v>
          </cell>
          <cell r="D2463" t="str">
            <v>General Office Matrls &amp; Sup</v>
          </cell>
          <cell r="E2463">
            <v>169.04</v>
          </cell>
          <cell r="F2463" t="str">
            <v>921</v>
          </cell>
          <cell r="G2463">
            <v>43100</v>
          </cell>
        </row>
        <row r="2464">
          <cell r="C2464" t="str">
            <v>921612</v>
          </cell>
          <cell r="D2464" t="str">
            <v>LABS US BS Other Allocs</v>
          </cell>
          <cell r="E2464">
            <v>40.49</v>
          </cell>
          <cell r="F2464" t="str">
            <v>921</v>
          </cell>
          <cell r="G2464">
            <v>43100</v>
          </cell>
        </row>
        <row r="2465">
          <cell r="C2465" t="str">
            <v>921625</v>
          </cell>
          <cell r="D2465" t="str">
            <v>Safety Exp-Bldg Serv</v>
          </cell>
          <cell r="E2465">
            <v>15.83</v>
          </cell>
          <cell r="F2465" t="str">
            <v>921</v>
          </cell>
          <cell r="G2465">
            <v>43100</v>
          </cell>
        </row>
        <row r="2466">
          <cell r="C2466" t="str">
            <v>921648</v>
          </cell>
          <cell r="D2466" t="str">
            <v>Utilities</v>
          </cell>
          <cell r="E2466">
            <v>593.20000000000005</v>
          </cell>
          <cell r="F2466" t="str">
            <v>921</v>
          </cell>
          <cell r="G2466">
            <v>43100</v>
          </cell>
        </row>
        <row r="2467">
          <cell r="C2467" t="str">
            <v>921654</v>
          </cell>
          <cell r="D2467" t="str">
            <v>Printing Expenses</v>
          </cell>
          <cell r="E2467">
            <v>1052.23</v>
          </cell>
          <cell r="F2467" t="str">
            <v>921</v>
          </cell>
          <cell r="G2467">
            <v>43100</v>
          </cell>
        </row>
        <row r="2468">
          <cell r="C2468" t="str">
            <v>921667</v>
          </cell>
          <cell r="D2468" t="str">
            <v>Rec &amp; Del Company Mail - Exp</v>
          </cell>
          <cell r="E2468">
            <v>1235.79</v>
          </cell>
          <cell r="F2468" t="str">
            <v>921</v>
          </cell>
          <cell r="G2468">
            <v>43100</v>
          </cell>
        </row>
        <row r="2469">
          <cell r="C2469" t="str">
            <v>921700</v>
          </cell>
          <cell r="D2469" t="str">
            <v>Pc Supplies Charged-Oth Areas</v>
          </cell>
          <cell r="E2469">
            <v>0</v>
          </cell>
          <cell r="F2469" t="str">
            <v>921</v>
          </cell>
          <cell r="G2469">
            <v>43100</v>
          </cell>
        </row>
        <row r="2470">
          <cell r="C2470" t="str">
            <v>921702</v>
          </cell>
          <cell r="D2470" t="str">
            <v>Mgmt &amp; Admin - Expenses</v>
          </cell>
          <cell r="E2470">
            <v>5777.48</v>
          </cell>
          <cell r="F2470" t="str">
            <v>921</v>
          </cell>
          <cell r="G2470">
            <v>43100</v>
          </cell>
        </row>
        <row r="2471">
          <cell r="C2471" t="str">
            <v>921711</v>
          </cell>
          <cell r="D2471" t="str">
            <v>Conv &amp; Seminar-Fras</v>
          </cell>
          <cell r="E2471">
            <v>65.290000000000006</v>
          </cell>
          <cell r="F2471" t="str">
            <v>921</v>
          </cell>
          <cell r="G2471">
            <v>43100</v>
          </cell>
        </row>
        <row r="2472">
          <cell r="C2472" t="str">
            <v>921712</v>
          </cell>
          <cell r="D2472" t="str">
            <v>Education Expense</v>
          </cell>
          <cell r="E2472">
            <v>92.19</v>
          </cell>
          <cell r="F2472" t="str">
            <v>921</v>
          </cell>
          <cell r="G2472">
            <v>43100</v>
          </cell>
        </row>
        <row r="2473">
          <cell r="C2473" t="str">
            <v>921715</v>
          </cell>
          <cell r="D2473" t="str">
            <v>LABS US CS Other Allocs</v>
          </cell>
          <cell r="E2473">
            <v>27.77</v>
          </cell>
          <cell r="F2473" t="str">
            <v>921</v>
          </cell>
          <cell r="G2473">
            <v>43100</v>
          </cell>
        </row>
        <row r="2474">
          <cell r="C2474" t="str">
            <v>921717</v>
          </cell>
          <cell r="D2474" t="str">
            <v>Employee Clothing</v>
          </cell>
          <cell r="E2474">
            <v>12213.28</v>
          </cell>
          <cell r="F2474" t="str">
            <v>921</v>
          </cell>
          <cell r="G2474">
            <v>43100</v>
          </cell>
        </row>
        <row r="2475">
          <cell r="C2475" t="str">
            <v>921723</v>
          </cell>
          <cell r="D2475" t="str">
            <v>Forecasting - Other Expenses</v>
          </cell>
          <cell r="E2475">
            <v>279.31</v>
          </cell>
          <cell r="F2475" t="str">
            <v>921</v>
          </cell>
          <cell r="G2475">
            <v>43100</v>
          </cell>
        </row>
        <row r="2476">
          <cell r="C2476" t="str">
            <v>921775</v>
          </cell>
          <cell r="D2476" t="str">
            <v>General Services Supplies</v>
          </cell>
          <cell r="E2476">
            <v>798.12</v>
          </cell>
          <cell r="F2476" t="str">
            <v>921</v>
          </cell>
          <cell r="G2476">
            <v>43100</v>
          </cell>
        </row>
        <row r="2477">
          <cell r="C2477" t="str">
            <v>921776</v>
          </cell>
          <cell r="D2477" t="str">
            <v>Microcomputer Supplies</v>
          </cell>
          <cell r="E2477">
            <v>95.37</v>
          </cell>
          <cell r="F2477" t="str">
            <v>921</v>
          </cell>
          <cell r="G2477">
            <v>43100</v>
          </cell>
        </row>
        <row r="2478">
          <cell r="C2478" t="str">
            <v>921812</v>
          </cell>
          <cell r="D2478" t="str">
            <v>CENTRAL Other Allocs</v>
          </cell>
          <cell r="E2478">
            <v>87908.41</v>
          </cell>
          <cell r="F2478" t="str">
            <v>921</v>
          </cell>
          <cell r="G2478">
            <v>43100</v>
          </cell>
        </row>
        <row r="2479">
          <cell r="C2479" t="str">
            <v>921912</v>
          </cell>
          <cell r="D2479" t="str">
            <v>LIB Corp US CS Other Allocs</v>
          </cell>
          <cell r="E2479">
            <v>5444.57</v>
          </cell>
          <cell r="F2479" t="str">
            <v>921</v>
          </cell>
          <cell r="G2479">
            <v>43100</v>
          </cell>
        </row>
        <row r="2480">
          <cell r="C2480" t="str">
            <v>922099</v>
          </cell>
          <cell r="D2480" t="str">
            <v>LABS US BS Reg Alloc Capitaliz</v>
          </cell>
          <cell r="E2480">
            <v>-10586.3</v>
          </cell>
          <cell r="F2480" t="str">
            <v>922</v>
          </cell>
          <cell r="G2480">
            <v>43100</v>
          </cell>
        </row>
        <row r="2481">
          <cell r="C2481" t="str">
            <v>922199</v>
          </cell>
          <cell r="D2481" t="str">
            <v>LUC CAN BS Alloc Capitalized</v>
          </cell>
          <cell r="E2481">
            <v>-40773.1</v>
          </cell>
          <cell r="F2481" t="str">
            <v>922</v>
          </cell>
          <cell r="G2481">
            <v>43100</v>
          </cell>
        </row>
        <row r="2482">
          <cell r="C2482" t="str">
            <v>922299</v>
          </cell>
          <cell r="D2482" t="str">
            <v>APUC Corp CS Alloc Capitalized</v>
          </cell>
          <cell r="E2482">
            <v>-40085.25</v>
          </cell>
          <cell r="F2482" t="str">
            <v>922</v>
          </cell>
          <cell r="G2482">
            <v>43100</v>
          </cell>
        </row>
        <row r="2483">
          <cell r="C2483" t="str">
            <v>922499</v>
          </cell>
          <cell r="D2483" t="str">
            <v>LABS BS Capitalized</v>
          </cell>
          <cell r="E2483">
            <v>-13143.51</v>
          </cell>
          <cell r="F2483" t="str">
            <v>922</v>
          </cell>
          <cell r="G2483">
            <v>43100</v>
          </cell>
        </row>
        <row r="2484">
          <cell r="C2484" t="str">
            <v>922599</v>
          </cell>
          <cell r="D2484" t="str">
            <v>LABS CAN CS Allocs Capitalized</v>
          </cell>
          <cell r="E2484">
            <v>-56200.6</v>
          </cell>
          <cell r="F2484" t="str">
            <v>922</v>
          </cell>
          <cell r="G2484">
            <v>43100</v>
          </cell>
        </row>
        <row r="2485">
          <cell r="C2485" t="str">
            <v>922699</v>
          </cell>
          <cell r="D2485" t="str">
            <v>LABS US BS Capitalized</v>
          </cell>
          <cell r="E2485">
            <v>-28982.9</v>
          </cell>
          <cell r="F2485" t="str">
            <v>922</v>
          </cell>
          <cell r="G2485">
            <v>43100</v>
          </cell>
        </row>
        <row r="2486">
          <cell r="C2486" t="str">
            <v>922708</v>
          </cell>
          <cell r="D2486" t="str">
            <v>Services for Mid States 8850</v>
          </cell>
          <cell r="E2486">
            <v>0</v>
          </cell>
          <cell r="F2486" t="str">
            <v>922</v>
          </cell>
          <cell r="G2486">
            <v>43100</v>
          </cell>
        </row>
        <row r="2487">
          <cell r="C2487" t="str">
            <v>922799</v>
          </cell>
          <cell r="D2487" t="str">
            <v>LABS US CS Capitalized</v>
          </cell>
          <cell r="E2487">
            <v>-781.26</v>
          </cell>
          <cell r="F2487" t="str">
            <v>922</v>
          </cell>
          <cell r="G2487">
            <v>43100</v>
          </cell>
        </row>
        <row r="2488">
          <cell r="C2488" t="str">
            <v>922899</v>
          </cell>
          <cell r="D2488" t="str">
            <v>Central Allocs Capitalized</v>
          </cell>
          <cell r="E2488">
            <v>-55116.1</v>
          </cell>
          <cell r="F2488" t="str">
            <v>922</v>
          </cell>
          <cell r="G2488">
            <v>43100</v>
          </cell>
        </row>
        <row r="2489">
          <cell r="C2489" t="str">
            <v>922999</v>
          </cell>
          <cell r="D2489" t="str">
            <v>Liberty Corp US CS Capitalized</v>
          </cell>
          <cell r="E2489">
            <v>-6523.27</v>
          </cell>
          <cell r="F2489" t="str">
            <v>922</v>
          </cell>
          <cell r="G2489">
            <v>43100</v>
          </cell>
        </row>
        <row r="2490">
          <cell r="C2490" t="str">
            <v>923010</v>
          </cell>
          <cell r="D2490" t="str">
            <v>LABS US BS Reg Indir Allocs</v>
          </cell>
          <cell r="E2490">
            <v>50411.03</v>
          </cell>
          <cell r="F2490" t="str">
            <v>923</v>
          </cell>
          <cell r="G2490">
            <v>43100</v>
          </cell>
        </row>
        <row r="2491">
          <cell r="C2491" t="str">
            <v>923045</v>
          </cell>
          <cell r="D2491" t="str">
            <v>Outside Services</v>
          </cell>
          <cell r="E2491">
            <v>19722.55</v>
          </cell>
          <cell r="F2491" t="str">
            <v>923</v>
          </cell>
          <cell r="G2491">
            <v>43100</v>
          </cell>
        </row>
        <row r="2492">
          <cell r="C2492" t="str">
            <v>923046</v>
          </cell>
          <cell r="D2492" t="str">
            <v>Outside Services - EDG Only</v>
          </cell>
          <cell r="E2492">
            <v>30139.71</v>
          </cell>
          <cell r="F2492" t="str">
            <v>923</v>
          </cell>
          <cell r="G2492">
            <v>43100</v>
          </cell>
        </row>
        <row r="2493">
          <cell r="C2493" t="str">
            <v>923110</v>
          </cell>
          <cell r="D2493" t="str">
            <v>LUC BS Indirect Allocs</v>
          </cell>
          <cell r="E2493">
            <v>172802.18</v>
          </cell>
          <cell r="F2493" t="str">
            <v>923</v>
          </cell>
          <cell r="G2493">
            <v>43100</v>
          </cell>
        </row>
        <row r="2494">
          <cell r="C2494" t="str">
            <v>923210</v>
          </cell>
          <cell r="D2494" t="str">
            <v>APUC CS Indirect Allocs</v>
          </cell>
          <cell r="E2494">
            <v>113979.4</v>
          </cell>
          <cell r="F2494" t="str">
            <v>923</v>
          </cell>
          <cell r="G2494">
            <v>43100</v>
          </cell>
        </row>
        <row r="2495">
          <cell r="C2495" t="str">
            <v>923509</v>
          </cell>
          <cell r="D2495" t="str">
            <v>Outside Services - Training</v>
          </cell>
          <cell r="E2495">
            <v>560.77</v>
          </cell>
          <cell r="F2495" t="str">
            <v>923</v>
          </cell>
          <cell r="G2495">
            <v>43100</v>
          </cell>
        </row>
        <row r="2496">
          <cell r="C2496" t="str">
            <v>923510</v>
          </cell>
          <cell r="D2496" t="str">
            <v>LABS CAN CS Indirect Allocs</v>
          </cell>
          <cell r="E2496">
            <v>137350.04</v>
          </cell>
          <cell r="F2496" t="str">
            <v>923</v>
          </cell>
          <cell r="G2496">
            <v>43100</v>
          </cell>
        </row>
        <row r="2497">
          <cell r="C2497" t="str">
            <v>923610</v>
          </cell>
          <cell r="D2497" t="str">
            <v>LABS US BS Indirect Allocs</v>
          </cell>
          <cell r="E2497">
            <v>137944.81</v>
          </cell>
          <cell r="F2497" t="str">
            <v>923</v>
          </cell>
          <cell r="G2497">
            <v>43100</v>
          </cell>
        </row>
        <row r="2498">
          <cell r="C2498" t="str">
            <v>923710</v>
          </cell>
          <cell r="D2498" t="str">
            <v>LABS US CS Indirect Allocs</v>
          </cell>
          <cell r="E2498">
            <v>3591.94</v>
          </cell>
          <cell r="F2498" t="str">
            <v>923</v>
          </cell>
          <cell r="G2498">
            <v>43100</v>
          </cell>
        </row>
        <row r="2499">
          <cell r="C2499" t="str">
            <v>923810</v>
          </cell>
          <cell r="D2499" t="str">
            <v>CENTRAL Indirect Allocs</v>
          </cell>
          <cell r="E2499">
            <v>75659.81</v>
          </cell>
          <cell r="F2499" t="str">
            <v>923</v>
          </cell>
          <cell r="G2499">
            <v>43100</v>
          </cell>
        </row>
        <row r="2500">
          <cell r="C2500" t="str">
            <v>923910</v>
          </cell>
          <cell r="D2500" t="str">
            <v>LIB Corp US CS Indirect Allocs</v>
          </cell>
          <cell r="E2500">
            <v>18959.28</v>
          </cell>
          <cell r="F2500" t="str">
            <v>923</v>
          </cell>
          <cell r="G2500">
            <v>43100</v>
          </cell>
        </row>
        <row r="2501">
          <cell r="C2501" t="str">
            <v>924000</v>
          </cell>
          <cell r="D2501" t="str">
            <v>Property Insurance</v>
          </cell>
          <cell r="E2501">
            <v>6886.96</v>
          </cell>
          <cell r="F2501" t="str">
            <v>924</v>
          </cell>
          <cell r="G2501">
            <v>43100</v>
          </cell>
        </row>
        <row r="2502">
          <cell r="C2502" t="str">
            <v>925300</v>
          </cell>
          <cell r="D2502" t="str">
            <v>Injuries &amp; Damages - EDG</v>
          </cell>
          <cell r="E2502">
            <v>57680.99</v>
          </cell>
          <cell r="F2502" t="str">
            <v>925</v>
          </cell>
          <cell r="G2502">
            <v>43100</v>
          </cell>
        </row>
        <row r="2503">
          <cell r="C2503" t="str">
            <v>925301</v>
          </cell>
          <cell r="D2503" t="str">
            <v>Workmans Comp - Gas</v>
          </cell>
          <cell r="E2503">
            <v>151304.42000000001</v>
          </cell>
          <cell r="F2503" t="str">
            <v>925</v>
          </cell>
          <cell r="G2503">
            <v>43100</v>
          </cell>
        </row>
        <row r="2504">
          <cell r="C2504" t="str">
            <v>926000</v>
          </cell>
          <cell r="D2504" t="str">
            <v>Benefits Contra Account</v>
          </cell>
          <cell r="E2504">
            <v>-1025.9000000000001</v>
          </cell>
          <cell r="F2504" t="str">
            <v>926</v>
          </cell>
          <cell r="G2504">
            <v>43100</v>
          </cell>
        </row>
        <row r="2505">
          <cell r="C2505" t="str">
            <v>926147</v>
          </cell>
          <cell r="D2505" t="str">
            <v>FAS87 Reg Asset Amort Exp</v>
          </cell>
          <cell r="E2505">
            <v>-383556</v>
          </cell>
          <cell r="F2505" t="str">
            <v>926</v>
          </cell>
          <cell r="G2505">
            <v>43100</v>
          </cell>
        </row>
        <row r="2506">
          <cell r="C2506" t="str">
            <v>926148</v>
          </cell>
          <cell r="D2506" t="str">
            <v>FAS87 Pens - Elec/Gas (GAAP)</v>
          </cell>
          <cell r="E2506">
            <v>766139</v>
          </cell>
          <cell r="F2506" t="str">
            <v>926</v>
          </cell>
          <cell r="G2506">
            <v>43100</v>
          </cell>
        </row>
        <row r="2507">
          <cell r="C2507" t="str">
            <v>926201</v>
          </cell>
          <cell r="D2507" t="str">
            <v>Dental Plan</v>
          </cell>
          <cell r="E2507">
            <v>10876.32</v>
          </cell>
          <cell r="F2507" t="str">
            <v>926</v>
          </cell>
          <cell r="G2507">
            <v>43100</v>
          </cell>
        </row>
        <row r="2508">
          <cell r="C2508" t="str">
            <v>926202</v>
          </cell>
          <cell r="D2508" t="str">
            <v>Vision Plan</v>
          </cell>
          <cell r="E2508">
            <v>3172.89</v>
          </cell>
          <cell r="F2508" t="str">
            <v>926</v>
          </cell>
          <cell r="G2508">
            <v>43100</v>
          </cell>
        </row>
        <row r="2509">
          <cell r="C2509" t="str">
            <v>926214</v>
          </cell>
          <cell r="D2509" t="str">
            <v>Employee Refreshments</v>
          </cell>
          <cell r="E2509">
            <v>46.67</v>
          </cell>
          <cell r="F2509" t="str">
            <v>926</v>
          </cell>
          <cell r="G2509">
            <v>43100</v>
          </cell>
        </row>
        <row r="2510">
          <cell r="C2510" t="str">
            <v>926215</v>
          </cell>
          <cell r="D2510" t="str">
            <v>Comp Exp Employee Stk Purch</v>
          </cell>
          <cell r="E2510">
            <v>-2986</v>
          </cell>
          <cell r="F2510" t="str">
            <v>926</v>
          </cell>
          <cell r="G2510">
            <v>43100</v>
          </cell>
        </row>
        <row r="2511">
          <cell r="C2511" t="str">
            <v>926216</v>
          </cell>
          <cell r="D2511" t="str">
            <v>Employee Information</v>
          </cell>
          <cell r="E2511">
            <v>844.83</v>
          </cell>
          <cell r="F2511" t="str">
            <v>926</v>
          </cell>
          <cell r="G2511">
            <v>43100</v>
          </cell>
        </row>
        <row r="2512">
          <cell r="C2512" t="str">
            <v>926217</v>
          </cell>
          <cell r="D2512" t="str">
            <v>Flowers</v>
          </cell>
          <cell r="E2512">
            <v>90.1</v>
          </cell>
          <cell r="F2512" t="str">
            <v>926</v>
          </cell>
          <cell r="G2512">
            <v>43100</v>
          </cell>
        </row>
        <row r="2513">
          <cell r="C2513" t="str">
            <v>926218</v>
          </cell>
          <cell r="D2513" t="str">
            <v>Coffeeroom Supplies</v>
          </cell>
          <cell r="E2513">
            <v>3992.76</v>
          </cell>
          <cell r="F2513" t="str">
            <v>926</v>
          </cell>
          <cell r="G2513">
            <v>43100</v>
          </cell>
        </row>
        <row r="2514">
          <cell r="C2514" t="str">
            <v>926219</v>
          </cell>
          <cell r="D2514" t="str">
            <v>Other Employee Benefits</v>
          </cell>
          <cell r="E2514">
            <v>5643.59</v>
          </cell>
          <cell r="F2514" t="str">
            <v>926</v>
          </cell>
          <cell r="G2514">
            <v>43100</v>
          </cell>
        </row>
        <row r="2515">
          <cell r="C2515" t="str">
            <v>926222</v>
          </cell>
          <cell r="D2515" t="str">
            <v>Group Life Insurance</v>
          </cell>
          <cell r="E2515">
            <v>2564.58</v>
          </cell>
          <cell r="F2515" t="str">
            <v>926</v>
          </cell>
          <cell r="G2515">
            <v>43100</v>
          </cell>
        </row>
        <row r="2516">
          <cell r="C2516" t="str">
            <v>926225</v>
          </cell>
          <cell r="D2516" t="str">
            <v>Executive Physicals</v>
          </cell>
          <cell r="E2516">
            <v>136.96</v>
          </cell>
          <cell r="F2516" t="str">
            <v>926</v>
          </cell>
          <cell r="G2516">
            <v>43100</v>
          </cell>
        </row>
        <row r="2517">
          <cell r="C2517" t="str">
            <v>926227</v>
          </cell>
          <cell r="D2517" t="str">
            <v>Acc Death &amp; Dismemb - Benefit</v>
          </cell>
          <cell r="E2517">
            <v>1608.2</v>
          </cell>
          <cell r="F2517" t="str">
            <v>926</v>
          </cell>
          <cell r="G2517">
            <v>43100</v>
          </cell>
        </row>
        <row r="2518">
          <cell r="C2518" t="str">
            <v>926230</v>
          </cell>
          <cell r="D2518" t="str">
            <v>Flex Benefit Plan Expense</v>
          </cell>
          <cell r="E2518">
            <v>1032.1300000000001</v>
          </cell>
          <cell r="F2518" t="str">
            <v>926</v>
          </cell>
          <cell r="G2518">
            <v>43100</v>
          </cell>
        </row>
        <row r="2519">
          <cell r="C2519" t="str">
            <v>926327</v>
          </cell>
          <cell r="D2519" t="str">
            <v>FAS106 HC - Reg Asst Amort Exp</v>
          </cell>
          <cell r="E2519">
            <v>606909</v>
          </cell>
          <cell r="F2519" t="str">
            <v>926</v>
          </cell>
          <cell r="G2519">
            <v>43100</v>
          </cell>
        </row>
        <row r="2520">
          <cell r="C2520" t="str">
            <v>926328</v>
          </cell>
          <cell r="D2520" t="str">
            <v>FAS106 HC - Elec/Gas (GAAP)</v>
          </cell>
          <cell r="E2520">
            <v>-106656</v>
          </cell>
          <cell r="F2520" t="str">
            <v>926</v>
          </cell>
          <cell r="G2520">
            <v>43100</v>
          </cell>
        </row>
        <row r="2521">
          <cell r="C2521" t="str">
            <v>926329</v>
          </cell>
          <cell r="D2521" t="str">
            <v>Healthcare - Electric/Gas</v>
          </cell>
          <cell r="E2521">
            <v>630752.82999999996</v>
          </cell>
          <cell r="F2521" t="str">
            <v>926</v>
          </cell>
          <cell r="G2521">
            <v>43100</v>
          </cell>
        </row>
        <row r="2522">
          <cell r="C2522" t="str">
            <v>926555</v>
          </cell>
          <cell r="D2522" t="str">
            <v>401K - Electric/Gas</v>
          </cell>
          <cell r="E2522">
            <v>146651.15</v>
          </cell>
          <cell r="F2522" t="str">
            <v>926</v>
          </cell>
          <cell r="G2522">
            <v>43100</v>
          </cell>
        </row>
        <row r="2523">
          <cell r="C2523" t="str">
            <v>928000</v>
          </cell>
          <cell r="D2523" t="str">
            <v>Regulatory Commission Exp-Corp</v>
          </cell>
          <cell r="E2523">
            <v>105891.3</v>
          </cell>
          <cell r="F2523" t="str">
            <v>928</v>
          </cell>
          <cell r="G2523">
            <v>43100</v>
          </cell>
        </row>
        <row r="2524">
          <cell r="C2524" t="str">
            <v>929000</v>
          </cell>
          <cell r="D2524" t="str">
            <v>Duplicate Charges Credit</v>
          </cell>
          <cell r="E2524">
            <v>-6559.83</v>
          </cell>
          <cell r="F2524" t="str">
            <v>929</v>
          </cell>
          <cell r="G2524">
            <v>43100</v>
          </cell>
        </row>
        <row r="2525">
          <cell r="C2525" t="str">
            <v>930106</v>
          </cell>
          <cell r="D2525" t="str">
            <v>Local Advertising</v>
          </cell>
          <cell r="E2525">
            <v>350</v>
          </cell>
          <cell r="F2525" t="str">
            <v>930</v>
          </cell>
          <cell r="G2525">
            <v>43100</v>
          </cell>
        </row>
        <row r="2526">
          <cell r="C2526" t="str">
            <v>930210</v>
          </cell>
          <cell r="D2526" t="str">
            <v>Industry Association Dues</v>
          </cell>
          <cell r="E2526">
            <v>36168.92</v>
          </cell>
          <cell r="F2526" t="str">
            <v>930</v>
          </cell>
          <cell r="G2526">
            <v>43100</v>
          </cell>
        </row>
        <row r="2527">
          <cell r="C2527" t="str">
            <v>930220</v>
          </cell>
          <cell r="D2527" t="str">
            <v>Dir-Stkhldr &amp; Oth Investor Exp</v>
          </cell>
          <cell r="E2527">
            <v>23894.07</v>
          </cell>
          <cell r="F2527" t="str">
            <v>930</v>
          </cell>
          <cell r="G2527">
            <v>43100</v>
          </cell>
        </row>
        <row r="2528">
          <cell r="C2528" t="str">
            <v>930230</v>
          </cell>
          <cell r="D2528" t="str">
            <v>Conflict Resolution Hotline</v>
          </cell>
          <cell r="E2528">
            <v>182.52</v>
          </cell>
          <cell r="F2528" t="str">
            <v>930</v>
          </cell>
          <cell r="G2528">
            <v>43100</v>
          </cell>
        </row>
        <row r="2529">
          <cell r="C2529" t="str">
            <v>930248</v>
          </cell>
          <cell r="D2529" t="str">
            <v>Chamber Of Commerce Dues</v>
          </cell>
          <cell r="E2529">
            <v>2141.14</v>
          </cell>
          <cell r="F2529" t="str">
            <v>930</v>
          </cell>
          <cell r="G2529">
            <v>43100</v>
          </cell>
        </row>
        <row r="2530">
          <cell r="C2530" t="str">
            <v>930298</v>
          </cell>
          <cell r="D2530" t="str">
            <v>External Merger Costs</v>
          </cell>
          <cell r="E2530">
            <v>702493.26</v>
          </cell>
          <cell r="F2530" t="str">
            <v>930</v>
          </cell>
          <cell r="G2530">
            <v>43100</v>
          </cell>
        </row>
        <row r="2531">
          <cell r="C2531" t="str">
            <v>930299</v>
          </cell>
          <cell r="D2531" t="str">
            <v>Invest Adv Srv – Acquisition</v>
          </cell>
          <cell r="E2531">
            <v>1673840.7</v>
          </cell>
          <cell r="F2531" t="str">
            <v>930</v>
          </cell>
          <cell r="G2531">
            <v>43100</v>
          </cell>
        </row>
        <row r="2532">
          <cell r="C2532" t="str">
            <v>931026</v>
          </cell>
          <cell r="D2532" t="str">
            <v>Equipment Rental-Bld Serv</v>
          </cell>
          <cell r="E2532">
            <v>83.99</v>
          </cell>
          <cell r="F2532" t="str">
            <v>931</v>
          </cell>
          <cell r="G2532">
            <v>43100</v>
          </cell>
        </row>
        <row r="2533">
          <cell r="C2533" t="str">
            <v>931280</v>
          </cell>
          <cell r="D2533" t="str">
            <v>Rents-Corp</v>
          </cell>
          <cell r="E2533">
            <v>660</v>
          </cell>
          <cell r="F2533" t="str">
            <v>931</v>
          </cell>
          <cell r="G2533">
            <v>43100</v>
          </cell>
        </row>
        <row r="2534">
          <cell r="C2534" t="str">
            <v>931281</v>
          </cell>
          <cell r="D2534" t="str">
            <v>Building Rental</v>
          </cell>
          <cell r="E2534">
            <v>8053.17</v>
          </cell>
          <cell r="F2534" t="str">
            <v>931</v>
          </cell>
          <cell r="G2534">
            <v>43100</v>
          </cell>
        </row>
        <row r="2535">
          <cell r="C2535" t="str">
            <v>935024</v>
          </cell>
          <cell r="D2535" t="str">
            <v>Building &amp; Grounds Maintenance</v>
          </cell>
          <cell r="E2535">
            <v>61474.11</v>
          </cell>
          <cell r="F2535" t="str">
            <v>935</v>
          </cell>
          <cell r="G2535">
            <v>43100</v>
          </cell>
        </row>
        <row r="2536">
          <cell r="C2536" t="str">
            <v>935026</v>
          </cell>
          <cell r="D2536" t="str">
            <v>Building Maintenance</v>
          </cell>
          <cell r="E2536">
            <v>57844.97</v>
          </cell>
          <cell r="F2536" t="str">
            <v>935</v>
          </cell>
          <cell r="G2536">
            <v>43100</v>
          </cell>
        </row>
        <row r="2537">
          <cell r="C2537" t="str">
            <v>935289</v>
          </cell>
          <cell r="D2537" t="str">
            <v>Supplies-Info Serv</v>
          </cell>
          <cell r="E2537">
            <v>8.7200000000000006</v>
          </cell>
          <cell r="F2537" t="str">
            <v>935</v>
          </cell>
          <cell r="G2537">
            <v>43100</v>
          </cell>
        </row>
        <row r="2538">
          <cell r="C2538" t="str">
            <v>935346</v>
          </cell>
          <cell r="D2538" t="str">
            <v>Furniture Maintenance</v>
          </cell>
          <cell r="E2538">
            <v>1.86</v>
          </cell>
          <cell r="F2538" t="str">
            <v>935</v>
          </cell>
          <cell r="G2538">
            <v>43100</v>
          </cell>
        </row>
        <row r="2539">
          <cell r="C2539" t="str">
            <v>935389</v>
          </cell>
          <cell r="D2539" t="str">
            <v>Office Equipment Maintenance</v>
          </cell>
          <cell r="E2539">
            <v>23.28</v>
          </cell>
          <cell r="F2539" t="str">
            <v>935</v>
          </cell>
          <cell r="G2539">
            <v>43100</v>
          </cell>
        </row>
        <row r="2540">
          <cell r="C2540" t="str">
            <v>935520</v>
          </cell>
          <cell r="D2540" t="str">
            <v>Telephone Expenses-Telecomm</v>
          </cell>
          <cell r="E2540">
            <v>52282.99</v>
          </cell>
          <cell r="F2540" t="str">
            <v>935</v>
          </cell>
          <cell r="G2540">
            <v>43100</v>
          </cell>
        </row>
        <row r="2541">
          <cell r="C2541" t="str">
            <v>G30100</v>
          </cell>
          <cell r="D2541" t="str">
            <v>Intang-Organization</v>
          </cell>
          <cell r="E2541">
            <v>0</v>
          </cell>
          <cell r="F2541" t="str">
            <v>G30</v>
          </cell>
          <cell r="G2541">
            <v>43100</v>
          </cell>
        </row>
        <row r="2542">
          <cell r="C2542" t="str">
            <v>G30200</v>
          </cell>
          <cell r="D2542" t="str">
            <v>Intang-Franchise &amp; Consent</v>
          </cell>
          <cell r="E2542">
            <v>0</v>
          </cell>
          <cell r="F2542" t="str">
            <v>G30</v>
          </cell>
          <cell r="G2542">
            <v>43100</v>
          </cell>
        </row>
        <row r="2543">
          <cell r="C2543" t="str">
            <v>G36500</v>
          </cell>
          <cell r="D2543" t="str">
            <v>Gas Trans-Land</v>
          </cell>
          <cell r="E2543">
            <v>0</v>
          </cell>
          <cell r="F2543" t="str">
            <v>G36</v>
          </cell>
          <cell r="G2543">
            <v>43100</v>
          </cell>
        </row>
        <row r="2544">
          <cell r="C2544" t="str">
            <v>G36600</v>
          </cell>
          <cell r="D2544" t="str">
            <v>Gas Trans-Struct &amp; Improve</v>
          </cell>
          <cell r="E2544">
            <v>0</v>
          </cell>
          <cell r="F2544" t="str">
            <v>G36</v>
          </cell>
          <cell r="G2544">
            <v>43100</v>
          </cell>
        </row>
        <row r="2545">
          <cell r="C2545" t="str">
            <v>G36700</v>
          </cell>
          <cell r="D2545" t="str">
            <v>Gas Trans-Steel Mains</v>
          </cell>
          <cell r="E2545">
            <v>0</v>
          </cell>
          <cell r="F2545" t="str">
            <v>G36</v>
          </cell>
          <cell r="G2545">
            <v>43100</v>
          </cell>
        </row>
        <row r="2546">
          <cell r="C2546" t="str">
            <v>G36900</v>
          </cell>
          <cell r="D2546" t="str">
            <v>Gas Tran-Mea &amp; Reg Sta Eqp</v>
          </cell>
          <cell r="E2546">
            <v>0</v>
          </cell>
          <cell r="F2546" t="str">
            <v>G36</v>
          </cell>
          <cell r="G2546">
            <v>43100</v>
          </cell>
        </row>
        <row r="2547">
          <cell r="C2547" t="str">
            <v>G37400</v>
          </cell>
          <cell r="D2547" t="str">
            <v>Gas Dist-Land</v>
          </cell>
          <cell r="E2547">
            <v>0</v>
          </cell>
          <cell r="F2547" t="str">
            <v>G37</v>
          </cell>
          <cell r="G2547">
            <v>43100</v>
          </cell>
        </row>
        <row r="2548">
          <cell r="C2548" t="str">
            <v>G37500</v>
          </cell>
          <cell r="D2548" t="str">
            <v>Gas Dist-Struct &amp; Improvements</v>
          </cell>
          <cell r="E2548">
            <v>0</v>
          </cell>
          <cell r="F2548" t="str">
            <v>G37</v>
          </cell>
          <cell r="G2548">
            <v>43100</v>
          </cell>
        </row>
        <row r="2549">
          <cell r="C2549" t="str">
            <v>G37600</v>
          </cell>
          <cell r="D2549" t="str">
            <v>Gas Dist-Iron Mains</v>
          </cell>
          <cell r="E2549">
            <v>0</v>
          </cell>
          <cell r="F2549" t="str">
            <v>G37</v>
          </cell>
          <cell r="G2549">
            <v>43100</v>
          </cell>
        </row>
        <row r="2550">
          <cell r="C2550" t="str">
            <v>G37800</v>
          </cell>
          <cell r="D2550" t="str">
            <v>Gas Dist-Gen Mea/Reg Sta</v>
          </cell>
          <cell r="E2550">
            <v>0</v>
          </cell>
          <cell r="F2550" t="str">
            <v>G37</v>
          </cell>
          <cell r="G2550">
            <v>43100</v>
          </cell>
        </row>
        <row r="2551">
          <cell r="C2551" t="str">
            <v>G37900</v>
          </cell>
          <cell r="D2551" t="str">
            <v>Gas Dist-City Gate Mea/Reg</v>
          </cell>
          <cell r="E2551">
            <v>0</v>
          </cell>
          <cell r="F2551" t="str">
            <v>G37</v>
          </cell>
          <cell r="G2551">
            <v>43100</v>
          </cell>
        </row>
        <row r="2552">
          <cell r="C2552" t="str">
            <v>G38000</v>
          </cell>
          <cell r="D2552" t="str">
            <v>Gas Dist-Services-Iron</v>
          </cell>
          <cell r="E2552">
            <v>0</v>
          </cell>
          <cell r="F2552" t="str">
            <v>G38</v>
          </cell>
          <cell r="G2552">
            <v>43100</v>
          </cell>
        </row>
        <row r="2553">
          <cell r="C2553" t="str">
            <v>G38100</v>
          </cell>
          <cell r="D2553" t="str">
            <v>Gas Dist-Meters-Small Vol</v>
          </cell>
          <cell r="E2553">
            <v>0</v>
          </cell>
          <cell r="F2553" t="str">
            <v>G38</v>
          </cell>
          <cell r="G2553">
            <v>43100</v>
          </cell>
        </row>
        <row r="2554">
          <cell r="C2554" t="str">
            <v>G38300</v>
          </cell>
          <cell r="D2554" t="str">
            <v>Gas Dist-House Regulator</v>
          </cell>
          <cell r="E2554">
            <v>0</v>
          </cell>
          <cell r="F2554" t="str">
            <v>G38</v>
          </cell>
          <cell r="G2554">
            <v>43100</v>
          </cell>
        </row>
        <row r="2555">
          <cell r="C2555" t="str">
            <v>G38500</v>
          </cell>
          <cell r="D2555" t="str">
            <v>Gas Dist-Industrial Mea/Reg</v>
          </cell>
          <cell r="E2555">
            <v>0</v>
          </cell>
          <cell r="F2555" t="str">
            <v>G38</v>
          </cell>
          <cell r="G2555">
            <v>43100</v>
          </cell>
        </row>
        <row r="2556">
          <cell r="C2556" t="str">
            <v>G38700</v>
          </cell>
          <cell r="D2556" t="str">
            <v>Gas Dist-Other Equipment</v>
          </cell>
          <cell r="E2556">
            <v>0</v>
          </cell>
          <cell r="F2556" t="str">
            <v>G38</v>
          </cell>
          <cell r="G2556">
            <v>43100</v>
          </cell>
        </row>
        <row r="2557">
          <cell r="C2557" t="str">
            <v>G38900</v>
          </cell>
          <cell r="D2557" t="str">
            <v>General Plant-Land</v>
          </cell>
          <cell r="E2557">
            <v>0</v>
          </cell>
          <cell r="F2557" t="str">
            <v>G38</v>
          </cell>
          <cell r="G2557">
            <v>43100</v>
          </cell>
        </row>
        <row r="2558">
          <cell r="C2558" t="str">
            <v>G39000</v>
          </cell>
          <cell r="D2558" t="str">
            <v>Gen Plt-Str &amp; Improve-Own</v>
          </cell>
          <cell r="E2558">
            <v>0</v>
          </cell>
          <cell r="F2558" t="str">
            <v>G39</v>
          </cell>
          <cell r="G2558">
            <v>43100</v>
          </cell>
        </row>
        <row r="2559">
          <cell r="C2559" t="str">
            <v>G39010</v>
          </cell>
          <cell r="D2559" t="str">
            <v>ARO Orig Cost-Structures</v>
          </cell>
          <cell r="E2559">
            <v>0</v>
          </cell>
          <cell r="F2559" t="str">
            <v>G39</v>
          </cell>
          <cell r="G2559">
            <v>43100</v>
          </cell>
        </row>
        <row r="2560">
          <cell r="C2560" t="str">
            <v>G39100</v>
          </cell>
          <cell r="D2560" t="str">
            <v>Gen Plt-Office Furn &amp; Equip</v>
          </cell>
          <cell r="E2560">
            <v>0</v>
          </cell>
          <cell r="F2560" t="str">
            <v>G39</v>
          </cell>
          <cell r="G2560">
            <v>43100</v>
          </cell>
        </row>
        <row r="2561">
          <cell r="C2561" t="str">
            <v>G39200</v>
          </cell>
          <cell r="D2561" t="str">
            <v>Gen Plt-Trans Equp-Light Truck</v>
          </cell>
          <cell r="E2561">
            <v>0</v>
          </cell>
          <cell r="F2561" t="str">
            <v>G39</v>
          </cell>
          <cell r="G2561">
            <v>43100</v>
          </cell>
        </row>
        <row r="2562">
          <cell r="C2562" t="str">
            <v>G39300</v>
          </cell>
          <cell r="D2562" t="str">
            <v>Gen Plt-Stores Equipment</v>
          </cell>
          <cell r="E2562">
            <v>0</v>
          </cell>
          <cell r="F2562" t="str">
            <v>G39</v>
          </cell>
          <cell r="G2562">
            <v>43100</v>
          </cell>
        </row>
        <row r="2563">
          <cell r="C2563" t="str">
            <v>G39400</v>
          </cell>
          <cell r="D2563" t="str">
            <v>Gen Plt-Tool/Shop/Garage</v>
          </cell>
          <cell r="E2563">
            <v>0</v>
          </cell>
          <cell r="F2563" t="str">
            <v>G39</v>
          </cell>
          <cell r="G2563">
            <v>43100</v>
          </cell>
        </row>
        <row r="2564">
          <cell r="C2564" t="str">
            <v>G39500</v>
          </cell>
          <cell r="D2564" t="str">
            <v>Gen Plt-Lab Equipment</v>
          </cell>
          <cell r="E2564">
            <v>0</v>
          </cell>
          <cell r="F2564" t="str">
            <v>G39</v>
          </cell>
          <cell r="G2564">
            <v>43100</v>
          </cell>
        </row>
        <row r="2565">
          <cell r="C2565" t="str">
            <v>G39600</v>
          </cell>
          <cell r="D2565" t="str">
            <v>Gen Plt-Shrt Life Powr Eqp</v>
          </cell>
          <cell r="E2565">
            <v>0</v>
          </cell>
          <cell r="F2565" t="str">
            <v>G39</v>
          </cell>
          <cell r="G2565">
            <v>43100</v>
          </cell>
        </row>
        <row r="2566">
          <cell r="C2566" t="str">
            <v>G39800</v>
          </cell>
          <cell r="D2566" t="str">
            <v>Gen Plt-Miscellaneous Eqp</v>
          </cell>
          <cell r="E2566">
            <v>0</v>
          </cell>
          <cell r="F2566" t="str">
            <v>G39</v>
          </cell>
          <cell r="G2566">
            <v>43100</v>
          </cell>
        </row>
        <row r="2567">
          <cell r="C2567" t="str">
            <v>G39999</v>
          </cell>
          <cell r="D2567" t="str">
            <v>Acquisition Adj Natural Gas</v>
          </cell>
          <cell r="E2567">
            <v>0</v>
          </cell>
          <cell r="F2567" t="str">
            <v>G39</v>
          </cell>
          <cell r="G2567">
            <v>43100</v>
          </cell>
        </row>
        <row r="2568">
          <cell r="C2568" t="str">
            <v>G80400</v>
          </cell>
          <cell r="D2568" t="str">
            <v>Natural Gas City Gate Purchase</v>
          </cell>
          <cell r="E2568">
            <v>17021442.190000001</v>
          </cell>
          <cell r="F2568" t="str">
            <v>G80</v>
          </cell>
          <cell r="G2568">
            <v>43100</v>
          </cell>
        </row>
        <row r="2569">
          <cell r="C2569" t="str">
            <v>G80501</v>
          </cell>
          <cell r="D2569" t="str">
            <v>Cost of Unbilled Revenue</v>
          </cell>
          <cell r="E2569">
            <v>-409179.86</v>
          </cell>
          <cell r="F2569" t="str">
            <v>G80</v>
          </cell>
          <cell r="G2569">
            <v>43100</v>
          </cell>
        </row>
        <row r="2570">
          <cell r="C2570" t="str">
            <v>G80510</v>
          </cell>
          <cell r="D2570" t="str">
            <v>Purchased Gas Cost Adjustments</v>
          </cell>
          <cell r="E2570">
            <v>-1079572.44</v>
          </cell>
          <cell r="F2570" t="str">
            <v>G80</v>
          </cell>
          <cell r="G2570">
            <v>43100</v>
          </cell>
        </row>
        <row r="2571">
          <cell r="C2571" t="str">
            <v>G80520</v>
          </cell>
          <cell r="D2571" t="str">
            <v>Financial Gas Cost Adj</v>
          </cell>
          <cell r="E2571">
            <v>26270</v>
          </cell>
          <cell r="F2571" t="str">
            <v>G80</v>
          </cell>
          <cell r="G2571">
            <v>43100</v>
          </cell>
        </row>
        <row r="2572">
          <cell r="C2572" t="str">
            <v>G80810</v>
          </cell>
          <cell r="D2572" t="str">
            <v>Gas Withdrawn From Storage Db</v>
          </cell>
          <cell r="E2572">
            <v>3917110.37</v>
          </cell>
          <cell r="F2572" t="str">
            <v>G80</v>
          </cell>
          <cell r="G2572">
            <v>43100</v>
          </cell>
        </row>
        <row r="2573">
          <cell r="C2573" t="str">
            <v>G80820</v>
          </cell>
          <cell r="D2573" t="str">
            <v>Gas Delivered to Storage Cr</v>
          </cell>
          <cell r="E2573">
            <v>-4677615.04</v>
          </cell>
          <cell r="F2573" t="str">
            <v>G80</v>
          </cell>
          <cell r="G2573">
            <v>43100</v>
          </cell>
        </row>
        <row r="2574">
          <cell r="C2574" t="str">
            <v>G81300</v>
          </cell>
          <cell r="D2574" t="str">
            <v>Other Gas Supply Expenses</v>
          </cell>
          <cell r="E2574">
            <v>-4118</v>
          </cell>
          <cell r="F2574" t="str">
            <v>G81</v>
          </cell>
          <cell r="G2574">
            <v>43100</v>
          </cell>
        </row>
        <row r="2575">
          <cell r="C2575" t="str">
            <v>G85600</v>
          </cell>
          <cell r="D2575" t="str">
            <v>Trans Mains Expense</v>
          </cell>
          <cell r="E2575">
            <v>29735.79</v>
          </cell>
          <cell r="F2575" t="str">
            <v>G85</v>
          </cell>
          <cell r="G2575">
            <v>43100</v>
          </cell>
        </row>
        <row r="2576">
          <cell r="C2576" t="str">
            <v>G85601</v>
          </cell>
          <cell r="D2576" t="str">
            <v>Electric Bills - Rectifiers</v>
          </cell>
          <cell r="E2576">
            <v>6719.83</v>
          </cell>
          <cell r="F2576" t="str">
            <v>G85</v>
          </cell>
          <cell r="G2576">
            <v>43100</v>
          </cell>
        </row>
        <row r="2577">
          <cell r="C2577" t="str">
            <v>G85610</v>
          </cell>
          <cell r="D2577" t="str">
            <v>Trans ROW Clearng GR-2009-0434</v>
          </cell>
          <cell r="E2577">
            <v>49542.18</v>
          </cell>
          <cell r="F2577" t="str">
            <v>G85</v>
          </cell>
          <cell r="G2577">
            <v>43100</v>
          </cell>
        </row>
        <row r="2578">
          <cell r="C2578" t="str">
            <v>G87000</v>
          </cell>
          <cell r="D2578" t="str">
            <v>Ops Supervision and Engin</v>
          </cell>
          <cell r="E2578">
            <v>37792.449999999997</v>
          </cell>
          <cell r="F2578" t="str">
            <v>G87</v>
          </cell>
          <cell r="G2578">
            <v>43100</v>
          </cell>
        </row>
        <row r="2579">
          <cell r="C2579" t="str">
            <v>G87400</v>
          </cell>
          <cell r="D2579" t="str">
            <v>Oper/Inspect UG Dist Mains-Gas</v>
          </cell>
          <cell r="E2579">
            <v>196911.54</v>
          </cell>
          <cell r="F2579" t="str">
            <v>G87</v>
          </cell>
          <cell r="G2579">
            <v>43100</v>
          </cell>
        </row>
        <row r="2580">
          <cell r="C2580" t="str">
            <v>G87401</v>
          </cell>
          <cell r="D2580" t="str">
            <v>Perf Distrib Main Locates-Gas</v>
          </cell>
          <cell r="E2580">
            <v>507825.19</v>
          </cell>
          <cell r="F2580" t="str">
            <v>G87</v>
          </cell>
          <cell r="G2580">
            <v>43100</v>
          </cell>
        </row>
        <row r="2581">
          <cell r="C2581" t="str">
            <v>G87402</v>
          </cell>
          <cell r="D2581" t="str">
            <v>Routine Leak Surv Mains &amp; Svcs</v>
          </cell>
          <cell r="E2581">
            <v>89783.039999999994</v>
          </cell>
          <cell r="F2581" t="str">
            <v>G87</v>
          </cell>
          <cell r="G2581">
            <v>43100</v>
          </cell>
        </row>
        <row r="2582">
          <cell r="C2582" t="str">
            <v>G87500</v>
          </cell>
          <cell r="D2582" t="str">
            <v>Dist Meas &amp; Reg Stat-General</v>
          </cell>
          <cell r="E2582">
            <v>90949.05</v>
          </cell>
          <cell r="F2582" t="str">
            <v>G87</v>
          </cell>
          <cell r="G2582">
            <v>43100</v>
          </cell>
        </row>
        <row r="2583">
          <cell r="C2583" t="str">
            <v>G87700</v>
          </cell>
          <cell r="D2583" t="str">
            <v>Dist Meas &amp; Reg Stat-City Gate</v>
          </cell>
          <cell r="E2583">
            <v>12076.61</v>
          </cell>
          <cell r="F2583" t="str">
            <v>G87</v>
          </cell>
          <cell r="G2583">
            <v>43100</v>
          </cell>
        </row>
        <row r="2584">
          <cell r="C2584" t="str">
            <v>G87800</v>
          </cell>
          <cell r="D2584" t="str">
            <v>Oper/Insp Mtrs Collect DataGas</v>
          </cell>
          <cell r="E2584">
            <v>211216.9</v>
          </cell>
          <cell r="F2584" t="str">
            <v>G87</v>
          </cell>
          <cell r="G2584">
            <v>43100</v>
          </cell>
        </row>
        <row r="2585">
          <cell r="C2585" t="str">
            <v>G87801</v>
          </cell>
          <cell r="D2585" t="str">
            <v>Perf Connects/Discon/Recon-Gas</v>
          </cell>
          <cell r="E2585">
            <v>508265.8</v>
          </cell>
          <cell r="F2585" t="str">
            <v>G87</v>
          </cell>
          <cell r="G2585">
            <v>43100</v>
          </cell>
        </row>
        <row r="2586">
          <cell r="C2586" t="str">
            <v>G87900</v>
          </cell>
          <cell r="D2586" t="str">
            <v>Dist Customer Installations</v>
          </cell>
          <cell r="E2586">
            <v>381001.91</v>
          </cell>
          <cell r="F2586" t="str">
            <v>G87</v>
          </cell>
          <cell r="G2586">
            <v>43100</v>
          </cell>
        </row>
        <row r="2587">
          <cell r="C2587" t="str">
            <v>G88000</v>
          </cell>
          <cell r="D2587" t="str">
            <v>Dist Ops Other Expense</v>
          </cell>
          <cell r="E2587">
            <v>229818.88</v>
          </cell>
          <cell r="F2587" t="str">
            <v>G88</v>
          </cell>
          <cell r="G2587">
            <v>43100</v>
          </cell>
        </row>
        <row r="2588">
          <cell r="C2588" t="str">
            <v>G88001</v>
          </cell>
          <cell r="D2588" t="str">
            <v>Co Used Gas O&amp;M Offset</v>
          </cell>
          <cell r="E2588">
            <v>6983.73</v>
          </cell>
          <cell r="F2588" t="str">
            <v>G88</v>
          </cell>
          <cell r="G2588">
            <v>43100</v>
          </cell>
        </row>
        <row r="2589">
          <cell r="C2589" t="str">
            <v>G88700</v>
          </cell>
          <cell r="D2589" t="str">
            <v>Perf UG Distrib Line Maint-Gas</v>
          </cell>
          <cell r="E2589">
            <v>342927.23</v>
          </cell>
          <cell r="F2589" t="str">
            <v>G88</v>
          </cell>
          <cell r="G2589">
            <v>43100</v>
          </cell>
        </row>
        <row r="2590">
          <cell r="C2590" t="str">
            <v>G88800</v>
          </cell>
          <cell r="D2590" t="str">
            <v>Dist Maint Compr Station Equip</v>
          </cell>
          <cell r="E2590">
            <v>251.99</v>
          </cell>
          <cell r="F2590" t="str">
            <v>G88</v>
          </cell>
          <cell r="G2590">
            <v>43100</v>
          </cell>
        </row>
        <row r="2591">
          <cell r="C2591" t="str">
            <v>G88900</v>
          </cell>
          <cell r="D2591" t="str">
            <v>DsMnt Meas &amp; Reg Stat Eq-Gen</v>
          </cell>
          <cell r="E2591">
            <v>13795.05</v>
          </cell>
          <cell r="F2591" t="str">
            <v>G88</v>
          </cell>
          <cell r="G2591">
            <v>43100</v>
          </cell>
        </row>
        <row r="2592">
          <cell r="C2592" t="str">
            <v>G89000</v>
          </cell>
          <cell r="D2592" t="str">
            <v>Ds Mnt Meas &amp; Reg Stat Eq-Ind</v>
          </cell>
          <cell r="E2592">
            <v>57032.47</v>
          </cell>
          <cell r="F2592" t="str">
            <v>G89</v>
          </cell>
          <cell r="G2592">
            <v>43100</v>
          </cell>
        </row>
        <row r="2593">
          <cell r="C2593" t="str">
            <v>G89100</v>
          </cell>
          <cell r="D2593" t="str">
            <v>Ds Mnt Ms &amp; Reg Stat Eq-City G</v>
          </cell>
          <cell r="E2593">
            <v>6014.88</v>
          </cell>
          <cell r="F2593" t="str">
            <v>G89</v>
          </cell>
          <cell r="G2593">
            <v>43100</v>
          </cell>
        </row>
        <row r="2594">
          <cell r="C2594" t="str">
            <v>G89200</v>
          </cell>
          <cell r="D2594" t="str">
            <v>Dist Maint of Services</v>
          </cell>
          <cell r="E2594">
            <v>121942.96</v>
          </cell>
          <cell r="F2594" t="str">
            <v>G89</v>
          </cell>
          <cell r="G2594">
            <v>43100</v>
          </cell>
        </row>
        <row r="2595">
          <cell r="C2595" t="str">
            <v>G89300</v>
          </cell>
          <cell r="D2595" t="str">
            <v>Dist Maint Meters &amp; Hse Regs</v>
          </cell>
          <cell r="E2595">
            <v>7647.85</v>
          </cell>
          <cell r="F2595" t="str">
            <v>G89</v>
          </cell>
          <cell r="G2595">
            <v>43100</v>
          </cell>
        </row>
        <row r="2596">
          <cell r="C2596" t="str">
            <v>216000</v>
          </cell>
          <cell r="D2596" t="str">
            <v>Unappropr Retained Earnings</v>
          </cell>
          <cell r="E2596">
            <v>0</v>
          </cell>
          <cell r="F2596" t="str">
            <v>216</v>
          </cell>
          <cell r="G2596">
            <v>43100</v>
          </cell>
        </row>
        <row r="2597">
          <cell r="C2597" t="str">
            <v>216000</v>
          </cell>
          <cell r="D2597" t="str">
            <v>Unappropr Retained Earnings</v>
          </cell>
          <cell r="E2597">
            <v>0</v>
          </cell>
          <cell r="F2597" t="str">
            <v>216</v>
          </cell>
          <cell r="G2597">
            <v>43100</v>
          </cell>
        </row>
        <row r="2598">
          <cell r="C2598" t="str">
            <v>216000</v>
          </cell>
          <cell r="D2598" t="str">
            <v>Unappropr Retained Earnings</v>
          </cell>
          <cell r="E2598">
            <v>0</v>
          </cell>
          <cell r="F2598" t="str">
            <v>216</v>
          </cell>
          <cell r="G2598">
            <v>43100</v>
          </cell>
        </row>
        <row r="2599">
          <cell r="C2599" t="str">
            <v>123107</v>
          </cell>
          <cell r="D2599" t="str">
            <v>Investment in Industries</v>
          </cell>
          <cell r="E2599">
            <v>10327118.619999999</v>
          </cell>
          <cell r="F2599" t="str">
            <v>123</v>
          </cell>
          <cell r="G2599">
            <v>43100</v>
          </cell>
        </row>
        <row r="2600">
          <cell r="C2600" t="str">
            <v>143320</v>
          </cell>
          <cell r="D2600" t="str">
            <v>Nonutility - Meter Treaters</v>
          </cell>
          <cell r="E2600">
            <v>0</v>
          </cell>
          <cell r="F2600" t="str">
            <v>143</v>
          </cell>
          <cell r="G2600">
            <v>43100</v>
          </cell>
        </row>
        <row r="2601">
          <cell r="C2601" t="str">
            <v>143900</v>
          </cell>
          <cell r="D2601" t="str">
            <v>Nonutility - Generlink</v>
          </cell>
          <cell r="E2601">
            <v>0</v>
          </cell>
          <cell r="F2601" t="str">
            <v>143</v>
          </cell>
          <cell r="G2601">
            <v>43100</v>
          </cell>
        </row>
        <row r="2602">
          <cell r="C2602" t="str">
            <v>201300</v>
          </cell>
          <cell r="D2602" t="str">
            <v>Common Stk Issued EDIndustries</v>
          </cell>
          <cell r="E2602">
            <v>-1000</v>
          </cell>
          <cell r="F2602" t="str">
            <v>201</v>
          </cell>
          <cell r="G2602">
            <v>43100</v>
          </cell>
        </row>
        <row r="2603">
          <cell r="C2603" t="str">
            <v>211000</v>
          </cell>
          <cell r="D2603" t="str">
            <v>Misc Paid-In Capital</v>
          </cell>
          <cell r="E2603">
            <v>-10327118.619999999</v>
          </cell>
          <cell r="F2603" t="str">
            <v>211</v>
          </cell>
          <cell r="G2603">
            <v>43100</v>
          </cell>
        </row>
        <row r="2604">
          <cell r="C2604" t="str">
            <v>216000</v>
          </cell>
          <cell r="D2604" t="str">
            <v>Unappropr Retained Earnings</v>
          </cell>
          <cell r="E2604">
            <v>159569.9</v>
          </cell>
          <cell r="F2604" t="str">
            <v>216</v>
          </cell>
          <cell r="G2604">
            <v>43100</v>
          </cell>
        </row>
        <row r="2605">
          <cell r="C2605" t="str">
            <v>220010</v>
          </cell>
          <cell r="D2605" t="str">
            <v>Interunit Office Account</v>
          </cell>
          <cell r="E2605">
            <v>-158632.07999999999</v>
          </cell>
          <cell r="F2605" t="str">
            <v>220</v>
          </cell>
          <cell r="G2605">
            <v>43100</v>
          </cell>
        </row>
        <row r="2606">
          <cell r="C2606" t="str">
            <v>241339</v>
          </cell>
          <cell r="D2606" t="str">
            <v>St Sls Tx-Collectns Nonutility</v>
          </cell>
          <cell r="E2606">
            <v>0</v>
          </cell>
          <cell r="F2606" t="str">
            <v>241</v>
          </cell>
          <cell r="G2606">
            <v>43100</v>
          </cell>
        </row>
        <row r="2607">
          <cell r="C2607" t="str">
            <v>417101</v>
          </cell>
          <cell r="D2607" t="str">
            <v>M&amp;A Non Utility</v>
          </cell>
          <cell r="E2607">
            <v>-69.599999999999994</v>
          </cell>
          <cell r="F2607" t="str">
            <v>417</v>
          </cell>
          <cell r="G2607">
            <v>43100</v>
          </cell>
        </row>
        <row r="2608">
          <cell r="C2608" t="str">
            <v>417320</v>
          </cell>
          <cell r="D2608" t="str">
            <v>Uncollectible Accts - NonReg</v>
          </cell>
          <cell r="E2608">
            <v>131.78</v>
          </cell>
          <cell r="F2608" t="str">
            <v>417</v>
          </cell>
          <cell r="G2608">
            <v>43100</v>
          </cell>
        </row>
        <row r="2609">
          <cell r="C2609" t="str">
            <v>123107</v>
          </cell>
          <cell r="D2609" t="str">
            <v>Investment in Industries</v>
          </cell>
          <cell r="E2609">
            <v>-10327118.619999999</v>
          </cell>
          <cell r="F2609" t="str">
            <v>123</v>
          </cell>
          <cell r="G2609">
            <v>43100</v>
          </cell>
        </row>
        <row r="2610">
          <cell r="C2610" t="str">
            <v>211002</v>
          </cell>
          <cell r="D2610" t="str">
            <v>Misc Paid-In Capital - Fiber</v>
          </cell>
          <cell r="E2610">
            <v>10327118.619999999</v>
          </cell>
          <cell r="F2610" t="str">
            <v>211</v>
          </cell>
          <cell r="G2610">
            <v>43100</v>
          </cell>
        </row>
        <row r="2611">
          <cell r="C2611" t="str">
            <v>220010</v>
          </cell>
          <cell r="D2611" t="str">
            <v>Interunit Office Account</v>
          </cell>
          <cell r="E2611">
            <v>0</v>
          </cell>
          <cell r="F2611" t="str">
            <v>220</v>
          </cell>
          <cell r="G2611">
            <v>43100</v>
          </cell>
        </row>
        <row r="2612">
          <cell r="C2612" t="str">
            <v>100000</v>
          </cell>
          <cell r="D2612" t="str">
            <v>Projects Dummy Account</v>
          </cell>
          <cell r="E2612">
            <v>0</v>
          </cell>
          <cell r="F2612" t="str">
            <v>100</v>
          </cell>
          <cell r="G2612">
            <v>43100</v>
          </cell>
        </row>
        <row r="2613">
          <cell r="C2613" t="str">
            <v>100009</v>
          </cell>
          <cell r="D2613" t="str">
            <v>Projects Dummy Acct - E-Labs</v>
          </cell>
          <cell r="E2613">
            <v>0</v>
          </cell>
          <cell r="F2613" t="str">
            <v>100</v>
          </cell>
          <cell r="G2613">
            <v>43100</v>
          </cell>
        </row>
        <row r="2614">
          <cell r="C2614" t="str">
            <v>100080</v>
          </cell>
          <cell r="D2614" t="str">
            <v>Projects Empire Gas Corporate</v>
          </cell>
          <cell r="E2614">
            <v>0</v>
          </cell>
          <cell r="F2614" t="str">
            <v>100</v>
          </cell>
          <cell r="G2614">
            <v>43100</v>
          </cell>
        </row>
        <row r="2615">
          <cell r="C2615" t="str">
            <v>131214</v>
          </cell>
          <cell r="D2615" t="str">
            <v>Cash - UMB - GLLABS</v>
          </cell>
          <cell r="E2615">
            <v>1288479.55</v>
          </cell>
          <cell r="F2615" t="str">
            <v>131</v>
          </cell>
          <cell r="G2615">
            <v>43100</v>
          </cell>
        </row>
        <row r="2616">
          <cell r="C2616" t="str">
            <v>135261</v>
          </cell>
          <cell r="D2616" t="str">
            <v>EDE Payroll Checking Acct</v>
          </cell>
          <cell r="E2616">
            <v>0</v>
          </cell>
          <cell r="F2616" t="str">
            <v>135</v>
          </cell>
          <cell r="G2616">
            <v>43100</v>
          </cell>
        </row>
        <row r="2617">
          <cell r="C2617" t="str">
            <v>141000</v>
          </cell>
          <cell r="D2617" t="str">
            <v>AR Maintenance Control</v>
          </cell>
          <cell r="E2617">
            <v>0</v>
          </cell>
          <cell r="F2617" t="str">
            <v>141</v>
          </cell>
          <cell r="G2617">
            <v>43100</v>
          </cell>
        </row>
        <row r="2618">
          <cell r="C2618" t="str">
            <v>143100</v>
          </cell>
          <cell r="D2618" t="str">
            <v>Misc Accts Receivable</v>
          </cell>
          <cell r="E2618">
            <v>-99520.57</v>
          </cell>
          <cell r="F2618" t="str">
            <v>143</v>
          </cell>
          <cell r="G2618">
            <v>43100</v>
          </cell>
        </row>
        <row r="2619">
          <cell r="C2619" t="str">
            <v>143200</v>
          </cell>
          <cell r="D2619" t="str">
            <v>Employee Accounts Receivable</v>
          </cell>
          <cell r="E2619">
            <v>-302.88</v>
          </cell>
          <cell r="F2619" t="str">
            <v>143</v>
          </cell>
          <cell r="G2619">
            <v>43100</v>
          </cell>
        </row>
        <row r="2620">
          <cell r="C2620" t="str">
            <v>146100</v>
          </cell>
          <cell r="D2620" t="str">
            <v>A/R From AQN/LIB</v>
          </cell>
          <cell r="E2620">
            <v>999021.14</v>
          </cell>
          <cell r="F2620" t="str">
            <v>146</v>
          </cell>
          <cell r="G2620">
            <v>43100</v>
          </cell>
        </row>
        <row r="2621">
          <cell r="C2621" t="str">
            <v>184016</v>
          </cell>
          <cell r="D2621" t="str">
            <v>Payroll Clearing - Ceridian</v>
          </cell>
          <cell r="E2621">
            <v>0</v>
          </cell>
          <cell r="F2621" t="str">
            <v>184</v>
          </cell>
          <cell r="G2621">
            <v>43100</v>
          </cell>
        </row>
        <row r="2622">
          <cell r="C2622" t="str">
            <v>220010</v>
          </cell>
          <cell r="D2622" t="str">
            <v>Interunit Office Account</v>
          </cell>
          <cell r="E2622">
            <v>0</v>
          </cell>
          <cell r="F2622" t="str">
            <v>220</v>
          </cell>
          <cell r="G2622">
            <v>43100</v>
          </cell>
        </row>
        <row r="2623">
          <cell r="C2623" t="str">
            <v>232700</v>
          </cell>
          <cell r="D2623" t="str">
            <v>Accounts Payable ELabs</v>
          </cell>
          <cell r="E2623">
            <v>0</v>
          </cell>
          <cell r="F2623" t="str">
            <v>232</v>
          </cell>
          <cell r="G2623">
            <v>43100</v>
          </cell>
        </row>
        <row r="2624">
          <cell r="C2624" t="str">
            <v>234300</v>
          </cell>
          <cell r="D2624" t="str">
            <v>A/P to LUSC/AQN</v>
          </cell>
          <cell r="E2624">
            <v>0</v>
          </cell>
          <cell r="F2624" t="str">
            <v>234</v>
          </cell>
          <cell r="G2624">
            <v>43100</v>
          </cell>
        </row>
        <row r="2625">
          <cell r="C2625" t="str">
            <v>234320</v>
          </cell>
          <cell r="D2625" t="str">
            <v>Due to LUSC eLAB Funding</v>
          </cell>
          <cell r="E2625">
            <v>-821425.29</v>
          </cell>
          <cell r="F2625" t="str">
            <v>234</v>
          </cell>
          <cell r="G2625">
            <v>43100</v>
          </cell>
        </row>
        <row r="2626">
          <cell r="C2626" t="str">
            <v>234400</v>
          </cell>
          <cell r="D2626" t="str">
            <v>Due to Payroll Ceridian</v>
          </cell>
          <cell r="E2626">
            <v>-212906.58</v>
          </cell>
          <cell r="F2626" t="str">
            <v>234</v>
          </cell>
          <cell r="G2626">
            <v>43100</v>
          </cell>
        </row>
        <row r="2627">
          <cell r="C2627" t="str">
            <v>234900</v>
          </cell>
          <cell r="D2627" t="str">
            <v>GLLAB Payable to EDE</v>
          </cell>
          <cell r="E2627">
            <v>-642544.23</v>
          </cell>
          <cell r="F2627" t="str">
            <v>234</v>
          </cell>
          <cell r="G2627">
            <v>43100</v>
          </cell>
        </row>
        <row r="2628">
          <cell r="C2628" t="str">
            <v>236400</v>
          </cell>
          <cell r="D2628" t="str">
            <v>Fed Old Age Benefit Tax Accr</v>
          </cell>
          <cell r="E2628">
            <v>-5717.22</v>
          </cell>
          <cell r="F2628" t="str">
            <v>236</v>
          </cell>
          <cell r="G2628">
            <v>43100</v>
          </cell>
        </row>
        <row r="2629">
          <cell r="C2629" t="str">
            <v>236510</v>
          </cell>
          <cell r="D2629" t="str">
            <v>Federal Unemployment Tax Accr</v>
          </cell>
          <cell r="E2629">
            <v>0</v>
          </cell>
          <cell r="F2629" t="str">
            <v>236</v>
          </cell>
          <cell r="G2629">
            <v>43100</v>
          </cell>
        </row>
        <row r="2630">
          <cell r="C2630" t="str">
            <v>236520</v>
          </cell>
          <cell r="D2630" t="str">
            <v>State Unemployment Taxes Accr</v>
          </cell>
          <cell r="E2630">
            <v>-2.9</v>
          </cell>
          <cell r="F2630" t="str">
            <v>236</v>
          </cell>
          <cell r="G2630">
            <v>43100</v>
          </cell>
        </row>
        <row r="2631">
          <cell r="C2631" t="str">
            <v>242100</v>
          </cell>
          <cell r="D2631" t="str">
            <v>Salaries &amp; Wages Payable</v>
          </cell>
          <cell r="E2631">
            <v>-173052.1</v>
          </cell>
          <cell r="F2631" t="str">
            <v>242</v>
          </cell>
          <cell r="G2631">
            <v>43100</v>
          </cell>
        </row>
        <row r="2632">
          <cell r="C2632" t="str">
            <v>242111</v>
          </cell>
          <cell r="D2632" t="str">
            <v>Employee Assistance Fund</v>
          </cell>
          <cell r="E2632">
            <v>-64</v>
          </cell>
          <cell r="F2632" t="str">
            <v>242</v>
          </cell>
          <cell r="G2632">
            <v>43100</v>
          </cell>
        </row>
        <row r="2633">
          <cell r="C2633" t="str">
            <v>242130</v>
          </cell>
          <cell r="D2633" t="str">
            <v>Employee Incentive Plan</v>
          </cell>
          <cell r="E2633">
            <v>-312322.49</v>
          </cell>
          <cell r="F2633" t="str">
            <v>242</v>
          </cell>
          <cell r="G2633">
            <v>43100</v>
          </cell>
        </row>
        <row r="2634">
          <cell r="C2634" t="str">
            <v>242201</v>
          </cell>
          <cell r="D2634" t="str">
            <v>Dental Plan Liability</v>
          </cell>
          <cell r="E2634">
            <v>-60.65</v>
          </cell>
          <cell r="F2634" t="str">
            <v>242</v>
          </cell>
          <cell r="G2634">
            <v>43100</v>
          </cell>
        </row>
        <row r="2635">
          <cell r="C2635" t="str">
            <v>242202</v>
          </cell>
          <cell r="D2635" t="str">
            <v>Vision Plan Liability</v>
          </cell>
          <cell r="E2635">
            <v>359.22</v>
          </cell>
          <cell r="F2635" t="str">
            <v>242</v>
          </cell>
          <cell r="G2635">
            <v>43100</v>
          </cell>
        </row>
        <row r="2636">
          <cell r="C2636" t="str">
            <v>242220</v>
          </cell>
          <cell r="D2636" t="str">
            <v>Employee Group Life Ins Deduct</v>
          </cell>
          <cell r="E2636">
            <v>-9977.69</v>
          </cell>
          <cell r="F2636" t="str">
            <v>242</v>
          </cell>
          <cell r="G2636">
            <v>43100</v>
          </cell>
        </row>
        <row r="2637">
          <cell r="C2637" t="str">
            <v>242230</v>
          </cell>
          <cell r="D2637" t="str">
            <v>Employee Group Ad&amp;D Ins Deduct</v>
          </cell>
          <cell r="E2637">
            <v>-1293.3499999999999</v>
          </cell>
          <cell r="F2637" t="str">
            <v>242</v>
          </cell>
          <cell r="G2637">
            <v>43100</v>
          </cell>
        </row>
        <row r="2638">
          <cell r="C2638" t="str">
            <v>242240</v>
          </cell>
          <cell r="D2638" t="str">
            <v>Empl Group Healthcare Prem Ded</v>
          </cell>
          <cell r="E2638">
            <v>-8477.4599999999991</v>
          </cell>
          <cell r="F2638" t="str">
            <v>242</v>
          </cell>
          <cell r="G2638">
            <v>43100</v>
          </cell>
        </row>
        <row r="2639">
          <cell r="C2639" t="str">
            <v>242250</v>
          </cell>
          <cell r="D2639" t="str">
            <v>Empl Med &amp; Dental Ded-Flex Pln</v>
          </cell>
          <cell r="E2639">
            <v>238.47</v>
          </cell>
          <cell r="F2639" t="str">
            <v>242</v>
          </cell>
          <cell r="G2639">
            <v>43100</v>
          </cell>
        </row>
        <row r="2640">
          <cell r="C2640" t="str">
            <v>242260</v>
          </cell>
          <cell r="D2640" t="str">
            <v>Empl Depend Care Ded-Flex Plan</v>
          </cell>
          <cell r="E2640">
            <v>-192.31</v>
          </cell>
          <cell r="F2640" t="str">
            <v>242</v>
          </cell>
          <cell r="G2640">
            <v>43100</v>
          </cell>
        </row>
        <row r="2641">
          <cell r="C2641" t="str">
            <v>242500</v>
          </cell>
          <cell r="D2641" t="str">
            <v>Misc Other Current Liabilities</v>
          </cell>
          <cell r="E2641">
            <v>-238.66</v>
          </cell>
          <cell r="F2641" t="str">
            <v>242</v>
          </cell>
          <cell r="G2641">
            <v>43100</v>
          </cell>
        </row>
        <row r="2642">
          <cell r="C2642" t="str">
            <v>408000</v>
          </cell>
          <cell r="D2642" t="str">
            <v>Payroll Taxes Contra Account</v>
          </cell>
          <cell r="E2642">
            <v>-202196.03</v>
          </cell>
          <cell r="F2642" t="str">
            <v>408</v>
          </cell>
          <cell r="G2642">
            <v>43100</v>
          </cell>
        </row>
        <row r="2643">
          <cell r="C2643" t="str">
            <v>408141</v>
          </cell>
          <cell r="D2643" t="str">
            <v>Prov-Foab Taxes-Electric</v>
          </cell>
          <cell r="E2643">
            <v>193624.77</v>
          </cell>
          <cell r="F2643" t="str">
            <v>408</v>
          </cell>
          <cell r="G2643">
            <v>43100</v>
          </cell>
        </row>
        <row r="2644">
          <cell r="C2644" t="str">
            <v>408511</v>
          </cell>
          <cell r="D2644" t="str">
            <v>Prov-Fed Unemp Compens Tax-El</v>
          </cell>
          <cell r="E2644">
            <v>2082.96</v>
          </cell>
          <cell r="F2644" t="str">
            <v>408</v>
          </cell>
          <cell r="G2644">
            <v>43100</v>
          </cell>
        </row>
        <row r="2645">
          <cell r="C2645" t="str">
            <v>408512</v>
          </cell>
          <cell r="D2645" t="str">
            <v>Prov-St Unemp Compens Tax-El</v>
          </cell>
          <cell r="E2645">
            <v>6488.3</v>
          </cell>
          <cell r="F2645" t="str">
            <v>408</v>
          </cell>
          <cell r="G2645">
            <v>43100</v>
          </cell>
        </row>
        <row r="2646">
          <cell r="C2646" t="str">
            <v>417101</v>
          </cell>
          <cell r="D2646" t="str">
            <v>M&amp;A Non Utility</v>
          </cell>
          <cell r="E2646">
            <v>0</v>
          </cell>
          <cell r="F2646" t="str">
            <v>417</v>
          </cell>
          <cell r="G2646">
            <v>43100</v>
          </cell>
        </row>
        <row r="2647">
          <cell r="C2647" t="str">
            <v>920450</v>
          </cell>
          <cell r="D2647" t="str">
            <v>Personnel - Salary - Info Serv</v>
          </cell>
          <cell r="E2647">
            <v>0</v>
          </cell>
          <cell r="F2647" t="str">
            <v>920</v>
          </cell>
          <cell r="G2647">
            <v>43100</v>
          </cell>
        </row>
        <row r="2648">
          <cell r="C2648" t="str">
            <v>920701</v>
          </cell>
          <cell r="D2648" t="str">
            <v>Mgmt &amp; Admin-Sal-Other Gen Off</v>
          </cell>
          <cell r="E2648">
            <v>0</v>
          </cell>
          <cell r="F2648" t="str">
            <v>920</v>
          </cell>
          <cell r="G2648">
            <v>43100</v>
          </cell>
        </row>
        <row r="2649">
          <cell r="C2649" t="str">
            <v>920799</v>
          </cell>
          <cell r="D2649" t="str">
            <v>Transfer Acct for BU Errors</v>
          </cell>
          <cell r="E2649">
            <v>0</v>
          </cell>
          <cell r="F2649" t="str">
            <v>920</v>
          </cell>
          <cell r="G2649">
            <v>43100</v>
          </cell>
        </row>
        <row r="2650">
          <cell r="C2650" t="str">
            <v>921211</v>
          </cell>
          <cell r="D2650" t="str">
            <v>Conv &amp; Seminar-Acct</v>
          </cell>
          <cell r="E2650">
            <v>0</v>
          </cell>
          <cell r="F2650" t="str">
            <v>921</v>
          </cell>
          <cell r="G2650">
            <v>43100</v>
          </cell>
        </row>
        <row r="2651">
          <cell r="C2651" t="str">
            <v>921702</v>
          </cell>
          <cell r="D2651" t="str">
            <v>Mgmt &amp; Admin - Expenses</v>
          </cell>
          <cell r="E2651">
            <v>0</v>
          </cell>
          <cell r="F2651" t="str">
            <v>921</v>
          </cell>
          <cell r="G2651">
            <v>43100</v>
          </cell>
        </row>
        <row r="2652">
          <cell r="C2652" t="str">
            <v>921711</v>
          </cell>
          <cell r="D2652" t="str">
            <v>Conv &amp; Seminar-Fras</v>
          </cell>
          <cell r="E2652">
            <v>0</v>
          </cell>
          <cell r="F2652" t="str">
            <v>921</v>
          </cell>
          <cell r="G2652">
            <v>43100</v>
          </cell>
        </row>
        <row r="2653">
          <cell r="C2653" t="str">
            <v>922500</v>
          </cell>
          <cell r="D2653" t="str">
            <v>Non-Prod Indirect Work - ELabs</v>
          </cell>
          <cell r="E2653">
            <v>0</v>
          </cell>
          <cell r="F2653" t="str">
            <v>922</v>
          </cell>
          <cell r="G2653">
            <v>43100</v>
          </cell>
        </row>
        <row r="2654">
          <cell r="C2654" t="str">
            <v>922501</v>
          </cell>
          <cell r="D2654" t="str">
            <v>Services for APUC</v>
          </cell>
          <cell r="E2654">
            <v>0</v>
          </cell>
          <cell r="F2654" t="str">
            <v>922</v>
          </cell>
          <cell r="G2654">
            <v>43100</v>
          </cell>
        </row>
        <row r="2655">
          <cell r="C2655" t="str">
            <v>922502</v>
          </cell>
          <cell r="D2655" t="str">
            <v>Services for LUC</v>
          </cell>
          <cell r="E2655">
            <v>0</v>
          </cell>
          <cell r="F2655" t="str">
            <v>922</v>
          </cell>
          <cell r="G2655">
            <v>43100</v>
          </cell>
        </row>
        <row r="2656">
          <cell r="C2656" t="str">
            <v>922503</v>
          </cell>
          <cell r="D2656" t="str">
            <v>Services for Labs Canada</v>
          </cell>
          <cell r="E2656">
            <v>0</v>
          </cell>
          <cell r="F2656" t="str">
            <v>922</v>
          </cell>
          <cell r="G2656">
            <v>43100</v>
          </cell>
        </row>
        <row r="2657">
          <cell r="C2657" t="str">
            <v>922506</v>
          </cell>
          <cell r="D2657" t="str">
            <v>Services for Labs (Labs US) GP</v>
          </cell>
          <cell r="E2657">
            <v>0</v>
          </cell>
          <cell r="F2657" t="str">
            <v>922</v>
          </cell>
          <cell r="G2657">
            <v>43100</v>
          </cell>
        </row>
        <row r="2658">
          <cell r="C2658" t="str">
            <v>922508</v>
          </cell>
          <cell r="D2658" t="str">
            <v>Services for APCO</v>
          </cell>
          <cell r="E2658">
            <v>0</v>
          </cell>
          <cell r="F2658" t="str">
            <v>922</v>
          </cell>
          <cell r="G2658">
            <v>43100</v>
          </cell>
        </row>
        <row r="2659">
          <cell r="C2659" t="str">
            <v>922510</v>
          </cell>
          <cell r="D2659" t="str">
            <v>Services for Sanger Power 5519</v>
          </cell>
          <cell r="E2659">
            <v>0</v>
          </cell>
          <cell r="F2659" t="str">
            <v>922</v>
          </cell>
          <cell r="G2659">
            <v>43100</v>
          </cell>
        </row>
        <row r="2660">
          <cell r="C2660" t="str">
            <v>922600</v>
          </cell>
          <cell r="D2660" t="str">
            <v>Services for East 8882</v>
          </cell>
          <cell r="E2660">
            <v>0</v>
          </cell>
          <cell r="F2660" t="str">
            <v>922</v>
          </cell>
          <cell r="G2660">
            <v>43100</v>
          </cell>
        </row>
        <row r="2661">
          <cell r="C2661" t="str">
            <v>922601</v>
          </cell>
          <cell r="D2661" t="str">
            <v>Services for NH 8810</v>
          </cell>
          <cell r="E2661">
            <v>0</v>
          </cell>
          <cell r="F2661" t="str">
            <v>922</v>
          </cell>
          <cell r="G2661">
            <v>43100</v>
          </cell>
        </row>
        <row r="2662">
          <cell r="C2662" t="str">
            <v>922603</v>
          </cell>
          <cell r="D2662" t="str">
            <v>Services for Energy North 8840</v>
          </cell>
          <cell r="E2662">
            <v>0</v>
          </cell>
          <cell r="F2662" t="str">
            <v>922</v>
          </cell>
          <cell r="G2662">
            <v>43100</v>
          </cell>
        </row>
        <row r="2663">
          <cell r="C2663" t="str">
            <v>922604</v>
          </cell>
          <cell r="D2663" t="str">
            <v>Services for GA/Peach St 8862</v>
          </cell>
          <cell r="E2663">
            <v>0</v>
          </cell>
          <cell r="F2663" t="str">
            <v>922</v>
          </cell>
          <cell r="G2663">
            <v>43100</v>
          </cell>
        </row>
        <row r="2664">
          <cell r="C2664" t="str">
            <v>922605</v>
          </cell>
          <cell r="D2664" t="str">
            <v>Services for N Eng/Mass 8866</v>
          </cell>
          <cell r="E2664">
            <v>0</v>
          </cell>
          <cell r="F2664" t="str">
            <v>922</v>
          </cell>
          <cell r="G2664">
            <v>43100</v>
          </cell>
        </row>
        <row r="2665">
          <cell r="C2665" t="str">
            <v>922700</v>
          </cell>
          <cell r="D2665" t="str">
            <v>Services for Central 8883</v>
          </cell>
          <cell r="E2665">
            <v>0</v>
          </cell>
          <cell r="F2665" t="str">
            <v>922</v>
          </cell>
          <cell r="G2665">
            <v>43100</v>
          </cell>
        </row>
        <row r="2666">
          <cell r="C2666" t="str">
            <v>922701</v>
          </cell>
          <cell r="D2666" t="str">
            <v>Services for Empire Consol</v>
          </cell>
          <cell r="E2666">
            <v>0</v>
          </cell>
          <cell r="F2666" t="str">
            <v>922</v>
          </cell>
          <cell r="G2666">
            <v>43100</v>
          </cell>
        </row>
        <row r="2667">
          <cell r="C2667" t="str">
            <v>922702</v>
          </cell>
          <cell r="D2667" t="str">
            <v>Services for Empire Elec 8905</v>
          </cell>
          <cell r="E2667">
            <v>0</v>
          </cell>
          <cell r="F2667" t="str">
            <v>922</v>
          </cell>
          <cell r="G2667">
            <v>43100</v>
          </cell>
        </row>
        <row r="2668">
          <cell r="C2668" t="str">
            <v>922703</v>
          </cell>
          <cell r="D2668" t="str">
            <v>Services for Empire Gas 8910</v>
          </cell>
          <cell r="E2668">
            <v>0</v>
          </cell>
          <cell r="F2668" t="str">
            <v>922</v>
          </cell>
          <cell r="G2668">
            <v>43100</v>
          </cell>
        </row>
        <row r="2669">
          <cell r="C2669" t="str">
            <v>922704</v>
          </cell>
          <cell r="D2669" t="str">
            <v>Services for Empire Fiber 8915</v>
          </cell>
          <cell r="E2669">
            <v>0</v>
          </cell>
          <cell r="F2669" t="str">
            <v>922</v>
          </cell>
          <cell r="G2669">
            <v>43100</v>
          </cell>
        </row>
        <row r="2670">
          <cell r="C2670" t="str">
            <v>922705</v>
          </cell>
          <cell r="D2670" t="str">
            <v>Services for Pine Bluff 8606</v>
          </cell>
          <cell r="E2670">
            <v>0</v>
          </cell>
          <cell r="F2670" t="str">
            <v>922</v>
          </cell>
          <cell r="G2670">
            <v>43100</v>
          </cell>
        </row>
        <row r="2671">
          <cell r="C2671" t="str">
            <v>922707</v>
          </cell>
          <cell r="D2671" t="str">
            <v>Services for WHall Sewer 8609</v>
          </cell>
          <cell r="E2671">
            <v>0</v>
          </cell>
          <cell r="F2671" t="str">
            <v>922</v>
          </cell>
          <cell r="G2671">
            <v>43100</v>
          </cell>
        </row>
        <row r="2672">
          <cell r="C2672" t="str">
            <v>922708</v>
          </cell>
          <cell r="D2672" t="str">
            <v>Services for Mid States 8850</v>
          </cell>
          <cell r="E2672">
            <v>0</v>
          </cell>
          <cell r="F2672" t="str">
            <v>922</v>
          </cell>
          <cell r="G2672">
            <v>43100</v>
          </cell>
        </row>
        <row r="2673">
          <cell r="C2673" t="str">
            <v>922800</v>
          </cell>
          <cell r="D2673" t="str">
            <v>Services for West 8884</v>
          </cell>
          <cell r="E2673">
            <v>0</v>
          </cell>
          <cell r="F2673" t="str">
            <v>922</v>
          </cell>
          <cell r="G2673">
            <v>43100</v>
          </cell>
        </row>
        <row r="2674">
          <cell r="C2674" t="str">
            <v>922801</v>
          </cell>
          <cell r="D2674" t="str">
            <v>Services for Liberty Wtr 8020</v>
          </cell>
          <cell r="E2674">
            <v>0</v>
          </cell>
          <cell r="F2674" t="str">
            <v>922</v>
          </cell>
          <cell r="G2674">
            <v>43100</v>
          </cell>
        </row>
        <row r="2675">
          <cell r="C2675" t="str">
            <v>922802</v>
          </cell>
          <cell r="D2675" t="str">
            <v>Services for Calpeco 8800</v>
          </cell>
          <cell r="E2675">
            <v>0</v>
          </cell>
          <cell r="F2675" t="str">
            <v>922</v>
          </cell>
          <cell r="G2675">
            <v>43100</v>
          </cell>
        </row>
        <row r="2676">
          <cell r="C2676" t="str">
            <v>922803</v>
          </cell>
          <cell r="D2676" t="str">
            <v>Services for Park Water 8623</v>
          </cell>
          <cell r="E2676">
            <v>0</v>
          </cell>
          <cell r="F2676" t="str">
            <v>922</v>
          </cell>
          <cell r="G2676">
            <v>43100</v>
          </cell>
        </row>
        <row r="2677">
          <cell r="C2677" t="str">
            <v>922804</v>
          </cell>
          <cell r="D2677" t="str">
            <v>Services for Apple Valley 8635</v>
          </cell>
          <cell r="E2677">
            <v>0</v>
          </cell>
          <cell r="F2677" t="str">
            <v>922</v>
          </cell>
          <cell r="G2677">
            <v>43100</v>
          </cell>
        </row>
        <row r="2678">
          <cell r="C2678" t="str">
            <v>922900</v>
          </cell>
          <cell r="D2678" t="str">
            <v>Indirect Liberty Corp US</v>
          </cell>
          <cell r="E2678">
            <v>0</v>
          </cell>
          <cell r="F2678" t="str">
            <v>922</v>
          </cell>
          <cell r="G2678">
            <v>43100</v>
          </cell>
        </row>
        <row r="2679">
          <cell r="C2679" t="str">
            <v>922950</v>
          </cell>
          <cell r="D2679" t="str">
            <v>NERC Compliance Svcs Indirect</v>
          </cell>
          <cell r="E2679">
            <v>0</v>
          </cell>
          <cell r="F2679" t="str">
            <v>922</v>
          </cell>
          <cell r="G2679">
            <v>43100</v>
          </cell>
        </row>
        <row r="2680">
          <cell r="C2680" t="str">
            <v>926000</v>
          </cell>
          <cell r="D2680" t="str">
            <v>Benefits Contra Account</v>
          </cell>
          <cell r="E2680">
            <v>-1117619.43</v>
          </cell>
          <cell r="F2680" t="str">
            <v>926</v>
          </cell>
          <cell r="G2680">
            <v>43100</v>
          </cell>
        </row>
        <row r="2681">
          <cell r="C2681" t="str">
            <v>926148</v>
          </cell>
          <cell r="D2681" t="str">
            <v>FAS87 Pens - Elec/Gas (GAAP)</v>
          </cell>
          <cell r="E2681">
            <v>438929</v>
          </cell>
          <cell r="F2681" t="str">
            <v>926</v>
          </cell>
          <cell r="G2681">
            <v>43100</v>
          </cell>
        </row>
        <row r="2682">
          <cell r="C2682" t="str">
            <v>926201</v>
          </cell>
          <cell r="D2682" t="str">
            <v>Dental Plan</v>
          </cell>
          <cell r="E2682">
            <v>7178.08</v>
          </cell>
          <cell r="F2682" t="str">
            <v>926</v>
          </cell>
          <cell r="G2682">
            <v>43100</v>
          </cell>
        </row>
        <row r="2683">
          <cell r="C2683" t="str">
            <v>926202</v>
          </cell>
          <cell r="D2683" t="str">
            <v>Vision Plan</v>
          </cell>
          <cell r="E2683">
            <v>2265.48</v>
          </cell>
          <cell r="F2683" t="str">
            <v>926</v>
          </cell>
          <cell r="G2683">
            <v>43100</v>
          </cell>
        </row>
        <row r="2684">
          <cell r="C2684" t="str">
            <v>926215</v>
          </cell>
          <cell r="D2684" t="str">
            <v>Comp Exp Employee Stk Purch</v>
          </cell>
          <cell r="E2684">
            <v>2398.52</v>
          </cell>
          <cell r="F2684" t="str">
            <v>926</v>
          </cell>
          <cell r="G2684">
            <v>43100</v>
          </cell>
        </row>
        <row r="2685">
          <cell r="C2685" t="str">
            <v>926222</v>
          </cell>
          <cell r="D2685" t="str">
            <v>Group Life Insurance</v>
          </cell>
          <cell r="E2685">
            <v>4620.6899999999996</v>
          </cell>
          <cell r="F2685" t="str">
            <v>926</v>
          </cell>
          <cell r="G2685">
            <v>43100</v>
          </cell>
        </row>
        <row r="2686">
          <cell r="C2686" t="str">
            <v>926227</v>
          </cell>
          <cell r="D2686" t="str">
            <v>Acc Death &amp; Dismemb - Benefit</v>
          </cell>
          <cell r="E2686">
            <v>1198.8800000000001</v>
          </cell>
          <cell r="F2686" t="str">
            <v>926</v>
          </cell>
          <cell r="G2686">
            <v>43100</v>
          </cell>
        </row>
        <row r="2687">
          <cell r="C2687" t="str">
            <v>926328</v>
          </cell>
          <cell r="D2687" t="str">
            <v>FAS106 HC - Elec/Gas (GAAP)</v>
          </cell>
          <cell r="E2687">
            <v>43996</v>
          </cell>
          <cell r="F2687" t="str">
            <v>926</v>
          </cell>
          <cell r="G2687">
            <v>43100</v>
          </cell>
        </row>
        <row r="2688">
          <cell r="C2688" t="str">
            <v>926329</v>
          </cell>
          <cell r="D2688" t="str">
            <v>Healthcare - Electric/Gas</v>
          </cell>
          <cell r="E2688">
            <v>506104.5</v>
          </cell>
          <cell r="F2688" t="str">
            <v>926</v>
          </cell>
          <cell r="G2688">
            <v>43100</v>
          </cell>
        </row>
        <row r="2689">
          <cell r="C2689" t="str">
            <v>926555</v>
          </cell>
          <cell r="D2689" t="str">
            <v>401K - Electric/Gas</v>
          </cell>
          <cell r="E2689">
            <v>110928.28</v>
          </cell>
          <cell r="F2689" t="str">
            <v>926</v>
          </cell>
          <cell r="G2689">
            <v>43100</v>
          </cell>
        </row>
        <row r="2690">
          <cell r="C2690" t="str">
            <v>927000</v>
          </cell>
          <cell r="D2690" t="str">
            <v>Franchise Requirements</v>
          </cell>
          <cell r="E2690">
            <v>0</v>
          </cell>
          <cell r="F2690" t="str">
            <v>927</v>
          </cell>
          <cell r="G2690">
            <v>43100</v>
          </cell>
        </row>
        <row r="2691">
          <cell r="C2691" t="str">
            <v>216000</v>
          </cell>
          <cell r="D2691" t="str">
            <v>Unappropr Retained Earnings</v>
          </cell>
          <cell r="E2691">
            <v>0</v>
          </cell>
          <cell r="F2691" t="str">
            <v>216</v>
          </cell>
          <cell r="G2691">
            <v>43100</v>
          </cell>
        </row>
        <row r="2692">
          <cell r="C2692" t="str">
            <v>123200</v>
          </cell>
          <cell r="D2692" t="str">
            <v>Invest in Empire District Gas</v>
          </cell>
          <cell r="E2692">
            <v>-26151905.699999999</v>
          </cell>
          <cell r="F2692" t="str">
            <v>123</v>
          </cell>
          <cell r="G2692">
            <v>43100</v>
          </cell>
        </row>
        <row r="2693">
          <cell r="C2693" t="str">
            <v>146800</v>
          </cell>
          <cell r="D2693" t="str">
            <v>EDG Cash Held by EDE</v>
          </cell>
          <cell r="E2693">
            <v>0</v>
          </cell>
          <cell r="F2693" t="str">
            <v>146</v>
          </cell>
          <cell r="G2693">
            <v>43100</v>
          </cell>
        </row>
        <row r="2694">
          <cell r="C2694" t="str">
            <v>146801</v>
          </cell>
          <cell r="D2694" t="str">
            <v>Cash Adv to Empire Dist Gas</v>
          </cell>
          <cell r="E2694">
            <v>-2464696</v>
          </cell>
          <cell r="F2694" t="str">
            <v>146</v>
          </cell>
          <cell r="G2694">
            <v>43100</v>
          </cell>
        </row>
        <row r="2695">
          <cell r="C2695" t="str">
            <v>171000</v>
          </cell>
          <cell r="D2695" t="str">
            <v>Int &amp; Dividends Receivable</v>
          </cell>
          <cell r="E2695">
            <v>-7160.21</v>
          </cell>
          <cell r="F2695" t="str">
            <v>171</v>
          </cell>
          <cell r="G2695">
            <v>43100</v>
          </cell>
        </row>
        <row r="2696">
          <cell r="C2696" t="str">
            <v>201800</v>
          </cell>
          <cell r="D2696" t="str">
            <v>ComStk Issued Empire Dist Gas</v>
          </cell>
          <cell r="E2696">
            <v>1000</v>
          </cell>
          <cell r="F2696" t="str">
            <v>201</v>
          </cell>
          <cell r="G2696">
            <v>43100</v>
          </cell>
        </row>
        <row r="2697">
          <cell r="C2697" t="str">
            <v>211800</v>
          </cell>
          <cell r="D2697" t="str">
            <v>Adtl Pd In Capital EDG</v>
          </cell>
          <cell r="E2697">
            <v>26150905.699999999</v>
          </cell>
          <cell r="F2697" t="str">
            <v>211</v>
          </cell>
          <cell r="G2697">
            <v>43100</v>
          </cell>
        </row>
        <row r="2698">
          <cell r="C2698" t="str">
            <v>220010</v>
          </cell>
          <cell r="D2698" t="str">
            <v>Interunit Office Account</v>
          </cell>
          <cell r="E2698">
            <v>0</v>
          </cell>
          <cell r="F2698" t="str">
            <v>220</v>
          </cell>
          <cell r="G2698">
            <v>43100</v>
          </cell>
        </row>
        <row r="2699">
          <cell r="C2699" t="str">
            <v>223801</v>
          </cell>
          <cell r="D2699" t="str">
            <v>Loan Payable to EDE - Cash Adv</v>
          </cell>
          <cell r="E2699">
            <v>2464696</v>
          </cell>
          <cell r="F2699" t="str">
            <v>223</v>
          </cell>
          <cell r="G2699">
            <v>43100</v>
          </cell>
        </row>
        <row r="2700">
          <cell r="C2700" t="str">
            <v>234800</v>
          </cell>
          <cell r="D2700" t="str">
            <v>A/P Cash Due to EDG</v>
          </cell>
          <cell r="E2700">
            <v>0</v>
          </cell>
          <cell r="F2700" t="str">
            <v>234</v>
          </cell>
          <cell r="G2700">
            <v>43100</v>
          </cell>
        </row>
        <row r="2701">
          <cell r="C2701" t="str">
            <v>237300</v>
          </cell>
          <cell r="D2701" t="str">
            <v>Int Accr On Other Liabilities</v>
          </cell>
          <cell r="E2701">
            <v>7160.21</v>
          </cell>
          <cell r="F2701" t="str">
            <v>237</v>
          </cell>
          <cell r="G2701">
            <v>43100</v>
          </cell>
        </row>
        <row r="2702">
          <cell r="C2702" t="str">
            <v>419800</v>
          </cell>
          <cell r="D2702" t="str">
            <v>Int Inc Cash Held by EDE-Gas</v>
          </cell>
          <cell r="E2702">
            <v>21374.22</v>
          </cell>
          <cell r="F2702" t="str">
            <v>419</v>
          </cell>
          <cell r="G2702">
            <v>43100</v>
          </cell>
        </row>
        <row r="2703">
          <cell r="C2703" t="str">
            <v>419801</v>
          </cell>
          <cell r="D2703" t="str">
            <v>Int Income on Cash Adv to EDG</v>
          </cell>
          <cell r="E2703">
            <v>16760.22</v>
          </cell>
          <cell r="F2703" t="str">
            <v>419</v>
          </cell>
          <cell r="G2703">
            <v>43100</v>
          </cell>
        </row>
        <row r="2704">
          <cell r="C2704" t="str">
            <v>431800</v>
          </cell>
          <cell r="D2704" t="str">
            <v>EDE Int Exp-Cash Held for Gas</v>
          </cell>
          <cell r="E2704">
            <v>-21374.22</v>
          </cell>
          <cell r="F2704" t="str">
            <v>431</v>
          </cell>
          <cell r="G2704">
            <v>43100</v>
          </cell>
        </row>
        <row r="2705">
          <cell r="C2705" t="str">
            <v>431801</v>
          </cell>
          <cell r="D2705" t="str">
            <v>Int Exp on Cash Adv from EDE</v>
          </cell>
          <cell r="E2705">
            <v>-16760.22</v>
          </cell>
          <cell r="F2705" t="str">
            <v>431</v>
          </cell>
          <cell r="G2705">
            <v>43100</v>
          </cell>
        </row>
        <row r="2706">
          <cell r="C2706" t="str">
            <v>403800</v>
          </cell>
          <cell r="D2706" t="str">
            <v>TRG Reclass Depreciation Exp</v>
          </cell>
          <cell r="E2706">
            <v>0</v>
          </cell>
          <cell r="F2706" t="str">
            <v>403</v>
          </cell>
          <cell r="G2706">
            <v>43100</v>
          </cell>
        </row>
        <row r="2707">
          <cell r="C2707" t="str">
            <v>408800</v>
          </cell>
          <cell r="D2707" t="str">
            <v>TRG Reclass Other Tax Exp</v>
          </cell>
          <cell r="E2707">
            <v>0</v>
          </cell>
          <cell r="F2707" t="str">
            <v>408</v>
          </cell>
          <cell r="G2707">
            <v>43100</v>
          </cell>
        </row>
        <row r="2708">
          <cell r="C2708" t="str">
            <v>440000</v>
          </cell>
          <cell r="D2708" t="str">
            <v>TRG Reclass Revenue</v>
          </cell>
          <cell r="E2708">
            <v>0</v>
          </cell>
          <cell r="F2708" t="str">
            <v>440</v>
          </cell>
          <cell r="G2708">
            <v>43100</v>
          </cell>
        </row>
        <row r="2709">
          <cell r="C2709" t="str">
            <v>500000</v>
          </cell>
          <cell r="D2709" t="str">
            <v>TRG Reclass Generation OpExp</v>
          </cell>
          <cell r="E2709">
            <v>3167995.41</v>
          </cell>
          <cell r="F2709" t="str">
            <v>500</v>
          </cell>
          <cell r="G2709">
            <v>43100</v>
          </cell>
        </row>
        <row r="2710">
          <cell r="C2710" t="str">
            <v>511000</v>
          </cell>
          <cell r="D2710" t="str">
            <v>TRG Reclass Generation MaintEx</v>
          </cell>
          <cell r="E2710">
            <v>1442146.8</v>
          </cell>
          <cell r="F2710" t="str">
            <v>511</v>
          </cell>
          <cell r="G2710">
            <v>43100</v>
          </cell>
        </row>
        <row r="2711">
          <cell r="C2711" t="str">
            <v>547000</v>
          </cell>
          <cell r="D2711" t="str">
            <v>TRG Reclass Fuel &amp; PP</v>
          </cell>
          <cell r="E2711">
            <v>0</v>
          </cell>
          <cell r="F2711" t="str">
            <v>547</v>
          </cell>
          <cell r="G2711">
            <v>43100</v>
          </cell>
        </row>
        <row r="2712">
          <cell r="C2712" t="str">
            <v>567000</v>
          </cell>
          <cell r="D2712" t="str">
            <v>TRG Reclass Transmission OpExp</v>
          </cell>
          <cell r="E2712">
            <v>-3167995.4</v>
          </cell>
          <cell r="F2712" t="str">
            <v>567</v>
          </cell>
          <cell r="G2712">
            <v>43100</v>
          </cell>
        </row>
        <row r="2713">
          <cell r="C2713" t="str">
            <v>570000</v>
          </cell>
          <cell r="D2713" t="str">
            <v>TRG Reclass Transmission Maint</v>
          </cell>
          <cell r="E2713">
            <v>-1442146.81</v>
          </cell>
          <cell r="F2713" t="str">
            <v>570</v>
          </cell>
          <cell r="G2713">
            <v>43100</v>
          </cell>
        </row>
        <row r="2714">
          <cell r="C2714" t="str">
            <v>Last Row</v>
          </cell>
          <cell r="D2714" t="str">
            <v>Last Row</v>
          </cell>
          <cell r="E2714" t="str">
            <v>Last Row</v>
          </cell>
          <cell r="F2714" t="str">
            <v>Last Row</v>
          </cell>
          <cell r="G2714" t="str">
            <v>Last Row</v>
          </cell>
        </row>
        <row r="2715">
          <cell r="E2715">
            <v>1.4668330550193787E-6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1395376.56</v>
          </cell>
          <cell r="C15">
            <v>59814.07</v>
          </cell>
          <cell r="D15">
            <v>127172.03</v>
          </cell>
          <cell r="F15">
            <v>116094.67</v>
          </cell>
          <cell r="H15">
            <v>114393.14</v>
          </cell>
          <cell r="J15">
            <v>113687.12</v>
          </cell>
          <cell r="L15">
            <v>114444.66</v>
          </cell>
          <cell r="N15">
            <v>114444.66</v>
          </cell>
          <cell r="P15">
            <v>114091.63</v>
          </cell>
          <cell r="R15">
            <v>114444.66</v>
          </cell>
          <cell r="T15">
            <v>116146.19</v>
          </cell>
          <cell r="V15">
            <v>114087.59</v>
          </cell>
          <cell r="X15">
            <v>114523.6</v>
          </cell>
          <cell r="Z15">
            <v>1333344.0200000003</v>
          </cell>
        </row>
        <row r="17">
          <cell r="A17" t="str">
            <v>Equipment</v>
          </cell>
          <cell r="B17">
            <v>152225.43</v>
          </cell>
          <cell r="C17">
            <v>20510.48</v>
          </cell>
          <cell r="D17">
            <v>85032.25</v>
          </cell>
          <cell r="E17">
            <v>-18532</v>
          </cell>
          <cell r="F17" t="str">
            <v xml:space="preserve"> 0</v>
          </cell>
          <cell r="G17">
            <v>-18532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67193.179999999993</v>
          </cell>
          <cell r="O17">
            <v>18532</v>
          </cell>
          <cell r="P17" t="str">
            <v xml:space="preserve"> 0</v>
          </cell>
          <cell r="Q17">
            <v>18532</v>
          </cell>
          <cell r="R17" t="str">
            <v xml:space="preserve"> 0</v>
          </cell>
          <cell r="S17">
            <v>18532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191267.90999999997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45807.58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45807.58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>
            <v>26778.91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26778.91</v>
          </cell>
        </row>
        <row r="23">
          <cell r="A23" t="str">
            <v>Structures</v>
          </cell>
          <cell r="B23">
            <v>15000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6811.24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6811.24</v>
          </cell>
        </row>
        <row r="25">
          <cell r="A25" t="str">
            <v>System Integrity</v>
          </cell>
          <cell r="B25">
            <v>1694773.74</v>
          </cell>
          <cell r="C25">
            <v>306247.52</v>
          </cell>
          <cell r="D25">
            <v>127359.47</v>
          </cell>
          <cell r="F25">
            <v>169765.56</v>
          </cell>
          <cell r="H25">
            <v>147558.1</v>
          </cell>
          <cell r="J25">
            <v>126021.75999999999</v>
          </cell>
          <cell r="L25">
            <v>151102.95000000001</v>
          </cell>
          <cell r="N25">
            <v>139197.99</v>
          </cell>
          <cell r="P25">
            <v>125717.33</v>
          </cell>
          <cell r="R25">
            <v>129446.33</v>
          </cell>
          <cell r="T25">
            <v>151653.76999999999</v>
          </cell>
          <cell r="V25">
            <v>131463.26</v>
          </cell>
          <cell r="X25">
            <v>141508.07999999999</v>
          </cell>
          <cell r="Z25">
            <v>1847042.1200000003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1963332.21</v>
          </cell>
          <cell r="C27">
            <v>406155.73</v>
          </cell>
          <cell r="D27">
            <v>263058.24</v>
          </cell>
          <cell r="E27">
            <v>-18532</v>
          </cell>
          <cell r="F27">
            <v>169765.56</v>
          </cell>
          <cell r="G27">
            <v>-18532</v>
          </cell>
          <cell r="H27">
            <v>147558.1</v>
          </cell>
          <cell r="I27">
            <v>0</v>
          </cell>
          <cell r="J27">
            <v>126021.75999999999</v>
          </cell>
          <cell r="K27">
            <v>0</v>
          </cell>
          <cell r="L27">
            <v>151102.95000000001</v>
          </cell>
          <cell r="M27">
            <v>0</v>
          </cell>
          <cell r="N27">
            <v>206391.17</v>
          </cell>
          <cell r="O27">
            <v>18532</v>
          </cell>
          <cell r="P27">
            <v>125717.33</v>
          </cell>
          <cell r="Q27">
            <v>18532</v>
          </cell>
          <cell r="R27">
            <v>129446.33</v>
          </cell>
          <cell r="S27">
            <v>18532</v>
          </cell>
          <cell r="T27">
            <v>151653.76999999999</v>
          </cell>
          <cell r="U27">
            <v>0</v>
          </cell>
          <cell r="V27">
            <v>131463.26</v>
          </cell>
          <cell r="W27">
            <v>0</v>
          </cell>
          <cell r="X27">
            <v>141508.07999999999</v>
          </cell>
          <cell r="Y27">
            <v>0</v>
          </cell>
          <cell r="Z27">
            <v>2168374.2800000003</v>
          </cell>
        </row>
        <row r="29">
          <cell r="A29" t="str">
            <v xml:space="preserve">          Capital</v>
          </cell>
          <cell r="B29">
            <v>3358708.77</v>
          </cell>
          <cell r="C29">
            <v>465969.8</v>
          </cell>
          <cell r="D29">
            <v>390230.27</v>
          </cell>
          <cell r="E29">
            <v>-18532</v>
          </cell>
          <cell r="F29">
            <v>285860.23</v>
          </cell>
          <cell r="G29">
            <v>-18532</v>
          </cell>
          <cell r="H29">
            <v>261951.24</v>
          </cell>
          <cell r="I29">
            <v>0</v>
          </cell>
          <cell r="J29">
            <v>239708.88</v>
          </cell>
          <cell r="K29">
            <v>0</v>
          </cell>
          <cell r="L29">
            <v>265547.61</v>
          </cell>
          <cell r="M29">
            <v>0</v>
          </cell>
          <cell r="N29">
            <v>320835.83</v>
          </cell>
          <cell r="O29">
            <v>18532</v>
          </cell>
          <cell r="P29">
            <v>239808.96</v>
          </cell>
          <cell r="Q29">
            <v>18532</v>
          </cell>
          <cell r="R29">
            <v>243890.99</v>
          </cell>
          <cell r="S29">
            <v>18532</v>
          </cell>
          <cell r="T29">
            <v>267799.96000000002</v>
          </cell>
          <cell r="U29">
            <v>0</v>
          </cell>
          <cell r="V29">
            <v>245550.85</v>
          </cell>
          <cell r="W29">
            <v>0</v>
          </cell>
          <cell r="X29">
            <v>256031.68</v>
          </cell>
          <cell r="Y29">
            <v>0</v>
          </cell>
          <cell r="Z29">
            <v>3501718.3000000007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33.450000000000003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33.450000000000003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>
            <v>33.450000000000003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33.450000000000003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>
            <v>33.450000000000003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33.450000000000003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8575.52</v>
          </cell>
          <cell r="C15">
            <v>198.76</v>
          </cell>
          <cell r="D15">
            <v>714.32</v>
          </cell>
          <cell r="F15">
            <v>714.32</v>
          </cell>
          <cell r="H15">
            <v>714.32</v>
          </cell>
          <cell r="J15">
            <v>714.32</v>
          </cell>
          <cell r="L15">
            <v>714.32</v>
          </cell>
          <cell r="N15">
            <v>714.32</v>
          </cell>
          <cell r="P15">
            <v>714.32</v>
          </cell>
          <cell r="R15">
            <v>714.32</v>
          </cell>
          <cell r="T15">
            <v>714.32</v>
          </cell>
          <cell r="V15">
            <v>714.32</v>
          </cell>
          <cell r="X15">
            <v>718</v>
          </cell>
          <cell r="Z15">
            <v>8059.9599999999991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48.66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48.66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198488.18</v>
          </cell>
          <cell r="C25">
            <v>1914.03</v>
          </cell>
          <cell r="D25">
            <v>16540.32</v>
          </cell>
          <cell r="F25">
            <v>16540.32</v>
          </cell>
          <cell r="H25">
            <v>16540.32</v>
          </cell>
          <cell r="J25">
            <v>16540.32</v>
          </cell>
          <cell r="L25">
            <v>16540.32</v>
          </cell>
          <cell r="N25">
            <v>16540.32</v>
          </cell>
          <cell r="P25">
            <v>16540.32</v>
          </cell>
          <cell r="R25">
            <v>16540.32</v>
          </cell>
          <cell r="T25">
            <v>16540.32</v>
          </cell>
          <cell r="V25">
            <v>16540.32</v>
          </cell>
          <cell r="X25">
            <v>16544.66</v>
          </cell>
          <cell r="Z25">
            <v>183861.89000000004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198488.18</v>
          </cell>
          <cell r="C27">
            <v>1962.69</v>
          </cell>
          <cell r="D27">
            <v>16540.32</v>
          </cell>
          <cell r="E27">
            <v>0</v>
          </cell>
          <cell r="F27">
            <v>16540.32</v>
          </cell>
          <cell r="G27">
            <v>0</v>
          </cell>
          <cell r="H27">
            <v>16540.32</v>
          </cell>
          <cell r="I27">
            <v>0</v>
          </cell>
          <cell r="J27">
            <v>16540.32</v>
          </cell>
          <cell r="K27">
            <v>0</v>
          </cell>
          <cell r="L27">
            <v>16540.32</v>
          </cell>
          <cell r="M27">
            <v>0</v>
          </cell>
          <cell r="N27">
            <v>16540.32</v>
          </cell>
          <cell r="O27">
            <v>0</v>
          </cell>
          <cell r="P27">
            <v>16540.32</v>
          </cell>
          <cell r="Q27">
            <v>0</v>
          </cell>
          <cell r="R27">
            <v>16540.32</v>
          </cell>
          <cell r="S27">
            <v>0</v>
          </cell>
          <cell r="T27">
            <v>16540.32</v>
          </cell>
          <cell r="U27">
            <v>0</v>
          </cell>
          <cell r="V27">
            <v>16540.32</v>
          </cell>
          <cell r="W27">
            <v>0</v>
          </cell>
          <cell r="X27">
            <v>16544.66</v>
          </cell>
          <cell r="Y27">
            <v>0</v>
          </cell>
          <cell r="Z27">
            <v>183910.55000000005</v>
          </cell>
        </row>
        <row r="29">
          <cell r="A29" t="str">
            <v xml:space="preserve">          Capital</v>
          </cell>
          <cell r="B29">
            <v>207063.7</v>
          </cell>
          <cell r="C29">
            <v>2161.4499999999998</v>
          </cell>
          <cell r="D29">
            <v>17254.64</v>
          </cell>
          <cell r="E29">
            <v>0</v>
          </cell>
          <cell r="F29">
            <v>17254.64</v>
          </cell>
          <cell r="G29">
            <v>0</v>
          </cell>
          <cell r="H29">
            <v>17254.64</v>
          </cell>
          <cell r="I29">
            <v>0</v>
          </cell>
          <cell r="J29">
            <v>17254.64</v>
          </cell>
          <cell r="K29">
            <v>0</v>
          </cell>
          <cell r="L29">
            <v>17254.64</v>
          </cell>
          <cell r="M29">
            <v>0</v>
          </cell>
          <cell r="N29">
            <v>17254.64</v>
          </cell>
          <cell r="O29">
            <v>0</v>
          </cell>
          <cell r="P29">
            <v>17254.64</v>
          </cell>
          <cell r="Q29">
            <v>0</v>
          </cell>
          <cell r="R29">
            <v>17254.64</v>
          </cell>
          <cell r="S29">
            <v>0</v>
          </cell>
          <cell r="T29">
            <v>17254.64</v>
          </cell>
          <cell r="U29">
            <v>0</v>
          </cell>
          <cell r="V29">
            <v>17254.64</v>
          </cell>
          <cell r="W29">
            <v>0</v>
          </cell>
          <cell r="X29">
            <v>17262.66</v>
          </cell>
          <cell r="Y29">
            <v>0</v>
          </cell>
          <cell r="Z29">
            <v>191970.51000000004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592.05999999999995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592.05999999999995</v>
          </cell>
        </row>
        <row r="17">
          <cell r="A17" t="str">
            <v>Equipment</v>
          </cell>
          <cell r="B17">
            <v>24934.38</v>
          </cell>
          <cell r="C17">
            <v>9873.91</v>
          </cell>
          <cell r="D17">
            <v>20825.59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4108.79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34808.29</v>
          </cell>
        </row>
        <row r="18">
          <cell r="A18" t="str">
            <v>Information Technology</v>
          </cell>
          <cell r="B18">
            <v>876537.07</v>
          </cell>
          <cell r="C18">
            <v>13852.61</v>
          </cell>
          <cell r="D18">
            <v>73447.929999999993</v>
          </cell>
          <cell r="F18">
            <v>69066.34</v>
          </cell>
          <cell r="H18">
            <v>69066.34</v>
          </cell>
          <cell r="J18">
            <v>72044.289999999994</v>
          </cell>
          <cell r="L18">
            <v>72044.289999999994</v>
          </cell>
          <cell r="N18">
            <v>72044.289999999994</v>
          </cell>
          <cell r="P18">
            <v>72044.289999999994</v>
          </cell>
          <cell r="R18">
            <v>72044.289999999994</v>
          </cell>
          <cell r="T18">
            <v>72044.289999999994</v>
          </cell>
          <cell r="V18">
            <v>72044.289999999994</v>
          </cell>
          <cell r="X18">
            <v>72044.289999999994</v>
          </cell>
          <cell r="Z18">
            <v>801787.54</v>
          </cell>
        </row>
        <row r="19">
          <cell r="A19" t="str">
            <v>Misc</v>
          </cell>
          <cell r="B19" t="str">
            <v xml:space="preserve"> 0</v>
          </cell>
          <cell r="C19">
            <v>220779.29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220779.29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>
            <v>313147.49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>
            <v>122597.7</v>
          </cell>
          <cell r="R21">
            <v>190549.79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313147.49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1703492.99</v>
          </cell>
          <cell r="C24">
            <v>20072.41</v>
          </cell>
          <cell r="D24">
            <v>69432.56</v>
          </cell>
          <cell r="F24">
            <v>102924.39</v>
          </cell>
          <cell r="H24">
            <v>85307.37</v>
          </cell>
          <cell r="J24">
            <v>501525.15</v>
          </cell>
          <cell r="L24">
            <v>213925.56</v>
          </cell>
          <cell r="N24">
            <v>213427.86</v>
          </cell>
          <cell r="P24">
            <v>55988.54</v>
          </cell>
          <cell r="R24">
            <v>45378.239999999998</v>
          </cell>
          <cell r="T24">
            <v>48705.5</v>
          </cell>
          <cell r="V24">
            <v>45376.89</v>
          </cell>
          <cell r="X24">
            <v>57646</v>
          </cell>
          <cell r="Z24">
            <v>1459710.4699999997</v>
          </cell>
        </row>
        <row r="25">
          <cell r="A25" t="str">
            <v>System Integrity</v>
          </cell>
          <cell r="B25">
            <v>992098.9</v>
          </cell>
          <cell r="C25">
            <v>26061.59</v>
          </cell>
          <cell r="D25">
            <v>44383.22</v>
          </cell>
          <cell r="F25">
            <v>45787.05</v>
          </cell>
          <cell r="H25">
            <v>39815.550000000003</v>
          </cell>
          <cell r="J25">
            <v>27894.61</v>
          </cell>
          <cell r="L25">
            <v>35969.410000000003</v>
          </cell>
          <cell r="N25">
            <v>103983.54</v>
          </cell>
          <cell r="P25">
            <v>51706.85</v>
          </cell>
          <cell r="R25">
            <v>183335.88</v>
          </cell>
          <cell r="T25">
            <v>180451.42</v>
          </cell>
          <cell r="V25">
            <v>179920.93</v>
          </cell>
          <cell r="X25">
            <v>49422</v>
          </cell>
          <cell r="Z25">
            <v>968732.05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3910210.83</v>
          </cell>
          <cell r="C27">
            <v>290639.81</v>
          </cell>
          <cell r="D27">
            <v>208089.3</v>
          </cell>
          <cell r="E27">
            <v>0</v>
          </cell>
          <cell r="F27">
            <v>217777.78</v>
          </cell>
          <cell r="G27">
            <v>0</v>
          </cell>
          <cell r="H27">
            <v>194189.26</v>
          </cell>
          <cell r="I27">
            <v>0</v>
          </cell>
          <cell r="J27">
            <v>601464.05000000005</v>
          </cell>
          <cell r="K27">
            <v>0</v>
          </cell>
          <cell r="L27">
            <v>321939.26</v>
          </cell>
          <cell r="M27">
            <v>0</v>
          </cell>
          <cell r="N27">
            <v>393564.48</v>
          </cell>
          <cell r="O27">
            <v>0</v>
          </cell>
          <cell r="P27">
            <v>302337.38</v>
          </cell>
          <cell r="Q27">
            <v>0</v>
          </cell>
          <cell r="R27">
            <v>491308.2</v>
          </cell>
          <cell r="S27">
            <v>0</v>
          </cell>
          <cell r="T27">
            <v>301201.21000000002</v>
          </cell>
          <cell r="U27">
            <v>0</v>
          </cell>
          <cell r="V27">
            <v>297342.11</v>
          </cell>
          <cell r="W27">
            <v>0</v>
          </cell>
          <cell r="X27">
            <v>179112.29</v>
          </cell>
          <cell r="Y27">
            <v>0</v>
          </cell>
          <cell r="Z27">
            <v>3798965.13</v>
          </cell>
        </row>
        <row r="29">
          <cell r="A29" t="str">
            <v xml:space="preserve">          Capital</v>
          </cell>
          <cell r="B29">
            <v>3910210.83</v>
          </cell>
          <cell r="C29">
            <v>291231.87</v>
          </cell>
          <cell r="D29">
            <v>208089.3</v>
          </cell>
          <cell r="E29">
            <v>0</v>
          </cell>
          <cell r="F29">
            <v>217777.78</v>
          </cell>
          <cell r="G29">
            <v>0</v>
          </cell>
          <cell r="H29">
            <v>194189.26</v>
          </cell>
          <cell r="I29">
            <v>0</v>
          </cell>
          <cell r="J29">
            <v>601464.05000000005</v>
          </cell>
          <cell r="K29">
            <v>0</v>
          </cell>
          <cell r="L29">
            <v>321939.26</v>
          </cell>
          <cell r="M29">
            <v>0</v>
          </cell>
          <cell r="N29">
            <v>393564.48</v>
          </cell>
          <cell r="O29">
            <v>0</v>
          </cell>
          <cell r="P29">
            <v>302337.38</v>
          </cell>
          <cell r="Q29">
            <v>0</v>
          </cell>
          <cell r="R29">
            <v>491308.2</v>
          </cell>
          <cell r="S29">
            <v>0</v>
          </cell>
          <cell r="T29">
            <v>301201.21000000002</v>
          </cell>
          <cell r="U29">
            <v>0</v>
          </cell>
          <cell r="V29">
            <v>297342.11</v>
          </cell>
          <cell r="W29">
            <v>0</v>
          </cell>
          <cell r="X29">
            <v>179112.29</v>
          </cell>
          <cell r="Y29">
            <v>0</v>
          </cell>
          <cell r="Z29">
            <v>3799557.19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1722.62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1722.62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-109.11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-109.11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61423.19</v>
          </cell>
          <cell r="C25">
            <v>34320.120000000003</v>
          </cell>
          <cell r="D25">
            <v>5120.66</v>
          </cell>
          <cell r="F25">
            <v>5120.66</v>
          </cell>
          <cell r="H25">
            <v>5120.66</v>
          </cell>
          <cell r="J25">
            <v>5120.66</v>
          </cell>
          <cell r="L25">
            <v>5120.66</v>
          </cell>
          <cell r="N25">
            <v>5120.66</v>
          </cell>
          <cell r="P25">
            <v>5120.66</v>
          </cell>
          <cell r="R25">
            <v>5120.66</v>
          </cell>
          <cell r="T25">
            <v>5120.66</v>
          </cell>
          <cell r="V25">
            <v>5120.66</v>
          </cell>
          <cell r="X25">
            <v>5095.93</v>
          </cell>
          <cell r="Z25">
            <v>90622.650000000023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61423.19</v>
          </cell>
          <cell r="C27">
            <v>34211.01</v>
          </cell>
          <cell r="D27">
            <v>5120.66</v>
          </cell>
          <cell r="E27">
            <v>0</v>
          </cell>
          <cell r="F27">
            <v>5120.66</v>
          </cell>
          <cell r="G27">
            <v>0</v>
          </cell>
          <cell r="H27">
            <v>5120.66</v>
          </cell>
          <cell r="I27">
            <v>0</v>
          </cell>
          <cell r="J27">
            <v>5120.66</v>
          </cell>
          <cell r="K27">
            <v>0</v>
          </cell>
          <cell r="L27">
            <v>5120.66</v>
          </cell>
          <cell r="M27">
            <v>0</v>
          </cell>
          <cell r="N27">
            <v>5120.66</v>
          </cell>
          <cell r="O27">
            <v>0</v>
          </cell>
          <cell r="P27">
            <v>5120.66</v>
          </cell>
          <cell r="Q27">
            <v>0</v>
          </cell>
          <cell r="R27">
            <v>5120.66</v>
          </cell>
          <cell r="S27">
            <v>0</v>
          </cell>
          <cell r="T27">
            <v>5120.66</v>
          </cell>
          <cell r="U27">
            <v>0</v>
          </cell>
          <cell r="V27">
            <v>5120.66</v>
          </cell>
          <cell r="W27">
            <v>0</v>
          </cell>
          <cell r="X27">
            <v>5095.93</v>
          </cell>
          <cell r="Y27">
            <v>0</v>
          </cell>
          <cell r="Z27">
            <v>90513.540000000023</v>
          </cell>
        </row>
        <row r="29">
          <cell r="A29" t="str">
            <v xml:space="preserve">          Capital</v>
          </cell>
          <cell r="B29">
            <v>61423.19</v>
          </cell>
          <cell r="C29">
            <v>35933.629999999997</v>
          </cell>
          <cell r="D29">
            <v>5120.66</v>
          </cell>
          <cell r="E29">
            <v>0</v>
          </cell>
          <cell r="F29">
            <v>5120.66</v>
          </cell>
          <cell r="G29">
            <v>0</v>
          </cell>
          <cell r="H29">
            <v>5120.66</v>
          </cell>
          <cell r="I29">
            <v>0</v>
          </cell>
          <cell r="J29">
            <v>5120.66</v>
          </cell>
          <cell r="K29">
            <v>0</v>
          </cell>
          <cell r="L29">
            <v>5120.66</v>
          </cell>
          <cell r="M29">
            <v>0</v>
          </cell>
          <cell r="N29">
            <v>5120.66</v>
          </cell>
          <cell r="O29">
            <v>0</v>
          </cell>
          <cell r="P29">
            <v>5120.66</v>
          </cell>
          <cell r="Q29">
            <v>0</v>
          </cell>
          <cell r="R29">
            <v>5120.66</v>
          </cell>
          <cell r="S29">
            <v>0</v>
          </cell>
          <cell r="T29">
            <v>5120.66</v>
          </cell>
          <cell r="U29">
            <v>0</v>
          </cell>
          <cell r="V29">
            <v>5120.66</v>
          </cell>
          <cell r="W29">
            <v>0</v>
          </cell>
          <cell r="X29">
            <v>5095.93</v>
          </cell>
          <cell r="Y29">
            <v>0</v>
          </cell>
          <cell r="Z29">
            <v>92236.160000000018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2118713.5</v>
          </cell>
          <cell r="C15">
            <v>120267.02</v>
          </cell>
          <cell r="D15">
            <v>177384.98</v>
          </cell>
          <cell r="F15">
            <v>177384.98</v>
          </cell>
          <cell r="H15">
            <v>170236.79</v>
          </cell>
          <cell r="J15">
            <v>177384.98</v>
          </cell>
          <cell r="L15">
            <v>177384.98</v>
          </cell>
          <cell r="N15">
            <v>177384.98</v>
          </cell>
          <cell r="P15">
            <v>174613.76000000001</v>
          </cell>
          <cell r="R15">
            <v>177384.98</v>
          </cell>
          <cell r="T15">
            <v>177384.98</v>
          </cell>
          <cell r="V15">
            <v>177384.98</v>
          </cell>
          <cell r="X15">
            <v>177398.13</v>
          </cell>
          <cell r="Z15">
            <v>2061595.54</v>
          </cell>
        </row>
        <row r="17">
          <cell r="A17" t="str">
            <v>Equipment</v>
          </cell>
          <cell r="B17">
            <v>214446.3</v>
          </cell>
          <cell r="C17">
            <v>7270.28</v>
          </cell>
          <cell r="D17">
            <v>42889.26</v>
          </cell>
          <cell r="E17">
            <v>-53911</v>
          </cell>
          <cell r="F17">
            <v>42889.26</v>
          </cell>
          <cell r="G17">
            <v>-53911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O17">
            <v>53911</v>
          </cell>
          <cell r="P17" t="str">
            <v xml:space="preserve"> 0</v>
          </cell>
          <cell r="Q17">
            <v>53911</v>
          </cell>
          <cell r="R17" t="str">
            <v xml:space="preserve"> 0</v>
          </cell>
          <cell r="S17">
            <v>53911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146959.79999999999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-38498.800000000003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-38498.800000000003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704393.93</v>
          </cell>
          <cell r="C22">
            <v>8846.43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>
            <v>577995.07999999996</v>
          </cell>
          <cell r="R22">
            <v>126398.85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713240.36</v>
          </cell>
        </row>
        <row r="23">
          <cell r="A23" t="str">
            <v>Structures</v>
          </cell>
          <cell r="B23">
            <v>25000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309588.06</v>
          </cell>
          <cell r="C24">
            <v>29798.95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44768.27</v>
          </cell>
          <cell r="N24">
            <v>44768.27</v>
          </cell>
          <cell r="P24" t="str">
            <v xml:space="preserve"> 0</v>
          </cell>
          <cell r="R24">
            <v>28120.45</v>
          </cell>
          <cell r="T24">
            <v>28120.45</v>
          </cell>
          <cell r="V24">
            <v>142163.04</v>
          </cell>
          <cell r="X24" t="str">
            <v xml:space="preserve"> 0</v>
          </cell>
          <cell r="Z24">
            <v>317739.43000000005</v>
          </cell>
        </row>
        <row r="25">
          <cell r="A25" t="str">
            <v>System Integrity</v>
          </cell>
          <cell r="B25">
            <v>4802558.75</v>
          </cell>
          <cell r="C25">
            <v>300484.49</v>
          </cell>
          <cell r="D25">
            <v>350496.75</v>
          </cell>
          <cell r="F25">
            <v>544952.39</v>
          </cell>
          <cell r="H25">
            <v>505180.55</v>
          </cell>
          <cell r="J25">
            <v>352439.25</v>
          </cell>
          <cell r="L25">
            <v>346580.34</v>
          </cell>
          <cell r="N25">
            <v>399450.29</v>
          </cell>
          <cell r="P25">
            <v>310344.45</v>
          </cell>
          <cell r="R25">
            <v>342103.18</v>
          </cell>
          <cell r="T25">
            <v>364880.79</v>
          </cell>
          <cell r="V25">
            <v>312811.90999999997</v>
          </cell>
          <cell r="X25">
            <v>374410.93</v>
          </cell>
          <cell r="Z25">
            <v>4504135.32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6157320.0800000001</v>
          </cell>
          <cell r="C27">
            <v>307901.34999999998</v>
          </cell>
          <cell r="D27">
            <v>444052.53</v>
          </cell>
          <cell r="E27">
            <v>-53911</v>
          </cell>
          <cell r="F27">
            <v>587841.65</v>
          </cell>
          <cell r="G27">
            <v>-53911</v>
          </cell>
          <cell r="H27">
            <v>505180.55</v>
          </cell>
          <cell r="I27">
            <v>0</v>
          </cell>
          <cell r="J27">
            <v>352439.25</v>
          </cell>
          <cell r="K27">
            <v>0</v>
          </cell>
          <cell r="L27">
            <v>391348.61</v>
          </cell>
          <cell r="M27">
            <v>0</v>
          </cell>
          <cell r="N27">
            <v>444218.56</v>
          </cell>
          <cell r="O27">
            <v>53911</v>
          </cell>
          <cell r="P27">
            <v>888339.53</v>
          </cell>
          <cell r="Q27">
            <v>53911</v>
          </cell>
          <cell r="R27">
            <v>496622.48</v>
          </cell>
          <cell r="S27">
            <v>53911</v>
          </cell>
          <cell r="T27">
            <v>393001.24</v>
          </cell>
          <cell r="U27">
            <v>0</v>
          </cell>
          <cell r="V27">
            <v>454974.95</v>
          </cell>
          <cell r="W27">
            <v>0</v>
          </cell>
          <cell r="X27">
            <v>374410.93</v>
          </cell>
          <cell r="Y27">
            <v>0</v>
          </cell>
          <cell r="Z27">
            <v>5694242.6300000008</v>
          </cell>
        </row>
        <row r="29">
          <cell r="A29" t="str">
            <v xml:space="preserve">          Capital</v>
          </cell>
          <cell r="B29">
            <v>8276033.5799999991</v>
          </cell>
          <cell r="C29">
            <v>428168.37</v>
          </cell>
          <cell r="D29">
            <v>621437.51</v>
          </cell>
          <cell r="E29">
            <v>-53911</v>
          </cell>
          <cell r="F29">
            <v>765226.63</v>
          </cell>
          <cell r="G29">
            <v>-53911</v>
          </cell>
          <cell r="H29">
            <v>675417.34</v>
          </cell>
          <cell r="I29">
            <v>0</v>
          </cell>
          <cell r="J29">
            <v>529824.23</v>
          </cell>
          <cell r="K29">
            <v>0</v>
          </cell>
          <cell r="L29">
            <v>568733.59</v>
          </cell>
          <cell r="M29">
            <v>0</v>
          </cell>
          <cell r="N29">
            <v>621603.54</v>
          </cell>
          <cell r="O29">
            <v>53911</v>
          </cell>
          <cell r="P29">
            <v>1062953.29</v>
          </cell>
          <cell r="Q29">
            <v>53911</v>
          </cell>
          <cell r="R29">
            <v>674007.46</v>
          </cell>
          <cell r="S29">
            <v>53911</v>
          </cell>
          <cell r="T29">
            <v>570386.22</v>
          </cell>
          <cell r="U29">
            <v>0</v>
          </cell>
          <cell r="V29">
            <v>632359.93000000005</v>
          </cell>
          <cell r="W29">
            <v>0</v>
          </cell>
          <cell r="X29">
            <v>551809.06000000006</v>
          </cell>
          <cell r="Y29">
            <v>0</v>
          </cell>
          <cell r="Z29">
            <v>7755838.1700000009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2556837.58</v>
          </cell>
          <cell r="C15">
            <v>320045.67</v>
          </cell>
          <cell r="D15">
            <v>215279.63</v>
          </cell>
          <cell r="F15">
            <v>214560.98</v>
          </cell>
          <cell r="H15">
            <v>199579.54</v>
          </cell>
          <cell r="J15">
            <v>194072.52</v>
          </cell>
          <cell r="L15">
            <v>198101.84</v>
          </cell>
          <cell r="N15">
            <v>199579.54</v>
          </cell>
          <cell r="P15">
            <v>197232.45</v>
          </cell>
          <cell r="R15">
            <v>188901.95</v>
          </cell>
          <cell r="T15">
            <v>187577.04</v>
          </cell>
          <cell r="V15">
            <v>233841.57</v>
          </cell>
          <cell r="X15">
            <v>300802.12</v>
          </cell>
          <cell r="Z15">
            <v>2649574.85</v>
          </cell>
        </row>
        <row r="17">
          <cell r="A17" t="str">
            <v>Equipment</v>
          </cell>
          <cell r="B17">
            <v>442401.29</v>
          </cell>
          <cell r="C17">
            <v>3947.49</v>
          </cell>
          <cell r="D17">
            <v>66637.039999999994</v>
          </cell>
          <cell r="E17">
            <v>-96029</v>
          </cell>
          <cell r="F17">
            <v>248671.94</v>
          </cell>
          <cell r="G17">
            <v>-96029</v>
          </cell>
          <cell r="H17">
            <v>14623.81</v>
          </cell>
          <cell r="J17">
            <v>3403.98</v>
          </cell>
          <cell r="L17">
            <v>22285.26</v>
          </cell>
          <cell r="N17" t="str">
            <v xml:space="preserve"> 0</v>
          </cell>
          <cell r="O17">
            <v>96209</v>
          </cell>
          <cell r="P17" t="str">
            <v xml:space="preserve"> 0</v>
          </cell>
          <cell r="Q17">
            <v>96209</v>
          </cell>
          <cell r="R17" t="str">
            <v xml:space="preserve"> 0</v>
          </cell>
          <cell r="S17">
            <v>96209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456138.52</v>
          </cell>
        </row>
        <row r="18">
          <cell r="A18" t="str">
            <v>Information Technology</v>
          </cell>
          <cell r="B18">
            <v>202666.04</v>
          </cell>
          <cell r="C18">
            <v>2233.31</v>
          </cell>
          <cell r="D18">
            <v>101333.02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103566.33</v>
          </cell>
        </row>
        <row r="19">
          <cell r="A19" t="str">
            <v>Misc</v>
          </cell>
          <cell r="B19" t="str">
            <v xml:space="preserve"> 0</v>
          </cell>
          <cell r="C19">
            <v>-61005.52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-61005.52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341702.39</v>
          </cell>
          <cell r="C22">
            <v>49762.65</v>
          </cell>
          <cell r="D22">
            <v>11057.51</v>
          </cell>
          <cell r="F22">
            <v>11057.51</v>
          </cell>
          <cell r="H22">
            <v>22324.54</v>
          </cell>
          <cell r="J22">
            <v>24515.51</v>
          </cell>
          <cell r="L22">
            <v>54823.92</v>
          </cell>
          <cell r="N22">
            <v>54823.92</v>
          </cell>
          <cell r="P22">
            <v>38811.93</v>
          </cell>
          <cell r="R22">
            <v>11057.51</v>
          </cell>
          <cell r="T22">
            <v>11057.51</v>
          </cell>
          <cell r="V22">
            <v>11057.51</v>
          </cell>
          <cell r="X22">
            <v>80057.509999999995</v>
          </cell>
          <cell r="Z22">
            <v>380407.53</v>
          </cell>
        </row>
        <row r="23">
          <cell r="A23" t="str">
            <v>Structures</v>
          </cell>
          <cell r="B23">
            <v>199308.12</v>
          </cell>
          <cell r="C23">
            <v>6022.03</v>
          </cell>
          <cell r="D23">
            <v>6731.56</v>
          </cell>
          <cell r="F23">
            <v>5231.5600000000004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17985.150000000001</v>
          </cell>
        </row>
        <row r="24">
          <cell r="A24" t="str">
            <v>System Improvements</v>
          </cell>
          <cell r="B24">
            <v>1859632.06</v>
          </cell>
          <cell r="C24">
            <v>9955.92</v>
          </cell>
          <cell r="D24">
            <v>127193.45</v>
          </cell>
          <cell r="E24">
            <v>-55788.333333333299</v>
          </cell>
          <cell r="F24">
            <v>49251.51</v>
          </cell>
          <cell r="G24">
            <v>-55788.333333333299</v>
          </cell>
          <cell r="H24">
            <v>87523.61</v>
          </cell>
          <cell r="J24">
            <v>87523.61</v>
          </cell>
          <cell r="L24">
            <v>197161.86</v>
          </cell>
          <cell r="N24">
            <v>211143.47</v>
          </cell>
          <cell r="O24">
            <v>55788.333333333299</v>
          </cell>
          <cell r="P24">
            <v>180784.87</v>
          </cell>
          <cell r="Q24">
            <v>55788.333333333299</v>
          </cell>
          <cell r="R24">
            <v>253619.42</v>
          </cell>
          <cell r="S24">
            <v>55788.333333333299</v>
          </cell>
          <cell r="T24">
            <v>252791.8</v>
          </cell>
          <cell r="V24">
            <v>199922.89</v>
          </cell>
          <cell r="X24">
            <v>112525.92</v>
          </cell>
          <cell r="Z24">
            <v>1825186.6633333331</v>
          </cell>
        </row>
        <row r="25">
          <cell r="A25" t="str">
            <v>System Integrity</v>
          </cell>
          <cell r="B25">
            <v>10571345.310000001</v>
          </cell>
          <cell r="C25">
            <v>1032350</v>
          </cell>
          <cell r="D25">
            <v>747025.38</v>
          </cell>
          <cell r="E25">
            <v>-51325.666666666701</v>
          </cell>
          <cell r="F25">
            <v>825722.53</v>
          </cell>
          <cell r="G25">
            <v>-51325.666666666701</v>
          </cell>
          <cell r="H25">
            <v>979596.05</v>
          </cell>
          <cell r="J25">
            <v>950058.73</v>
          </cell>
          <cell r="L25">
            <v>987816.53</v>
          </cell>
          <cell r="N25">
            <v>996353.57</v>
          </cell>
          <cell r="O25">
            <v>51325.666666666701</v>
          </cell>
          <cell r="P25">
            <v>978061.52</v>
          </cell>
          <cell r="Q25">
            <v>51325.666666666701</v>
          </cell>
          <cell r="R25">
            <v>972783.37</v>
          </cell>
          <cell r="S25">
            <v>51325.666666666701</v>
          </cell>
          <cell r="T25">
            <v>792754.31</v>
          </cell>
          <cell r="V25">
            <v>759033.94</v>
          </cell>
          <cell r="X25">
            <v>767552.14</v>
          </cell>
          <cell r="Z25">
            <v>10840433.736666668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13617055.210000001</v>
          </cell>
          <cell r="C27">
            <v>1043265.88</v>
          </cell>
          <cell r="D27">
            <v>1059977.96</v>
          </cell>
          <cell r="E27">
            <v>-203143</v>
          </cell>
          <cell r="F27">
            <v>1139935.05</v>
          </cell>
          <cell r="G27">
            <v>-203143</v>
          </cell>
          <cell r="H27">
            <v>1104068.01</v>
          </cell>
          <cell r="I27">
            <v>0</v>
          </cell>
          <cell r="J27">
            <v>1065501.83</v>
          </cell>
          <cell r="K27">
            <v>0</v>
          </cell>
          <cell r="L27">
            <v>1262087.57</v>
          </cell>
          <cell r="M27">
            <v>0</v>
          </cell>
          <cell r="N27">
            <v>1262320.96</v>
          </cell>
          <cell r="O27">
            <v>203323</v>
          </cell>
          <cell r="P27">
            <v>1197658.32</v>
          </cell>
          <cell r="Q27">
            <v>203323</v>
          </cell>
          <cell r="R27">
            <v>1237460.3</v>
          </cell>
          <cell r="S27">
            <v>203323</v>
          </cell>
          <cell r="T27">
            <v>1056603.6200000001</v>
          </cell>
          <cell r="U27">
            <v>0</v>
          </cell>
          <cell r="V27">
            <v>970014.34</v>
          </cell>
          <cell r="W27">
            <v>0</v>
          </cell>
          <cell r="X27">
            <v>960135.57</v>
          </cell>
          <cell r="Y27">
            <v>0</v>
          </cell>
          <cell r="Z27">
            <v>13562712.41</v>
          </cell>
        </row>
        <row r="29">
          <cell r="A29" t="str">
            <v xml:space="preserve">          Capital</v>
          </cell>
          <cell r="B29">
            <v>16173892.789999999</v>
          </cell>
          <cell r="C29">
            <v>1363311.55</v>
          </cell>
          <cell r="D29">
            <v>1275257.5900000001</v>
          </cell>
          <cell r="E29">
            <v>-203143</v>
          </cell>
          <cell r="F29">
            <v>1354496.03</v>
          </cell>
          <cell r="G29">
            <v>-203143</v>
          </cell>
          <cell r="H29">
            <v>1303647.55</v>
          </cell>
          <cell r="I29">
            <v>0</v>
          </cell>
          <cell r="J29">
            <v>1259574.3500000001</v>
          </cell>
          <cell r="K29">
            <v>0</v>
          </cell>
          <cell r="L29">
            <v>1460189.41</v>
          </cell>
          <cell r="M29">
            <v>0</v>
          </cell>
          <cell r="N29">
            <v>1461900.5</v>
          </cell>
          <cell r="O29">
            <v>203323</v>
          </cell>
          <cell r="P29">
            <v>1394890.77</v>
          </cell>
          <cell r="Q29">
            <v>203323</v>
          </cell>
          <cell r="R29">
            <v>1426362.25</v>
          </cell>
          <cell r="S29">
            <v>203323</v>
          </cell>
          <cell r="T29">
            <v>1244180.6599999999</v>
          </cell>
          <cell r="U29">
            <v>0</v>
          </cell>
          <cell r="V29">
            <v>1203855.9099999999</v>
          </cell>
          <cell r="W29">
            <v>0</v>
          </cell>
          <cell r="X29">
            <v>1260937.69</v>
          </cell>
          <cell r="Y29">
            <v>0</v>
          </cell>
          <cell r="Z29">
            <v>16212287.26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596558.19999999995</v>
          </cell>
          <cell r="C18">
            <v>1623.44</v>
          </cell>
          <cell r="D18">
            <v>202005.8</v>
          </cell>
          <cell r="E18">
            <v>-155202.66666666701</v>
          </cell>
          <cell r="F18">
            <v>43637.33</v>
          </cell>
          <cell r="G18">
            <v>-155202.66666666701</v>
          </cell>
          <cell r="H18">
            <v>14036.42</v>
          </cell>
          <cell r="J18">
            <v>38149.29</v>
          </cell>
          <cell r="L18">
            <v>20367.349999999999</v>
          </cell>
          <cell r="N18">
            <v>20367.349999999999</v>
          </cell>
          <cell r="O18">
            <v>155202.66666666701</v>
          </cell>
          <cell r="P18">
            <v>24516.32</v>
          </cell>
          <cell r="Q18">
            <v>155202.66666666701</v>
          </cell>
          <cell r="R18">
            <v>58715.040000000001</v>
          </cell>
          <cell r="S18">
            <v>155202.66666666701</v>
          </cell>
          <cell r="T18">
            <v>22535.29</v>
          </cell>
          <cell r="V18">
            <v>20734.62</v>
          </cell>
          <cell r="X18">
            <v>1684.94</v>
          </cell>
          <cell r="Z18">
            <v>623575.85666666692</v>
          </cell>
        </row>
        <row r="19">
          <cell r="A19" t="str">
            <v>Misc</v>
          </cell>
          <cell r="B19" t="str">
            <v xml:space="preserve"> 0</v>
          </cell>
          <cell r="C19">
            <v>401967.3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401967.3</v>
          </cell>
        </row>
        <row r="20">
          <cell r="A20" t="str">
            <v>Overhead</v>
          </cell>
          <cell r="B20">
            <v>-0.70999999984633178</v>
          </cell>
          <cell r="C20">
            <v>-197818.03</v>
          </cell>
          <cell r="D20">
            <v>-6.9999999948777258E-2</v>
          </cell>
          <cell r="E20">
            <v>-6000</v>
          </cell>
          <cell r="F20">
            <v>-0.11999999999534339</v>
          </cell>
          <cell r="G20">
            <v>-6000</v>
          </cell>
          <cell r="H20">
            <v>-0.46999999997206032</v>
          </cell>
          <cell r="I20">
            <v>-13000</v>
          </cell>
          <cell r="J20">
            <v>0.48999999999068677</v>
          </cell>
          <cell r="K20">
            <v>-13000</v>
          </cell>
          <cell r="L20">
            <v>-0.47999999998137355</v>
          </cell>
          <cell r="M20">
            <v>-13000</v>
          </cell>
          <cell r="N20">
            <v>0.19999999995343387</v>
          </cell>
          <cell r="P20">
            <v>-0.34999999997671694</v>
          </cell>
          <cell r="R20">
            <v>-0.31999999994877726</v>
          </cell>
          <cell r="T20">
            <v>-0.10000000009313226</v>
          </cell>
          <cell r="V20">
            <v>0.30000000004656613</v>
          </cell>
          <cell r="X20">
            <v>0.10000000009313226</v>
          </cell>
          <cell r="Y20">
            <v>260000</v>
          </cell>
          <cell r="Z20">
            <v>11181.150000000169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1123736.6499999999</v>
          </cell>
          <cell r="C25" t="str">
            <v xml:space="preserve"> 0</v>
          </cell>
          <cell r="D25">
            <v>28646.3</v>
          </cell>
          <cell r="F25">
            <v>32823.82</v>
          </cell>
          <cell r="H25">
            <v>27803.360000000001</v>
          </cell>
          <cell r="J25">
            <v>25277.41</v>
          </cell>
          <cell r="L25">
            <v>27803.96</v>
          </cell>
          <cell r="N25">
            <v>255859.8</v>
          </cell>
          <cell r="P25">
            <v>268206.33</v>
          </cell>
          <cell r="R25">
            <v>340952.08</v>
          </cell>
          <cell r="T25">
            <v>29068.46</v>
          </cell>
          <cell r="V25">
            <v>26539.98</v>
          </cell>
          <cell r="X25">
            <v>27804.65</v>
          </cell>
          <cell r="Z25">
            <v>1090786.1499999999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1720294.14</v>
          </cell>
          <cell r="C27">
            <v>205772.71</v>
          </cell>
          <cell r="D27">
            <v>230652.03</v>
          </cell>
          <cell r="E27">
            <v>-161202.66666666701</v>
          </cell>
          <cell r="F27">
            <v>76461.03</v>
          </cell>
          <cell r="G27">
            <v>-161202.66666666701</v>
          </cell>
          <cell r="H27">
            <v>41839.31</v>
          </cell>
          <cell r="I27">
            <v>-13000</v>
          </cell>
          <cell r="J27">
            <v>63427.19</v>
          </cell>
          <cell r="K27">
            <v>-13000</v>
          </cell>
          <cell r="L27">
            <v>48170.83</v>
          </cell>
          <cell r="M27">
            <v>-13000</v>
          </cell>
          <cell r="N27">
            <v>276227.34999999998</v>
          </cell>
          <cell r="O27">
            <v>155202.66666666701</v>
          </cell>
          <cell r="P27">
            <v>292722.3</v>
          </cell>
          <cell r="Q27">
            <v>155202.66666666701</v>
          </cell>
          <cell r="R27">
            <v>399666.8</v>
          </cell>
          <cell r="S27">
            <v>155202.66666666701</v>
          </cell>
          <cell r="T27">
            <v>51603.649999999907</v>
          </cell>
          <cell r="U27">
            <v>0</v>
          </cell>
          <cell r="V27">
            <v>47274.9</v>
          </cell>
          <cell r="W27">
            <v>0</v>
          </cell>
          <cell r="X27">
            <v>29489.69000000009</v>
          </cell>
          <cell r="Y27">
            <v>260000</v>
          </cell>
          <cell r="Z27">
            <v>2127510.456666667</v>
          </cell>
        </row>
        <row r="29">
          <cell r="A29" t="str">
            <v xml:space="preserve">          Capital</v>
          </cell>
          <cell r="B29">
            <v>1720294.14</v>
          </cell>
          <cell r="C29">
            <v>205772.71</v>
          </cell>
          <cell r="D29">
            <v>230652.03</v>
          </cell>
          <cell r="E29">
            <v>-161202.66666666701</v>
          </cell>
          <cell r="F29">
            <v>76461.03</v>
          </cell>
          <cell r="G29">
            <v>-161202.66666666701</v>
          </cell>
          <cell r="H29">
            <v>41839.31</v>
          </cell>
          <cell r="I29">
            <v>-13000</v>
          </cell>
          <cell r="J29">
            <v>63427.19</v>
          </cell>
          <cell r="K29">
            <v>-13000</v>
          </cell>
          <cell r="L29">
            <v>48170.83</v>
          </cell>
          <cell r="M29">
            <v>-13000</v>
          </cell>
          <cell r="N29">
            <v>276227.34999999998</v>
          </cell>
          <cell r="O29">
            <v>155202.66666666701</v>
          </cell>
          <cell r="P29">
            <v>292722.3</v>
          </cell>
          <cell r="Q29">
            <v>155202.66666666701</v>
          </cell>
          <cell r="R29">
            <v>399666.8</v>
          </cell>
          <cell r="S29">
            <v>155202.66666666701</v>
          </cell>
          <cell r="T29">
            <v>51603.649999999907</v>
          </cell>
          <cell r="U29">
            <v>0</v>
          </cell>
          <cell r="V29">
            <v>47274.9</v>
          </cell>
          <cell r="W29">
            <v>0</v>
          </cell>
          <cell r="X29">
            <v>29489.69000000009</v>
          </cell>
          <cell r="Y29">
            <v>260000</v>
          </cell>
          <cell r="Z29">
            <v>2127510.456666667</v>
          </cell>
        </row>
      </sheetData>
      <sheetData sheetId="10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>
        <row r="3">
          <cell r="J3" t="str">
            <v>002.39009.0000.1080</v>
          </cell>
          <cell r="L3">
            <v>61383.839999999997</v>
          </cell>
        </row>
        <row r="4">
          <cell r="J4" t="str">
            <v>002.39100.0000.1080</v>
          </cell>
          <cell r="L4">
            <v>49570.400000000001</v>
          </cell>
        </row>
        <row r="5">
          <cell r="J5" t="str">
            <v>002.39101.0000.1080</v>
          </cell>
          <cell r="L5">
            <v>0</v>
          </cell>
        </row>
        <row r="6">
          <cell r="J6" t="str">
            <v>002.39102.0000.1080</v>
          </cell>
          <cell r="L6">
            <v>0</v>
          </cell>
        </row>
        <row r="7">
          <cell r="J7" t="str">
            <v>002.39103.0000.1080</v>
          </cell>
          <cell r="L7">
            <v>3425.03</v>
          </cell>
        </row>
        <row r="8">
          <cell r="J8" t="str">
            <v>002.39200.0000.1080</v>
          </cell>
          <cell r="L8">
            <v>0</v>
          </cell>
        </row>
        <row r="9">
          <cell r="J9" t="str">
            <v>002.39300.0000.1080</v>
          </cell>
          <cell r="L9">
            <v>0</v>
          </cell>
        </row>
        <row r="10">
          <cell r="J10" t="str">
            <v>002.39400.0000.1080</v>
          </cell>
          <cell r="L10">
            <v>0</v>
          </cell>
        </row>
        <row r="11">
          <cell r="J11" t="str">
            <v>002.39500.0000.1080</v>
          </cell>
          <cell r="L11">
            <v>0</v>
          </cell>
        </row>
        <row r="12">
          <cell r="J12" t="str">
            <v>002.39700.0000.1080</v>
          </cell>
          <cell r="L12">
            <v>110749.2</v>
          </cell>
        </row>
        <row r="13">
          <cell r="J13" t="str">
            <v>002.39800.0000.1080</v>
          </cell>
          <cell r="L13">
            <v>3361.37</v>
          </cell>
        </row>
        <row r="14">
          <cell r="J14" t="str">
            <v>002.39809.0000.1080</v>
          </cell>
          <cell r="L14">
            <v>0</v>
          </cell>
        </row>
        <row r="15">
          <cell r="J15" t="str">
            <v>002.39900.0000.1080</v>
          </cell>
          <cell r="L15">
            <v>2755.36</v>
          </cell>
        </row>
        <row r="16">
          <cell r="J16" t="str">
            <v>002.39901.0000.1080</v>
          </cell>
          <cell r="L16">
            <v>118302.25</v>
          </cell>
        </row>
        <row r="17">
          <cell r="J17" t="str">
            <v>002.39902.0000.1080</v>
          </cell>
          <cell r="L17">
            <v>83467.490000000005</v>
          </cell>
        </row>
        <row r="18">
          <cell r="J18" t="str">
            <v>002.39903.0000.1080</v>
          </cell>
          <cell r="L18">
            <v>9158.6200000000008</v>
          </cell>
        </row>
        <row r="19">
          <cell r="J19" t="str">
            <v>002.39904.0000.1080</v>
          </cell>
          <cell r="L19">
            <v>0</v>
          </cell>
        </row>
        <row r="20">
          <cell r="J20" t="str">
            <v>002.39905.0000.1080</v>
          </cell>
          <cell r="L20">
            <v>0</v>
          </cell>
        </row>
        <row r="21">
          <cell r="J21" t="str">
            <v>002.39906.0000.1080</v>
          </cell>
          <cell r="L21">
            <v>97036.89</v>
          </cell>
        </row>
        <row r="22">
          <cell r="J22" t="str">
            <v>002.39907.0000.1080</v>
          </cell>
          <cell r="L22">
            <v>32344.95</v>
          </cell>
        </row>
        <row r="23">
          <cell r="J23" t="str">
            <v>002.39908.0000.1080</v>
          </cell>
          <cell r="L23">
            <v>575075.71</v>
          </cell>
        </row>
        <row r="24">
          <cell r="J24" t="str">
            <v>002.39909.0000.1080</v>
          </cell>
          <cell r="L24">
            <v>42019.41</v>
          </cell>
        </row>
        <row r="25">
          <cell r="J25" t="str">
            <v>002.39924.0000.1080</v>
          </cell>
          <cell r="L25">
            <v>165059.01</v>
          </cell>
        </row>
        <row r="26">
          <cell r="J26" t="str">
            <v>002..0000.1080</v>
          </cell>
          <cell r="L26">
            <v>0</v>
          </cell>
        </row>
        <row r="27">
          <cell r="J27" t="str">
            <v>012..0000.1080</v>
          </cell>
          <cell r="L27">
            <v>0</v>
          </cell>
        </row>
        <row r="28">
          <cell r="J28" t="str">
            <v>042..0000.1080</v>
          </cell>
          <cell r="L28">
            <v>0</v>
          </cell>
        </row>
        <row r="29">
          <cell r="J29" t="str">
            <v>007.30200.0000.1080</v>
          </cell>
          <cell r="L29">
            <v>0</v>
          </cell>
        </row>
        <row r="30">
          <cell r="J30" t="str">
            <v>007.37400.0000.1080</v>
          </cell>
          <cell r="L30">
            <v>0</v>
          </cell>
        </row>
        <row r="31">
          <cell r="J31" t="str">
            <v>007.37401.0000.1080</v>
          </cell>
          <cell r="L31">
            <v>0</v>
          </cell>
        </row>
        <row r="32">
          <cell r="J32" t="str">
            <v>007.37402.0000.1080</v>
          </cell>
          <cell r="L32">
            <v>3931.08</v>
          </cell>
        </row>
        <row r="33">
          <cell r="J33" t="str">
            <v>007.37500.0000.1080</v>
          </cell>
          <cell r="L33">
            <v>245.68</v>
          </cell>
        </row>
        <row r="34">
          <cell r="J34" t="str">
            <v>007.37501.0000.1080</v>
          </cell>
          <cell r="L34">
            <v>15.62</v>
          </cell>
        </row>
        <row r="35">
          <cell r="J35" t="str">
            <v>007.37502.0000.1080</v>
          </cell>
          <cell r="L35">
            <v>3.13</v>
          </cell>
        </row>
        <row r="36">
          <cell r="J36" t="str">
            <v>007.37503.0000.1080</v>
          </cell>
          <cell r="L36">
            <v>289.08</v>
          </cell>
        </row>
        <row r="37">
          <cell r="J37" t="str">
            <v>007.37600.0000.1080</v>
          </cell>
          <cell r="L37">
            <v>24702.87</v>
          </cell>
        </row>
        <row r="38">
          <cell r="J38" t="str">
            <v>007.37601.0000.1080</v>
          </cell>
          <cell r="L38">
            <v>104862.39999999999</v>
          </cell>
        </row>
        <row r="39">
          <cell r="J39" t="str">
            <v>007.37602.0000.1080</v>
          </cell>
          <cell r="L39">
            <v>57044.52</v>
          </cell>
        </row>
        <row r="40">
          <cell r="J40" t="str">
            <v>007.37800.0000.1080</v>
          </cell>
          <cell r="L40">
            <v>7043.47</v>
          </cell>
        </row>
        <row r="41">
          <cell r="J41" t="str">
            <v>007.37900.0000.1080</v>
          </cell>
          <cell r="L41">
            <v>983.15</v>
          </cell>
        </row>
        <row r="42">
          <cell r="J42" t="str">
            <v>007.37905.0000.1080</v>
          </cell>
          <cell r="L42">
            <v>3224.21</v>
          </cell>
        </row>
        <row r="43">
          <cell r="J43" t="str">
            <v>007.38000.0000.1080</v>
          </cell>
          <cell r="L43">
            <v>85803.93</v>
          </cell>
        </row>
        <row r="44">
          <cell r="J44" t="str">
            <v>007.38100.0000.1080</v>
          </cell>
          <cell r="L44">
            <v>19315.36</v>
          </cell>
        </row>
        <row r="45">
          <cell r="J45" t="str">
            <v>007.38200.0000.1080</v>
          </cell>
          <cell r="L45">
            <v>25902.89</v>
          </cell>
        </row>
        <row r="46">
          <cell r="J46" t="str">
            <v>007.38300.0000.1080</v>
          </cell>
          <cell r="L46">
            <v>8242.2099999999991</v>
          </cell>
        </row>
        <row r="47">
          <cell r="J47" t="str">
            <v>007.38400.0000.1080</v>
          </cell>
          <cell r="L47">
            <v>1768.47</v>
          </cell>
        </row>
        <row r="48">
          <cell r="J48" t="str">
            <v>007.38500.0000.1080</v>
          </cell>
          <cell r="L48">
            <v>924.24</v>
          </cell>
        </row>
        <row r="49">
          <cell r="J49" t="str">
            <v>007.38700.0000.1080</v>
          </cell>
          <cell r="L49">
            <v>381.93</v>
          </cell>
        </row>
        <row r="50">
          <cell r="J50" t="str">
            <v>007.39001.0000.1080</v>
          </cell>
          <cell r="L50">
            <v>67.84</v>
          </cell>
        </row>
        <row r="51">
          <cell r="J51" t="str">
            <v>007.39002.0000.1080</v>
          </cell>
          <cell r="L51">
            <v>938.48</v>
          </cell>
        </row>
        <row r="52">
          <cell r="J52" t="str">
            <v>007.39003.0000.1080</v>
          </cell>
          <cell r="L52">
            <v>44.66</v>
          </cell>
        </row>
        <row r="53">
          <cell r="J53" t="str">
            <v>007.39004.0000.1080</v>
          </cell>
          <cell r="L53">
            <v>7.99</v>
          </cell>
        </row>
        <row r="54">
          <cell r="J54" t="str">
            <v>007.39009.0000.1080</v>
          </cell>
          <cell r="L54">
            <v>2376.83</v>
          </cell>
        </row>
        <row r="55">
          <cell r="J55" t="str">
            <v>007.39100.0000.1080</v>
          </cell>
          <cell r="L55">
            <v>18717.2</v>
          </cell>
        </row>
        <row r="56">
          <cell r="J56" t="str">
            <v>007.39103.0000.1080</v>
          </cell>
          <cell r="L56">
            <v>0</v>
          </cell>
        </row>
        <row r="57">
          <cell r="J57" t="str">
            <v>007.39200.0000.1080</v>
          </cell>
          <cell r="L57">
            <v>0</v>
          </cell>
        </row>
        <row r="58">
          <cell r="J58" t="str">
            <v>007.39300.0000.1080</v>
          </cell>
          <cell r="L58">
            <v>776.7</v>
          </cell>
        </row>
        <row r="59">
          <cell r="J59" t="str">
            <v>007.39400.0000.1080</v>
          </cell>
          <cell r="L59">
            <v>16455.150000000001</v>
          </cell>
        </row>
        <row r="60">
          <cell r="J60" t="str">
            <v>007.39500.0000.1080</v>
          </cell>
          <cell r="L60">
            <v>0</v>
          </cell>
        </row>
        <row r="61">
          <cell r="J61" t="str">
            <v>007.39600.0000.1080</v>
          </cell>
          <cell r="L61">
            <v>5367.11</v>
          </cell>
        </row>
        <row r="62">
          <cell r="J62" t="str">
            <v>007.39603.0000.1080</v>
          </cell>
          <cell r="L62">
            <v>4612.5</v>
          </cell>
        </row>
        <row r="63">
          <cell r="J63" t="str">
            <v>007.39604.0000.1080</v>
          </cell>
          <cell r="L63">
            <v>2021.6</v>
          </cell>
        </row>
        <row r="64">
          <cell r="J64" t="str">
            <v>007.39605.0000.1080</v>
          </cell>
          <cell r="L64">
            <v>256.2</v>
          </cell>
        </row>
        <row r="65">
          <cell r="J65" t="str">
            <v>007.39700.0000.1080</v>
          </cell>
          <cell r="L65">
            <v>2371.44</v>
          </cell>
        </row>
        <row r="66">
          <cell r="J66" t="str">
            <v>007.39701.0000.1080</v>
          </cell>
          <cell r="L66">
            <v>0</v>
          </cell>
        </row>
        <row r="67">
          <cell r="J67" t="str">
            <v>007.39702.0000.1080</v>
          </cell>
          <cell r="L67">
            <v>1091.51</v>
          </cell>
        </row>
        <row r="68">
          <cell r="J68" t="str">
            <v>007.39800.0000.1080</v>
          </cell>
          <cell r="L68">
            <v>1298.51</v>
          </cell>
        </row>
        <row r="69">
          <cell r="J69" t="str">
            <v>007.39900.0000.1080</v>
          </cell>
          <cell r="L69">
            <v>4.2699999999999996</v>
          </cell>
        </row>
        <row r="70">
          <cell r="J70" t="str">
            <v>007.39901.0000.1080</v>
          </cell>
          <cell r="L70">
            <v>21715.95</v>
          </cell>
        </row>
        <row r="71">
          <cell r="J71" t="str">
            <v>007.39902.0000.1080</v>
          </cell>
          <cell r="L71">
            <v>629.65</v>
          </cell>
        </row>
        <row r="72">
          <cell r="J72" t="str">
            <v>007.39903.0000.1080</v>
          </cell>
          <cell r="L72">
            <v>1808.14</v>
          </cell>
        </row>
        <row r="73">
          <cell r="J73" t="str">
            <v>007.39906.0000.1080</v>
          </cell>
          <cell r="L73">
            <v>10149.82</v>
          </cell>
        </row>
        <row r="74">
          <cell r="J74" t="str">
            <v>007.39907.0000.1080</v>
          </cell>
          <cell r="L74">
            <v>390.17</v>
          </cell>
        </row>
        <row r="75">
          <cell r="J75" t="str">
            <v>007.39908.0000.1080</v>
          </cell>
          <cell r="L75">
            <v>1151.5999999999999</v>
          </cell>
        </row>
        <row r="76">
          <cell r="J76" t="str">
            <v>007..0000.1080</v>
          </cell>
          <cell r="L76">
            <v>0</v>
          </cell>
        </row>
        <row r="77">
          <cell r="J77" t="str">
            <v>023..0000.1080</v>
          </cell>
          <cell r="L77">
            <v>0</v>
          </cell>
        </row>
        <row r="78">
          <cell r="J78" t="str">
            <v>047..0000.1080</v>
          </cell>
          <cell r="L78">
            <v>0</v>
          </cell>
        </row>
        <row r="79">
          <cell r="J79" t="str">
            <v>077.30100.0000.1080</v>
          </cell>
          <cell r="L79">
            <v>0</v>
          </cell>
        </row>
        <row r="80">
          <cell r="J80" t="str">
            <v>077.30200.0000.1080</v>
          </cell>
          <cell r="L80">
            <v>0</v>
          </cell>
        </row>
        <row r="81">
          <cell r="J81" t="str">
            <v>077.30300.0000.1080</v>
          </cell>
          <cell r="L81">
            <v>0</v>
          </cell>
        </row>
        <row r="82">
          <cell r="J82" t="str">
            <v>077.36500.0000.1080</v>
          </cell>
          <cell r="L82">
            <v>0</v>
          </cell>
        </row>
        <row r="83">
          <cell r="J83" t="str">
            <v>077.36510.0000.1080</v>
          </cell>
          <cell r="L83">
            <v>0</v>
          </cell>
        </row>
        <row r="84">
          <cell r="J84" t="str">
            <v>077.36520.0000.1080</v>
          </cell>
          <cell r="L84">
            <v>0</v>
          </cell>
        </row>
        <row r="85">
          <cell r="J85" t="str">
            <v>077.36600.0000.1080</v>
          </cell>
          <cell r="L85">
            <v>0</v>
          </cell>
        </row>
        <row r="86">
          <cell r="J86" t="str">
            <v>077.36602.0000.1080</v>
          </cell>
          <cell r="L86">
            <v>2.33</v>
          </cell>
        </row>
        <row r="87">
          <cell r="J87" t="str">
            <v>077.36603.0000.1080</v>
          </cell>
          <cell r="L87">
            <v>32.44</v>
          </cell>
        </row>
        <row r="88">
          <cell r="J88" t="str">
            <v>077.36700.0000.1080</v>
          </cell>
          <cell r="L88">
            <v>14.71</v>
          </cell>
        </row>
        <row r="89">
          <cell r="J89" t="str">
            <v>077.36701.0000.1080</v>
          </cell>
          <cell r="L89">
            <v>5110.96</v>
          </cell>
        </row>
        <row r="90">
          <cell r="J90" t="str">
            <v>077.36900.0000.1080</v>
          </cell>
          <cell r="L90">
            <v>11520.94</v>
          </cell>
        </row>
        <row r="91">
          <cell r="J91" t="str">
            <v>077.37400.0000.1080</v>
          </cell>
          <cell r="L91">
            <v>0</v>
          </cell>
        </row>
        <row r="92">
          <cell r="J92" t="str">
            <v>077.37401.0000.1080</v>
          </cell>
          <cell r="L92">
            <v>0</v>
          </cell>
        </row>
        <row r="93">
          <cell r="J93" t="str">
            <v>077.37402.0000.1080</v>
          </cell>
          <cell r="L93">
            <v>0</v>
          </cell>
        </row>
        <row r="94">
          <cell r="J94" t="str">
            <v>077.37500.0000.1080</v>
          </cell>
          <cell r="L94">
            <v>277.7</v>
          </cell>
        </row>
        <row r="95">
          <cell r="J95" t="str">
            <v>077.37600.0000.1080</v>
          </cell>
          <cell r="L95">
            <v>17186.77</v>
          </cell>
        </row>
        <row r="96">
          <cell r="J96" t="str">
            <v>077.37601.0000.1080</v>
          </cell>
          <cell r="L96">
            <v>270842.75</v>
          </cell>
        </row>
        <row r="97">
          <cell r="J97" t="str">
            <v>077.37602.0000.1080</v>
          </cell>
          <cell r="L97">
            <v>191056.31</v>
          </cell>
        </row>
        <row r="98">
          <cell r="J98" t="str">
            <v>077.37700.0000.1080</v>
          </cell>
          <cell r="L98">
            <v>0</v>
          </cell>
        </row>
        <row r="99">
          <cell r="J99" t="str">
            <v>077.37800.0000.1080</v>
          </cell>
          <cell r="L99">
            <v>4982.05</v>
          </cell>
        </row>
        <row r="100">
          <cell r="J100" t="str">
            <v>077.37900.0000.1080</v>
          </cell>
          <cell r="L100">
            <v>15945.02</v>
          </cell>
        </row>
        <row r="101">
          <cell r="J101" t="str">
            <v>077.38000.0000.1080</v>
          </cell>
          <cell r="L101">
            <v>313161.53000000003</v>
          </cell>
        </row>
        <row r="102">
          <cell r="J102" t="str">
            <v>077.38100.0000.1080</v>
          </cell>
          <cell r="L102">
            <v>69859.08</v>
          </cell>
        </row>
        <row r="103">
          <cell r="J103" t="str">
            <v>077.38200.0000.1080</v>
          </cell>
          <cell r="L103">
            <v>67861.600000000006</v>
          </cell>
        </row>
        <row r="104">
          <cell r="J104" t="str">
            <v>077.38300.0000.1080</v>
          </cell>
          <cell r="L104">
            <v>24790.959999999999</v>
          </cell>
        </row>
        <row r="105">
          <cell r="J105" t="str">
            <v>077.38400.0000.1080</v>
          </cell>
          <cell r="L105">
            <v>0</v>
          </cell>
        </row>
        <row r="106">
          <cell r="J106" t="str">
            <v>077.38500.0000.1080</v>
          </cell>
          <cell r="L106">
            <v>733.81</v>
          </cell>
        </row>
        <row r="107">
          <cell r="J107" t="str">
            <v>077.38600.0000.1080</v>
          </cell>
          <cell r="L107">
            <v>0</v>
          </cell>
        </row>
        <row r="108">
          <cell r="J108" t="str">
            <v>077.38700.0000.1080</v>
          </cell>
          <cell r="L108">
            <v>37.56</v>
          </cell>
        </row>
        <row r="109">
          <cell r="J109" t="str">
            <v>077.38900.0000.1080</v>
          </cell>
          <cell r="L109">
            <v>0</v>
          </cell>
        </row>
        <row r="110">
          <cell r="J110" t="str">
            <v>077.39000.0000.1080</v>
          </cell>
          <cell r="L110">
            <v>26264.78</v>
          </cell>
        </row>
        <row r="111">
          <cell r="J111" t="str">
            <v>077.39001.0000.1080</v>
          </cell>
          <cell r="L111">
            <v>2051.7800000000002</v>
          </cell>
        </row>
        <row r="112">
          <cell r="J112" t="str">
            <v>077.39009.0000.1080</v>
          </cell>
          <cell r="L112">
            <v>792.29</v>
          </cell>
        </row>
        <row r="113">
          <cell r="J113" t="str">
            <v>077.39100.0000.1080</v>
          </cell>
          <cell r="L113">
            <v>15151.19</v>
          </cell>
        </row>
        <row r="114">
          <cell r="J114" t="str">
            <v>077.39103.0000.1080</v>
          </cell>
          <cell r="L114">
            <v>76.77</v>
          </cell>
        </row>
        <row r="115">
          <cell r="J115" t="str">
            <v>077.39200.0000.1080</v>
          </cell>
          <cell r="L115">
            <v>0</v>
          </cell>
        </row>
        <row r="116">
          <cell r="J116" t="str">
            <v>077.39300.0000.1080</v>
          </cell>
          <cell r="L116">
            <v>1356.43</v>
          </cell>
        </row>
        <row r="117">
          <cell r="J117" t="str">
            <v>077.39400.0000.1080</v>
          </cell>
          <cell r="L117">
            <v>14202.45</v>
          </cell>
        </row>
        <row r="118">
          <cell r="J118" t="str">
            <v>077.39500.0000.1080</v>
          </cell>
          <cell r="L118">
            <v>3020.09</v>
          </cell>
        </row>
        <row r="119">
          <cell r="J119" t="str">
            <v>077.39600.0000.1080</v>
          </cell>
          <cell r="L119">
            <v>6650.03</v>
          </cell>
        </row>
        <row r="120">
          <cell r="J120" t="str">
            <v>077.39603.0000.1080</v>
          </cell>
          <cell r="L120">
            <v>3038.93</v>
          </cell>
        </row>
        <row r="121">
          <cell r="J121" t="str">
            <v>077.39604.0000.1080</v>
          </cell>
          <cell r="L121">
            <v>3223.18</v>
          </cell>
        </row>
        <row r="122">
          <cell r="J122" t="str">
            <v>077.39605.0000.1080</v>
          </cell>
          <cell r="L122">
            <v>258.74</v>
          </cell>
        </row>
        <row r="123">
          <cell r="J123" t="str">
            <v>077.39700.0000.1080</v>
          </cell>
          <cell r="L123">
            <v>10892.13</v>
          </cell>
        </row>
        <row r="124">
          <cell r="J124" t="str">
            <v>077.39701.0000.1080</v>
          </cell>
          <cell r="L124">
            <v>0</v>
          </cell>
        </row>
        <row r="125">
          <cell r="J125" t="str">
            <v>077.39702.0000.1080</v>
          </cell>
          <cell r="L125">
            <v>350.15</v>
          </cell>
        </row>
        <row r="126">
          <cell r="J126" t="str">
            <v>077.39705.0000.1080</v>
          </cell>
          <cell r="L126">
            <v>0</v>
          </cell>
        </row>
        <row r="127">
          <cell r="J127" t="str">
            <v>077.39800.0000.1080</v>
          </cell>
          <cell r="L127">
            <v>928.37</v>
          </cell>
        </row>
        <row r="128">
          <cell r="J128" t="str">
            <v>077.39900.0000.1080</v>
          </cell>
          <cell r="L128">
            <v>15.36</v>
          </cell>
        </row>
        <row r="129">
          <cell r="J129" t="str">
            <v>077.39901.0000.1080</v>
          </cell>
          <cell r="L129">
            <v>82.63</v>
          </cell>
        </row>
        <row r="130">
          <cell r="J130" t="str">
            <v>077.39902.0000.1080</v>
          </cell>
          <cell r="L130">
            <v>28.26</v>
          </cell>
        </row>
        <row r="131">
          <cell r="J131" t="str">
            <v>077.39903.0000.1080</v>
          </cell>
          <cell r="L131">
            <v>0</v>
          </cell>
        </row>
        <row r="132">
          <cell r="J132" t="str">
            <v>077.39905.0000.1080</v>
          </cell>
          <cell r="L132">
            <v>1353.5</v>
          </cell>
        </row>
        <row r="133">
          <cell r="J133" t="str">
            <v>077.39906.0000.1080</v>
          </cell>
          <cell r="L133">
            <v>9627.74</v>
          </cell>
        </row>
        <row r="134">
          <cell r="J134" t="str">
            <v>077.39907.0000.1080</v>
          </cell>
          <cell r="L134">
            <v>5603.83</v>
          </cell>
        </row>
        <row r="135">
          <cell r="J135" t="str">
            <v>077.39908.0000.1080</v>
          </cell>
          <cell r="L135">
            <v>64416.15</v>
          </cell>
        </row>
        <row r="136">
          <cell r="J136" t="str">
            <v>077..0000.1080</v>
          </cell>
          <cell r="L136">
            <v>0</v>
          </cell>
        </row>
        <row r="137">
          <cell r="J137" t="str">
            <v>107.39000.0000.1080</v>
          </cell>
          <cell r="L137">
            <v>971.7</v>
          </cell>
        </row>
        <row r="138">
          <cell r="J138" t="str">
            <v>107.39009.0000.1080</v>
          </cell>
          <cell r="L138">
            <v>2895.46</v>
          </cell>
        </row>
        <row r="139">
          <cell r="J139" t="str">
            <v>107.39100.0000.1080</v>
          </cell>
          <cell r="L139">
            <v>1993.18</v>
          </cell>
        </row>
        <row r="140">
          <cell r="J140" t="str">
            <v>107.39103.0000.1080</v>
          </cell>
          <cell r="L140">
            <v>0</v>
          </cell>
        </row>
        <row r="141">
          <cell r="J141" t="str">
            <v>107.39200.0000.1080</v>
          </cell>
          <cell r="L141">
            <v>0</v>
          </cell>
        </row>
        <row r="142">
          <cell r="J142" t="str">
            <v>107.39300.0000.1080</v>
          </cell>
          <cell r="L142">
            <v>0</v>
          </cell>
        </row>
        <row r="143">
          <cell r="J143" t="str">
            <v>107.39400.0000.1080</v>
          </cell>
          <cell r="L143">
            <v>17.77</v>
          </cell>
        </row>
        <row r="144">
          <cell r="J144" t="str">
            <v>107.39500.0000.1080</v>
          </cell>
          <cell r="L144">
            <v>0</v>
          </cell>
        </row>
        <row r="145">
          <cell r="J145" t="str">
            <v>107.39700.0000.1080</v>
          </cell>
          <cell r="L145">
            <v>0</v>
          </cell>
        </row>
        <row r="146">
          <cell r="J146" t="str">
            <v>107.39701.0000.1080</v>
          </cell>
          <cell r="L146">
            <v>0</v>
          </cell>
        </row>
        <row r="147">
          <cell r="J147" t="str">
            <v>107.39702.0000.1080</v>
          </cell>
          <cell r="L147">
            <v>0</v>
          </cell>
        </row>
        <row r="148">
          <cell r="J148" t="str">
            <v>107.39705.0000.1080</v>
          </cell>
          <cell r="L148">
            <v>0</v>
          </cell>
        </row>
        <row r="149">
          <cell r="J149" t="str">
            <v>107.39800.0000.1080</v>
          </cell>
          <cell r="L149">
            <v>27.81</v>
          </cell>
        </row>
        <row r="150">
          <cell r="J150" t="str">
            <v>107.39906.0000.1080</v>
          </cell>
          <cell r="L150">
            <v>2314.25</v>
          </cell>
        </row>
        <row r="151">
          <cell r="J151" t="str">
            <v>107.39907.0000.1080</v>
          </cell>
          <cell r="L151">
            <v>178.57</v>
          </cell>
        </row>
        <row r="152">
          <cell r="J152" t="str">
            <v>107..0000.1080</v>
          </cell>
          <cell r="L152">
            <v>0</v>
          </cell>
        </row>
        <row r="153">
          <cell r="J153" t="str">
            <v>001.36510.0000.1080</v>
          </cell>
          <cell r="L153">
            <v>0</v>
          </cell>
        </row>
        <row r="154">
          <cell r="J154" t="str">
            <v>001.36520.0000.1080</v>
          </cell>
          <cell r="L154">
            <v>0</v>
          </cell>
        </row>
        <row r="155">
          <cell r="J155" t="str">
            <v>001.36600.0000.1080</v>
          </cell>
          <cell r="L155">
            <v>0</v>
          </cell>
        </row>
        <row r="156">
          <cell r="J156" t="str">
            <v>001.36602.0000.1080</v>
          </cell>
          <cell r="L156">
            <v>5.99</v>
          </cell>
        </row>
        <row r="157">
          <cell r="J157" t="str">
            <v>001.36603.0000.1080</v>
          </cell>
          <cell r="L157">
            <v>60.83</v>
          </cell>
        </row>
        <row r="158">
          <cell r="J158" t="str">
            <v>001.36700.0000.1080</v>
          </cell>
          <cell r="L158">
            <v>140.24</v>
          </cell>
        </row>
        <row r="159">
          <cell r="J159" t="str">
            <v>001.36701.0000.1080</v>
          </cell>
          <cell r="L159">
            <v>4143.03</v>
          </cell>
        </row>
        <row r="160">
          <cell r="J160" t="str">
            <v>001.36800.0000.1080</v>
          </cell>
          <cell r="L160">
            <v>0</v>
          </cell>
        </row>
        <row r="161">
          <cell r="J161" t="str">
            <v>001.36900.0000.1080</v>
          </cell>
          <cell r="L161">
            <v>292.14</v>
          </cell>
        </row>
        <row r="162">
          <cell r="J162" t="str">
            <v>001.36901.0000.1080</v>
          </cell>
          <cell r="L162">
            <v>716.01</v>
          </cell>
        </row>
        <row r="163">
          <cell r="J163" t="str">
            <v>001.37500.0000.1080</v>
          </cell>
          <cell r="L163">
            <v>0</v>
          </cell>
        </row>
        <row r="164">
          <cell r="J164" t="str">
            <v>001.37600.0000.1080</v>
          </cell>
          <cell r="L164">
            <v>0</v>
          </cell>
        </row>
        <row r="165">
          <cell r="J165" t="str">
            <v>001.37601.0000.1080</v>
          </cell>
          <cell r="L165">
            <v>0</v>
          </cell>
        </row>
        <row r="166">
          <cell r="J166" t="str">
            <v>001.37602.0000.1080</v>
          </cell>
          <cell r="L166">
            <v>0</v>
          </cell>
        </row>
        <row r="167">
          <cell r="J167" t="str">
            <v>001.37900.0000.1080</v>
          </cell>
          <cell r="L167">
            <v>0</v>
          </cell>
        </row>
        <row r="168">
          <cell r="J168" t="str">
            <v>001.37901.0000.1080</v>
          </cell>
          <cell r="L168">
            <v>0</v>
          </cell>
        </row>
        <row r="169">
          <cell r="J169" t="str">
            <v>001.37902.0000.1080</v>
          </cell>
          <cell r="L169">
            <v>0</v>
          </cell>
        </row>
        <row r="170">
          <cell r="J170" t="str">
            <v>001.37904.0000.1080</v>
          </cell>
          <cell r="L170">
            <v>0</v>
          </cell>
        </row>
        <row r="171">
          <cell r="J171" t="str">
            <v>001.37905.0000.1080</v>
          </cell>
          <cell r="L171">
            <v>473.76</v>
          </cell>
        </row>
        <row r="172">
          <cell r="J172" t="str">
            <v>001.38300.0000.1080</v>
          </cell>
          <cell r="L172">
            <v>6.81</v>
          </cell>
        </row>
        <row r="173">
          <cell r="J173" t="str">
            <v>001.39702.0000.1080</v>
          </cell>
          <cell r="L173">
            <v>0</v>
          </cell>
        </row>
        <row r="174">
          <cell r="J174" t="str">
            <v>001.39705.0000.1080</v>
          </cell>
          <cell r="L174">
            <v>234.21</v>
          </cell>
        </row>
        <row r="175">
          <cell r="J175" t="str">
            <v>001..0000.1080</v>
          </cell>
          <cell r="L175">
            <v>0</v>
          </cell>
        </row>
        <row r="176">
          <cell r="J176" t="str">
            <v>003.36701.0000.1080</v>
          </cell>
          <cell r="L176">
            <v>0</v>
          </cell>
        </row>
        <row r="177">
          <cell r="J177" t="str">
            <v>003.37401.0000.1080</v>
          </cell>
          <cell r="L177">
            <v>0</v>
          </cell>
        </row>
        <row r="178">
          <cell r="J178" t="str">
            <v>003.37402.0000.1080</v>
          </cell>
          <cell r="L178">
            <v>0</v>
          </cell>
        </row>
        <row r="179">
          <cell r="J179" t="str">
            <v>003.37500.0000.1080</v>
          </cell>
          <cell r="L179">
            <v>5.24</v>
          </cell>
        </row>
        <row r="180">
          <cell r="J180" t="str">
            <v>003.37501.0000.1080</v>
          </cell>
          <cell r="L180">
            <v>25.46</v>
          </cell>
        </row>
        <row r="181">
          <cell r="J181" t="str">
            <v>003.37502.0000.1080</v>
          </cell>
          <cell r="L181">
            <v>0</v>
          </cell>
        </row>
        <row r="182">
          <cell r="J182" t="str">
            <v>003.37503.0000.1080</v>
          </cell>
          <cell r="L182">
            <v>0</v>
          </cell>
        </row>
        <row r="183">
          <cell r="J183" t="str">
            <v>003.37600.0000.1080</v>
          </cell>
          <cell r="L183">
            <v>8971.9</v>
          </cell>
        </row>
        <row r="184">
          <cell r="J184" t="str">
            <v>003.37601.0000.1080</v>
          </cell>
          <cell r="L184">
            <v>20113.82</v>
          </cell>
        </row>
        <row r="185">
          <cell r="J185" t="str">
            <v>003.37602.0000.1080</v>
          </cell>
          <cell r="L185">
            <v>23519.13</v>
          </cell>
        </row>
        <row r="186">
          <cell r="J186" t="str">
            <v>003.37800.0000.1080</v>
          </cell>
          <cell r="L186">
            <v>0</v>
          </cell>
        </row>
        <row r="187">
          <cell r="J187" t="str">
            <v>003.37900.0000.1080</v>
          </cell>
          <cell r="L187">
            <v>134.52000000000001</v>
          </cell>
        </row>
        <row r="188">
          <cell r="J188" t="str">
            <v>003.38000.0000.1080</v>
          </cell>
          <cell r="L188">
            <v>41620.79</v>
          </cell>
        </row>
        <row r="189">
          <cell r="J189" t="str">
            <v>003.38100.0000.1080</v>
          </cell>
          <cell r="L189">
            <v>0</v>
          </cell>
        </row>
        <row r="190">
          <cell r="J190" t="str">
            <v>003.38200.0000.1080</v>
          </cell>
          <cell r="L190">
            <v>14777.61</v>
          </cell>
        </row>
        <row r="191">
          <cell r="J191" t="str">
            <v>003.38300.0000.1080</v>
          </cell>
          <cell r="L191">
            <v>4063.09</v>
          </cell>
        </row>
        <row r="192">
          <cell r="J192" t="str">
            <v>003.38400.0000.1080</v>
          </cell>
          <cell r="L192">
            <v>559.46</v>
          </cell>
        </row>
        <row r="193">
          <cell r="J193" t="str">
            <v>003.38500.0000.1080</v>
          </cell>
          <cell r="L193">
            <v>1408.41</v>
          </cell>
        </row>
        <row r="194">
          <cell r="J194" t="str">
            <v>003.38600.0000.1080</v>
          </cell>
          <cell r="L194">
            <v>0</v>
          </cell>
        </row>
        <row r="195">
          <cell r="J195" t="str">
            <v>003.38700.0000.1080</v>
          </cell>
          <cell r="L195">
            <v>707.12</v>
          </cell>
        </row>
        <row r="196">
          <cell r="J196" t="str">
            <v>003.39000.0000.1080</v>
          </cell>
          <cell r="L196">
            <v>34.24</v>
          </cell>
        </row>
        <row r="197">
          <cell r="J197" t="str">
            <v>003.39009.0000.1080</v>
          </cell>
          <cell r="L197">
            <v>1956.76</v>
          </cell>
        </row>
        <row r="198">
          <cell r="J198" t="str">
            <v>003.39100.0000.1080</v>
          </cell>
          <cell r="L198">
            <v>0</v>
          </cell>
        </row>
        <row r="199">
          <cell r="J199" t="str">
            <v>003.39103.0000.1080</v>
          </cell>
          <cell r="L199">
            <v>0</v>
          </cell>
        </row>
        <row r="200">
          <cell r="J200" t="str">
            <v>003.39200.0000.1080</v>
          </cell>
          <cell r="L200">
            <v>0</v>
          </cell>
        </row>
        <row r="201">
          <cell r="J201" t="str">
            <v>003.39300.0000.1080</v>
          </cell>
          <cell r="L201">
            <v>0</v>
          </cell>
        </row>
        <row r="202">
          <cell r="J202" t="str">
            <v>003.39400.0000.1080</v>
          </cell>
          <cell r="L202">
            <v>5778.48</v>
          </cell>
        </row>
        <row r="203">
          <cell r="J203" t="str">
            <v>003.39600.0000.1080</v>
          </cell>
          <cell r="L203">
            <v>86.74</v>
          </cell>
        </row>
        <row r="204">
          <cell r="J204" t="str">
            <v>003.39603.0000.1080</v>
          </cell>
          <cell r="L204">
            <v>0</v>
          </cell>
        </row>
        <row r="205">
          <cell r="J205" t="str">
            <v>003.39604.0000.1080</v>
          </cell>
          <cell r="L205">
            <v>1043.25</v>
          </cell>
        </row>
        <row r="206">
          <cell r="J206" t="str">
            <v>003.39605.0000.1080</v>
          </cell>
          <cell r="L206">
            <v>0</v>
          </cell>
        </row>
        <row r="207">
          <cell r="J207" t="str">
            <v>003.39700.0000.1080</v>
          </cell>
          <cell r="L207">
            <v>2586.0300000000002</v>
          </cell>
        </row>
        <row r="208">
          <cell r="J208" t="str">
            <v>003.39701.0000.1080</v>
          </cell>
          <cell r="L208">
            <v>0</v>
          </cell>
        </row>
        <row r="209">
          <cell r="J209" t="str">
            <v>003.39702.0000.1080</v>
          </cell>
          <cell r="L209">
            <v>0</v>
          </cell>
        </row>
        <row r="210">
          <cell r="J210" t="str">
            <v>003.39705.0000.1080</v>
          </cell>
          <cell r="L210">
            <v>0</v>
          </cell>
        </row>
        <row r="211">
          <cell r="J211" t="str">
            <v>003.39800.0000.1080</v>
          </cell>
          <cell r="L211">
            <v>200.29</v>
          </cell>
        </row>
        <row r="212">
          <cell r="J212" t="str">
            <v>003.39900.0000.1080</v>
          </cell>
          <cell r="L212">
            <v>46.46</v>
          </cell>
        </row>
        <row r="213">
          <cell r="J213" t="str">
            <v>003.39901.0000.1080</v>
          </cell>
          <cell r="L213">
            <v>0</v>
          </cell>
        </row>
        <row r="214">
          <cell r="J214" t="str">
            <v>003.39902.0000.1080</v>
          </cell>
          <cell r="L214">
            <v>0</v>
          </cell>
        </row>
        <row r="215">
          <cell r="J215" t="str">
            <v>003.39902.0000.1080</v>
          </cell>
          <cell r="L215">
            <v>0</v>
          </cell>
        </row>
        <row r="216">
          <cell r="J216" t="str">
            <v>003.39906.0000.1080</v>
          </cell>
          <cell r="L216">
            <v>12526.14</v>
          </cell>
        </row>
        <row r="217">
          <cell r="J217" t="str">
            <v>003.39907.0000.1080</v>
          </cell>
          <cell r="L217">
            <v>0.99</v>
          </cell>
        </row>
        <row r="218">
          <cell r="J218" t="str">
            <v>003.39908.0000.1080</v>
          </cell>
          <cell r="L218">
            <v>721.04</v>
          </cell>
        </row>
        <row r="219">
          <cell r="J219" t="str">
            <v>003..0000.1080</v>
          </cell>
          <cell r="L219">
            <v>0</v>
          </cell>
        </row>
        <row r="220">
          <cell r="J220" t="str">
            <v>004.37402.0000.1080</v>
          </cell>
          <cell r="L220">
            <v>0</v>
          </cell>
        </row>
        <row r="221">
          <cell r="J221" t="str">
            <v>004.37500.0000.1080</v>
          </cell>
          <cell r="L221">
            <v>0</v>
          </cell>
        </row>
        <row r="222">
          <cell r="J222" t="str">
            <v>004.37600.0000.1080</v>
          </cell>
          <cell r="L222">
            <v>102.76</v>
          </cell>
        </row>
        <row r="223">
          <cell r="J223" t="str">
            <v>004.37601.0000.1080</v>
          </cell>
          <cell r="L223">
            <v>303.24</v>
          </cell>
        </row>
        <row r="224">
          <cell r="J224" t="str">
            <v>004.37602.0000.1080</v>
          </cell>
          <cell r="L224">
            <v>371.85</v>
          </cell>
        </row>
        <row r="225">
          <cell r="J225" t="str">
            <v>004.37800.0000.1080</v>
          </cell>
          <cell r="L225">
            <v>27.73</v>
          </cell>
        </row>
        <row r="226">
          <cell r="J226" t="str">
            <v>004.37900.0000.1080</v>
          </cell>
          <cell r="L226">
            <v>3.73</v>
          </cell>
        </row>
        <row r="227">
          <cell r="J227" t="str">
            <v>004.38000.0000.1080</v>
          </cell>
          <cell r="L227">
            <v>584.32000000000005</v>
          </cell>
        </row>
        <row r="228">
          <cell r="J228" t="str">
            <v>004.38100.0000.1080</v>
          </cell>
          <cell r="L228">
            <v>0</v>
          </cell>
        </row>
        <row r="229">
          <cell r="J229" t="str">
            <v>004.38200.0000.1080</v>
          </cell>
          <cell r="L229">
            <v>223.33</v>
          </cell>
        </row>
        <row r="230">
          <cell r="J230" t="str">
            <v>004.38300.0000.1080</v>
          </cell>
          <cell r="L230">
            <v>50.52</v>
          </cell>
        </row>
        <row r="231">
          <cell r="J231" t="str">
            <v>004.38400.0000.1080</v>
          </cell>
          <cell r="L231">
            <v>18.22</v>
          </cell>
        </row>
        <row r="232">
          <cell r="J232" t="str">
            <v>004.38500.0000.1080</v>
          </cell>
          <cell r="L232">
            <v>8.17</v>
          </cell>
        </row>
        <row r="233">
          <cell r="J233" t="str">
            <v>004.39009.0000.1080</v>
          </cell>
          <cell r="L233">
            <v>0</v>
          </cell>
        </row>
        <row r="234">
          <cell r="J234" t="str">
            <v>004.39100.0000.1080</v>
          </cell>
          <cell r="L234">
            <v>0</v>
          </cell>
        </row>
        <row r="235">
          <cell r="J235" t="str">
            <v>004.39200.0000.1080</v>
          </cell>
          <cell r="L235">
            <v>0</v>
          </cell>
        </row>
        <row r="236">
          <cell r="J236" t="str">
            <v>004.39400.0000.1080</v>
          </cell>
          <cell r="L236">
            <v>0</v>
          </cell>
        </row>
        <row r="237">
          <cell r="J237" t="str">
            <v>004.39701.0000.1080</v>
          </cell>
          <cell r="L237">
            <v>0</v>
          </cell>
        </row>
        <row r="238">
          <cell r="J238" t="str">
            <v>004.39800.0000.1080</v>
          </cell>
          <cell r="L238">
            <v>0</v>
          </cell>
        </row>
        <row r="239">
          <cell r="J239" t="str">
            <v>004..0000.1080</v>
          </cell>
          <cell r="L239">
            <v>0</v>
          </cell>
        </row>
        <row r="240">
          <cell r="J240" t="str">
            <v>005.30200.0000.1080</v>
          </cell>
          <cell r="L240">
            <v>10.66</v>
          </cell>
        </row>
        <row r="241">
          <cell r="J241" t="str">
            <v>005.36700.0000.1080</v>
          </cell>
          <cell r="L241">
            <v>0</v>
          </cell>
        </row>
        <row r="242">
          <cell r="J242" t="str">
            <v>005.37401.0000.1080</v>
          </cell>
          <cell r="L242">
            <v>0</v>
          </cell>
        </row>
        <row r="243">
          <cell r="J243" t="str">
            <v>005.37402.0000.1080</v>
          </cell>
          <cell r="L243">
            <v>11.13</v>
          </cell>
        </row>
        <row r="244">
          <cell r="J244" t="str">
            <v>005.37500.0000.1080</v>
          </cell>
          <cell r="L244">
            <v>0</v>
          </cell>
        </row>
        <row r="245">
          <cell r="J245" t="str">
            <v>005.37501.0000.1080</v>
          </cell>
          <cell r="L245">
            <v>0</v>
          </cell>
        </row>
        <row r="246">
          <cell r="J246" t="str">
            <v>005.37502.0000.1080</v>
          </cell>
          <cell r="L246">
            <v>0</v>
          </cell>
        </row>
        <row r="247">
          <cell r="J247" t="str">
            <v>005.37503.0000.1080</v>
          </cell>
          <cell r="L247">
            <v>78.989999999999995</v>
          </cell>
        </row>
        <row r="248">
          <cell r="J248" t="str">
            <v>005.37600.0000.1080</v>
          </cell>
          <cell r="L248">
            <v>47760.639999999999</v>
          </cell>
        </row>
        <row r="249">
          <cell r="J249" t="str">
            <v>005.37601.0000.1080</v>
          </cell>
          <cell r="L249">
            <v>64879.29</v>
          </cell>
        </row>
        <row r="250">
          <cell r="J250" t="str">
            <v>005.37602.0000.1080</v>
          </cell>
          <cell r="L250">
            <v>56440.98</v>
          </cell>
        </row>
        <row r="251">
          <cell r="J251" t="str">
            <v>005.37700.0000.1080</v>
          </cell>
          <cell r="L251">
            <v>737.33</v>
          </cell>
        </row>
        <row r="252">
          <cell r="J252" t="str">
            <v>005.37800.0000.1080</v>
          </cell>
          <cell r="L252">
            <v>5623.46</v>
          </cell>
        </row>
        <row r="253">
          <cell r="J253" t="str">
            <v>005.37900.0000.1080</v>
          </cell>
          <cell r="L253">
            <v>52.04</v>
          </cell>
        </row>
        <row r="254">
          <cell r="J254" t="str">
            <v>005.38000.0000.1080</v>
          </cell>
          <cell r="L254">
            <v>93943.11</v>
          </cell>
        </row>
        <row r="255">
          <cell r="J255" t="str">
            <v>005.38100.0000.1080</v>
          </cell>
          <cell r="L255">
            <v>30680.84</v>
          </cell>
        </row>
        <row r="256">
          <cell r="J256" t="str">
            <v>005.38200.0000.1080</v>
          </cell>
          <cell r="L256">
            <v>49528.7</v>
          </cell>
        </row>
        <row r="257">
          <cell r="J257" t="str">
            <v>005.38300.0000.1080</v>
          </cell>
          <cell r="L257">
            <v>13641.14</v>
          </cell>
        </row>
        <row r="258">
          <cell r="J258" t="str">
            <v>005.38400.0000.1080</v>
          </cell>
          <cell r="L258">
            <v>1916.98</v>
          </cell>
        </row>
        <row r="259">
          <cell r="J259" t="str">
            <v>005.38500.0000.1080</v>
          </cell>
          <cell r="L259">
            <v>2150.87</v>
          </cell>
        </row>
        <row r="260">
          <cell r="J260" t="str">
            <v>005.38600.0000.1080</v>
          </cell>
          <cell r="L260">
            <v>0</v>
          </cell>
        </row>
        <row r="261">
          <cell r="J261" t="str">
            <v>005.38700.0000.1080</v>
          </cell>
          <cell r="L261">
            <v>1641.85</v>
          </cell>
        </row>
        <row r="262">
          <cell r="J262" t="str">
            <v>005.38900.0000.1080</v>
          </cell>
          <cell r="L262">
            <v>0</v>
          </cell>
        </row>
        <row r="263">
          <cell r="J263" t="str">
            <v>005.39001.0000.1080</v>
          </cell>
          <cell r="L263">
            <v>4.3</v>
          </cell>
        </row>
        <row r="264">
          <cell r="J264" t="str">
            <v>005.39002.0000.1080</v>
          </cell>
          <cell r="L264">
            <v>160.66999999999999</v>
          </cell>
        </row>
        <row r="265">
          <cell r="J265" t="str">
            <v>005.39003.0000.1080</v>
          </cell>
          <cell r="L265">
            <v>549.51</v>
          </cell>
        </row>
        <row r="266">
          <cell r="J266" t="str">
            <v>005.39004.0000.1080</v>
          </cell>
          <cell r="L266">
            <v>56.39</v>
          </cell>
        </row>
        <row r="267">
          <cell r="J267" t="str">
            <v>005.39009.0000.1080</v>
          </cell>
          <cell r="L267">
            <v>0</v>
          </cell>
        </row>
        <row r="268">
          <cell r="J268" t="str">
            <v>005.39009.0000.1080</v>
          </cell>
          <cell r="L268">
            <v>8613.01</v>
          </cell>
        </row>
        <row r="269">
          <cell r="J269" t="str">
            <v>005.39100.0000.1080</v>
          </cell>
          <cell r="L269">
            <v>287.27</v>
          </cell>
        </row>
        <row r="270">
          <cell r="J270" t="str">
            <v>005.39103.0000.1080</v>
          </cell>
          <cell r="L270">
            <v>334.9</v>
          </cell>
        </row>
        <row r="271">
          <cell r="J271" t="str">
            <v>005.39200.0000.1080</v>
          </cell>
          <cell r="L271">
            <v>0</v>
          </cell>
        </row>
        <row r="272">
          <cell r="J272" t="str">
            <v>005.39300.0000.1080</v>
          </cell>
          <cell r="L272">
            <v>0</v>
          </cell>
        </row>
        <row r="273">
          <cell r="J273" t="str">
            <v>005.39400.0000.1080</v>
          </cell>
          <cell r="L273">
            <v>8207.51</v>
          </cell>
        </row>
        <row r="274">
          <cell r="J274" t="str">
            <v>005.39500.0000.1080</v>
          </cell>
          <cell r="L274">
            <v>0</v>
          </cell>
        </row>
        <row r="275">
          <cell r="J275" t="str">
            <v>005.39600.0000.1080</v>
          </cell>
          <cell r="L275">
            <v>1447.95</v>
          </cell>
        </row>
        <row r="276">
          <cell r="J276" t="str">
            <v>005.39603.0000.1080</v>
          </cell>
          <cell r="L276">
            <v>922.05</v>
          </cell>
        </row>
        <row r="277">
          <cell r="J277" t="str">
            <v>005.39604.0000.1080</v>
          </cell>
          <cell r="L277">
            <v>1132.51</v>
          </cell>
        </row>
        <row r="278">
          <cell r="J278" t="str">
            <v>005.39605.0000.1080</v>
          </cell>
          <cell r="L278">
            <v>769.76</v>
          </cell>
        </row>
        <row r="279">
          <cell r="J279" t="str">
            <v>005.39700.0000.1080</v>
          </cell>
          <cell r="L279">
            <v>486.95</v>
          </cell>
        </row>
        <row r="280">
          <cell r="J280" t="str">
            <v>005.39701.0000.1080</v>
          </cell>
          <cell r="L280">
            <v>0</v>
          </cell>
        </row>
        <row r="281">
          <cell r="J281" t="str">
            <v>005.39702.0000.1080</v>
          </cell>
          <cell r="L281">
            <v>0</v>
          </cell>
        </row>
        <row r="282">
          <cell r="J282" t="str">
            <v>005.39705.0000.1080</v>
          </cell>
          <cell r="L282">
            <v>0</v>
          </cell>
        </row>
        <row r="283">
          <cell r="J283" t="str">
            <v>005.39800.0000.1080</v>
          </cell>
          <cell r="L283">
            <v>8147.82</v>
          </cell>
        </row>
        <row r="284">
          <cell r="J284" t="str">
            <v>005.39901.0000.1080</v>
          </cell>
          <cell r="L284">
            <v>0</v>
          </cell>
        </row>
        <row r="285">
          <cell r="J285" t="str">
            <v>005.39902.0000.1080</v>
          </cell>
          <cell r="L285">
            <v>0</v>
          </cell>
        </row>
        <row r="286">
          <cell r="J286" t="str">
            <v>005.39902.0000.1080</v>
          </cell>
          <cell r="L286">
            <v>0</v>
          </cell>
        </row>
        <row r="287">
          <cell r="J287" t="str">
            <v>005.39906.0000.1080</v>
          </cell>
          <cell r="L287">
            <v>9450.2000000000007</v>
          </cell>
        </row>
        <row r="288">
          <cell r="J288" t="str">
            <v>005.39907.0000.1080</v>
          </cell>
          <cell r="L288">
            <v>0</v>
          </cell>
        </row>
        <row r="289">
          <cell r="J289" t="str">
            <v>005.39908.0000.1080</v>
          </cell>
          <cell r="L289">
            <v>0</v>
          </cell>
        </row>
        <row r="290">
          <cell r="J290" t="str">
            <v>005..0000.1080</v>
          </cell>
          <cell r="L290">
            <v>0</v>
          </cell>
        </row>
        <row r="291">
          <cell r="J291" t="str">
            <v>006.30200.0000.1080</v>
          </cell>
          <cell r="L291">
            <v>0</v>
          </cell>
        </row>
        <row r="292">
          <cell r="J292" t="str">
            <v>006.37401.0000.1080</v>
          </cell>
          <cell r="L292">
            <v>0</v>
          </cell>
        </row>
        <row r="293">
          <cell r="J293" t="str">
            <v>006.37402.0000.1080</v>
          </cell>
          <cell r="L293">
            <v>0.77</v>
          </cell>
        </row>
        <row r="294">
          <cell r="J294" t="str">
            <v>006.37500.0000.1080</v>
          </cell>
          <cell r="L294">
            <v>0</v>
          </cell>
        </row>
        <row r="295">
          <cell r="J295" t="str">
            <v>006.37501.0000.1080</v>
          </cell>
          <cell r="L295">
            <v>0</v>
          </cell>
        </row>
        <row r="296">
          <cell r="J296" t="str">
            <v>006.37502.0000.1080</v>
          </cell>
          <cell r="L296">
            <v>0</v>
          </cell>
        </row>
        <row r="297">
          <cell r="J297" t="str">
            <v>006.37600.0000.1080</v>
          </cell>
          <cell r="L297">
            <v>548.38</v>
          </cell>
        </row>
        <row r="298">
          <cell r="J298" t="str">
            <v>006.37601.0000.1080</v>
          </cell>
          <cell r="L298">
            <v>922.24</v>
          </cell>
        </row>
        <row r="299">
          <cell r="J299" t="str">
            <v>006.37602.0000.1080</v>
          </cell>
          <cell r="L299">
            <v>287.47000000000003</v>
          </cell>
        </row>
        <row r="300">
          <cell r="J300" t="str">
            <v>006.37800.0000.1080</v>
          </cell>
          <cell r="L300">
            <v>104.25</v>
          </cell>
        </row>
        <row r="301">
          <cell r="J301" t="str">
            <v>006.37900.0000.1080</v>
          </cell>
          <cell r="L301">
            <v>9.14</v>
          </cell>
        </row>
        <row r="302">
          <cell r="J302" t="str">
            <v>006.38000.0000.1080</v>
          </cell>
          <cell r="L302">
            <v>1555.65</v>
          </cell>
        </row>
        <row r="303">
          <cell r="J303" t="str">
            <v>006.38100.0000.1080</v>
          </cell>
          <cell r="L303">
            <v>0</v>
          </cell>
        </row>
        <row r="304">
          <cell r="J304" t="str">
            <v>006.38200.0000.1080</v>
          </cell>
          <cell r="L304">
            <v>791.11</v>
          </cell>
        </row>
        <row r="305">
          <cell r="J305" t="str">
            <v>006.38300.0000.1080</v>
          </cell>
          <cell r="L305">
            <v>142.13</v>
          </cell>
        </row>
        <row r="306">
          <cell r="J306" t="str">
            <v>006.38400.0000.1080</v>
          </cell>
          <cell r="L306">
            <v>21.11</v>
          </cell>
        </row>
        <row r="307">
          <cell r="J307" t="str">
            <v>006.38500.0000.1080</v>
          </cell>
          <cell r="L307">
            <v>28.68</v>
          </cell>
        </row>
        <row r="308">
          <cell r="J308" t="str">
            <v>006.38600.0000.1080</v>
          </cell>
          <cell r="L308">
            <v>0</v>
          </cell>
        </row>
        <row r="309">
          <cell r="J309" t="str">
            <v>006.38700.0000.1080</v>
          </cell>
          <cell r="L309">
            <v>22.29</v>
          </cell>
        </row>
        <row r="310">
          <cell r="J310" t="str">
            <v>006.39009.0000.1080</v>
          </cell>
          <cell r="L310">
            <v>53.94</v>
          </cell>
        </row>
        <row r="311">
          <cell r="J311" t="str">
            <v>006.39100.0000.1080</v>
          </cell>
          <cell r="L311">
            <v>0</v>
          </cell>
        </row>
        <row r="312">
          <cell r="J312" t="str">
            <v>006.39103.0000.1080</v>
          </cell>
          <cell r="L312">
            <v>0</v>
          </cell>
        </row>
        <row r="313">
          <cell r="J313" t="str">
            <v>006.39200.0000.1080</v>
          </cell>
          <cell r="L313">
            <v>0</v>
          </cell>
        </row>
        <row r="314">
          <cell r="J314" t="str">
            <v>006.39300.0000.1080</v>
          </cell>
          <cell r="L314">
            <v>0</v>
          </cell>
        </row>
        <row r="315">
          <cell r="J315" t="str">
            <v>006.39400.0000.1080</v>
          </cell>
          <cell r="L315">
            <v>274.7</v>
          </cell>
        </row>
        <row r="316">
          <cell r="J316" t="str">
            <v>006.39604.0000.1080</v>
          </cell>
          <cell r="L316">
            <v>0</v>
          </cell>
        </row>
        <row r="317">
          <cell r="J317" t="str">
            <v>006.39700.0000.1080</v>
          </cell>
          <cell r="L317">
            <v>0</v>
          </cell>
        </row>
        <row r="318">
          <cell r="J318" t="str">
            <v>006.39701.0000.1080</v>
          </cell>
          <cell r="L318">
            <v>0</v>
          </cell>
        </row>
        <row r="319">
          <cell r="J319" t="str">
            <v>006.39702.0000.1080</v>
          </cell>
          <cell r="L319">
            <v>0</v>
          </cell>
        </row>
        <row r="320">
          <cell r="J320" t="str">
            <v>006.39800.0000.1080</v>
          </cell>
          <cell r="L320">
            <v>0</v>
          </cell>
        </row>
        <row r="321">
          <cell r="J321" t="str">
            <v>006.39906.0000.1080</v>
          </cell>
          <cell r="L321">
            <v>0</v>
          </cell>
        </row>
        <row r="322">
          <cell r="J322" t="str">
            <v>006.39907.0000.1080</v>
          </cell>
          <cell r="L322">
            <v>0</v>
          </cell>
        </row>
        <row r="323">
          <cell r="J323" t="str">
            <v>006..0000.1080</v>
          </cell>
          <cell r="L323">
            <v>0</v>
          </cell>
        </row>
        <row r="324">
          <cell r="J324" t="str">
            <v>008.37402.0000.1080</v>
          </cell>
          <cell r="L324">
            <v>0</v>
          </cell>
        </row>
        <row r="325">
          <cell r="J325" t="str">
            <v>008.37500.0000.1080</v>
          </cell>
          <cell r="L325">
            <v>0</v>
          </cell>
        </row>
        <row r="326">
          <cell r="J326" t="str">
            <v>008.37600.0000.1080</v>
          </cell>
          <cell r="L326">
            <v>758.57</v>
          </cell>
        </row>
        <row r="327">
          <cell r="J327" t="str">
            <v>008.37601.0000.1080</v>
          </cell>
          <cell r="L327">
            <v>2315.3200000000002</v>
          </cell>
        </row>
        <row r="328">
          <cell r="J328" t="str">
            <v>008.37602.0000.1080</v>
          </cell>
          <cell r="L328">
            <v>33065.79</v>
          </cell>
        </row>
        <row r="329">
          <cell r="J329" t="str">
            <v>008.37800.0000.1080</v>
          </cell>
          <cell r="L329">
            <v>575.1</v>
          </cell>
        </row>
        <row r="330">
          <cell r="J330" t="str">
            <v>008.37900.0000.1080</v>
          </cell>
          <cell r="L330">
            <v>0</v>
          </cell>
        </row>
        <row r="331">
          <cell r="J331" t="str">
            <v>008.38000.0000.1080</v>
          </cell>
          <cell r="L331">
            <v>8334.82</v>
          </cell>
        </row>
        <row r="332">
          <cell r="J332" t="str">
            <v>008.38100.0000.1080</v>
          </cell>
          <cell r="L332">
            <v>4871.96</v>
          </cell>
        </row>
        <row r="333">
          <cell r="J333" t="str">
            <v>008.38200.0000.1080</v>
          </cell>
          <cell r="L333">
            <v>2642.87</v>
          </cell>
        </row>
        <row r="334">
          <cell r="J334" t="str">
            <v>008.38300.0000.1080</v>
          </cell>
          <cell r="L334">
            <v>4891.38</v>
          </cell>
        </row>
        <row r="335">
          <cell r="J335" t="str">
            <v>008.38400.0000.1080</v>
          </cell>
          <cell r="L335">
            <v>121.06</v>
          </cell>
        </row>
        <row r="336">
          <cell r="J336" t="str">
            <v>008.39100.0000.1080</v>
          </cell>
          <cell r="L336">
            <v>0</v>
          </cell>
        </row>
        <row r="337">
          <cell r="J337" t="str">
            <v>008.39103.0000.1080</v>
          </cell>
          <cell r="L337">
            <v>0</v>
          </cell>
        </row>
        <row r="338">
          <cell r="J338" t="str">
            <v>008.39400.0000.1080</v>
          </cell>
          <cell r="L338">
            <v>0</v>
          </cell>
        </row>
        <row r="339">
          <cell r="J339" t="str">
            <v>008.39606.0000.1080</v>
          </cell>
          <cell r="L339">
            <v>0</v>
          </cell>
        </row>
        <row r="340">
          <cell r="J340" t="str">
            <v>008.39701.0000.1080</v>
          </cell>
          <cell r="L340">
            <v>0</v>
          </cell>
        </row>
        <row r="341">
          <cell r="J341" t="str">
            <v>008.39900.0000.1080</v>
          </cell>
          <cell r="L341">
            <v>0</v>
          </cell>
        </row>
        <row r="342">
          <cell r="J342" t="str">
            <v>008.39906.0000.1080</v>
          </cell>
          <cell r="L342">
            <v>154.53</v>
          </cell>
        </row>
        <row r="343">
          <cell r="J343" t="str">
            <v>008..0000.1080</v>
          </cell>
          <cell r="L343">
            <v>0</v>
          </cell>
        </row>
        <row r="344">
          <cell r="J344" t="str">
            <v>010.39009.0000.1080</v>
          </cell>
          <cell r="L344">
            <v>3328.73</v>
          </cell>
        </row>
        <row r="345">
          <cell r="J345" t="str">
            <v>010.39100.0000.1080</v>
          </cell>
          <cell r="L345">
            <v>1092.75</v>
          </cell>
        </row>
        <row r="346">
          <cell r="J346" t="str">
            <v>010.39103.0000.1080</v>
          </cell>
          <cell r="L346">
            <v>0</v>
          </cell>
        </row>
        <row r="347">
          <cell r="J347" t="str">
            <v>010.39200.0000.1080</v>
          </cell>
          <cell r="L347">
            <v>0</v>
          </cell>
        </row>
        <row r="348">
          <cell r="J348" t="str">
            <v>010.39400.0000.1080</v>
          </cell>
          <cell r="L348">
            <v>1040</v>
          </cell>
        </row>
        <row r="349">
          <cell r="J349" t="str">
            <v>010.39700.0000.1080</v>
          </cell>
          <cell r="L349">
            <v>2587.0500000000002</v>
          </cell>
        </row>
        <row r="350">
          <cell r="J350" t="str">
            <v>010.39701.0000.1080</v>
          </cell>
          <cell r="L350">
            <v>0</v>
          </cell>
        </row>
        <row r="351">
          <cell r="J351" t="str">
            <v>010.39702.0000.1080</v>
          </cell>
          <cell r="L351">
            <v>0</v>
          </cell>
        </row>
        <row r="352">
          <cell r="J352" t="str">
            <v>010.39705.0000.1080</v>
          </cell>
          <cell r="L352">
            <v>0</v>
          </cell>
        </row>
        <row r="353">
          <cell r="J353" t="str">
            <v>010.39800.0000.1080</v>
          </cell>
          <cell r="L353">
            <v>4672.8</v>
          </cell>
        </row>
        <row r="354">
          <cell r="J354" t="str">
            <v>010.39901.0000.1080</v>
          </cell>
          <cell r="L354">
            <v>1800.7</v>
          </cell>
        </row>
        <row r="355">
          <cell r="J355" t="str">
            <v>010.39902.0000.1080</v>
          </cell>
          <cell r="L355">
            <v>0</v>
          </cell>
        </row>
        <row r="356">
          <cell r="J356" t="str">
            <v>010.39903.0000.1080</v>
          </cell>
          <cell r="L356">
            <v>0</v>
          </cell>
        </row>
        <row r="357">
          <cell r="J357" t="str">
            <v>010.39905.0000.1080</v>
          </cell>
          <cell r="L357">
            <v>0</v>
          </cell>
        </row>
        <row r="358">
          <cell r="J358" t="str">
            <v>010.39906.0000.1080</v>
          </cell>
          <cell r="L358">
            <v>16659.650000000001</v>
          </cell>
        </row>
        <row r="359">
          <cell r="J359" t="str">
            <v>010.39907.0000.1080</v>
          </cell>
          <cell r="L359">
            <v>214.87</v>
          </cell>
        </row>
        <row r="360">
          <cell r="J360" t="str">
            <v>010.39908.0000.1080</v>
          </cell>
          <cell r="L360">
            <v>0</v>
          </cell>
        </row>
        <row r="361">
          <cell r="J361" t="str">
            <v>010..0000.1080</v>
          </cell>
          <cell r="L361">
            <v>0</v>
          </cell>
        </row>
        <row r="362">
          <cell r="J362" t="str">
            <v>011.36700.0000.1080</v>
          </cell>
          <cell r="L362">
            <v>0</v>
          </cell>
        </row>
        <row r="363">
          <cell r="J363" t="str">
            <v>011.36701.0000.1080</v>
          </cell>
          <cell r="L363">
            <v>0</v>
          </cell>
        </row>
        <row r="364">
          <cell r="J364" t="str">
            <v>011.37500.0000.1080</v>
          </cell>
          <cell r="L364">
            <v>0</v>
          </cell>
        </row>
        <row r="365">
          <cell r="J365" t="str">
            <v>011.37900.0000.1080</v>
          </cell>
          <cell r="L365">
            <v>0</v>
          </cell>
        </row>
        <row r="366">
          <cell r="J366" t="str">
            <v>011..0000.1080</v>
          </cell>
          <cell r="L366">
            <v>0</v>
          </cell>
        </row>
        <row r="367">
          <cell r="J367" t="str">
            <v>013.37402.0000.1080</v>
          </cell>
          <cell r="L367">
            <v>0.28000000000000003</v>
          </cell>
        </row>
        <row r="368">
          <cell r="J368" t="str">
            <v>013.37500.0000.1080</v>
          </cell>
          <cell r="L368">
            <v>0</v>
          </cell>
        </row>
        <row r="369">
          <cell r="J369" t="str">
            <v>013.37600.0000.1080</v>
          </cell>
          <cell r="L369">
            <v>52.43</v>
          </cell>
        </row>
        <row r="370">
          <cell r="J370" t="str">
            <v>013.37601.0000.1080</v>
          </cell>
          <cell r="L370">
            <v>0</v>
          </cell>
        </row>
        <row r="371">
          <cell r="J371" t="str">
            <v>013.37602.0000.1080</v>
          </cell>
          <cell r="L371">
            <v>578</v>
          </cell>
        </row>
        <row r="372">
          <cell r="J372" t="str">
            <v>013.37800.0000.1080</v>
          </cell>
          <cell r="L372">
            <v>32.71</v>
          </cell>
        </row>
        <row r="373">
          <cell r="J373" t="str">
            <v>013.37900.0000.1080</v>
          </cell>
          <cell r="L373">
            <v>0</v>
          </cell>
        </row>
        <row r="374">
          <cell r="J374" t="str">
            <v>013.38000.0000.1080</v>
          </cell>
          <cell r="L374">
            <v>178.56</v>
          </cell>
        </row>
        <row r="375">
          <cell r="J375" t="str">
            <v>013.38100.0000.1080</v>
          </cell>
          <cell r="L375">
            <v>0</v>
          </cell>
        </row>
        <row r="376">
          <cell r="J376" t="str">
            <v>013.38200.0000.1080</v>
          </cell>
          <cell r="L376">
            <v>341.24</v>
          </cell>
        </row>
        <row r="377">
          <cell r="J377" t="str">
            <v>013.38300.0000.1080</v>
          </cell>
          <cell r="L377">
            <v>13.97</v>
          </cell>
        </row>
        <row r="378">
          <cell r="J378" t="str">
            <v>013.38400.0000.1080</v>
          </cell>
          <cell r="L378">
            <v>2.73</v>
          </cell>
        </row>
        <row r="379">
          <cell r="J379" t="str">
            <v>013.39100.0000.1080</v>
          </cell>
          <cell r="L379">
            <v>0</v>
          </cell>
        </row>
        <row r="380">
          <cell r="J380" t="str">
            <v>013.39101.0000.1080</v>
          </cell>
          <cell r="L380">
            <v>0</v>
          </cell>
        </row>
        <row r="381">
          <cell r="J381" t="str">
            <v>013.39103.0000.1080</v>
          </cell>
          <cell r="L381">
            <v>0</v>
          </cell>
        </row>
        <row r="382">
          <cell r="J382" t="str">
            <v>013.39400.0000.1080</v>
          </cell>
          <cell r="L382">
            <v>0</v>
          </cell>
        </row>
        <row r="383">
          <cell r="J383" t="str">
            <v>013..0000.1080</v>
          </cell>
          <cell r="L383">
            <v>0</v>
          </cell>
        </row>
        <row r="384">
          <cell r="J384" t="str">
            <v>014..0000.1080</v>
          </cell>
          <cell r="L384">
            <v>0</v>
          </cell>
        </row>
        <row r="385">
          <cell r="J385" t="str">
            <v>015..0000.1080</v>
          </cell>
          <cell r="L385">
            <v>0</v>
          </cell>
        </row>
        <row r="386">
          <cell r="J386" t="str">
            <v>016.30200.0000.1080</v>
          </cell>
          <cell r="L386">
            <v>0</v>
          </cell>
        </row>
        <row r="387">
          <cell r="J387" t="str">
            <v>016.36700.0000.1080</v>
          </cell>
          <cell r="L387">
            <v>0</v>
          </cell>
        </row>
        <row r="388">
          <cell r="J388" t="str">
            <v>016.37401.0000.1080</v>
          </cell>
          <cell r="L388">
            <v>0</v>
          </cell>
        </row>
        <row r="389">
          <cell r="J389" t="str">
            <v>016.37402.0000.1080</v>
          </cell>
          <cell r="L389">
            <v>13.01</v>
          </cell>
        </row>
        <row r="390">
          <cell r="J390" t="str">
            <v>016.37500.0000.1080</v>
          </cell>
          <cell r="L390">
            <v>365.2</v>
          </cell>
        </row>
        <row r="391">
          <cell r="J391" t="str">
            <v>016.37501.0000.1080</v>
          </cell>
          <cell r="L391">
            <v>0</v>
          </cell>
        </row>
        <row r="392">
          <cell r="J392" t="str">
            <v>016.37502.0000.1080</v>
          </cell>
          <cell r="L392">
            <v>9.32</v>
          </cell>
        </row>
        <row r="393">
          <cell r="J393" t="str">
            <v>016.37503.0000.1080</v>
          </cell>
          <cell r="L393">
            <v>72.94</v>
          </cell>
        </row>
        <row r="394">
          <cell r="J394" t="str">
            <v>016.37600.0000.1080</v>
          </cell>
          <cell r="L394">
            <v>12730.7</v>
          </cell>
        </row>
        <row r="395">
          <cell r="J395" t="str">
            <v>016.37601.0000.1080</v>
          </cell>
          <cell r="L395">
            <v>36855.18</v>
          </cell>
        </row>
        <row r="396">
          <cell r="J396" t="str">
            <v>016.37602.0000.1080</v>
          </cell>
          <cell r="L396">
            <v>17528.97</v>
          </cell>
        </row>
        <row r="397">
          <cell r="J397" t="str">
            <v>016.37700.0000.1080</v>
          </cell>
          <cell r="L397">
            <v>0</v>
          </cell>
        </row>
        <row r="398">
          <cell r="J398" t="str">
            <v>016.37800.0000.1080</v>
          </cell>
          <cell r="L398">
            <v>5343.93</v>
          </cell>
        </row>
        <row r="399">
          <cell r="J399" t="str">
            <v>016.37900.0000.1080</v>
          </cell>
          <cell r="L399">
            <v>51.17</v>
          </cell>
        </row>
        <row r="400">
          <cell r="J400" t="str">
            <v>016.38000.0000.1080</v>
          </cell>
          <cell r="L400">
            <v>35022.769999999997</v>
          </cell>
        </row>
        <row r="401">
          <cell r="J401" t="str">
            <v>016.38100.0000.1080</v>
          </cell>
          <cell r="L401">
            <v>13741.38</v>
          </cell>
        </row>
        <row r="402">
          <cell r="J402" t="str">
            <v>016.38200.0000.1080</v>
          </cell>
          <cell r="L402">
            <v>19878.62</v>
          </cell>
        </row>
        <row r="403">
          <cell r="J403" t="str">
            <v>016.38300.0000.1080</v>
          </cell>
          <cell r="L403">
            <v>7917.66</v>
          </cell>
        </row>
        <row r="404">
          <cell r="J404" t="str">
            <v>016.38400.0000.1080</v>
          </cell>
          <cell r="L404">
            <v>633.33000000000004</v>
          </cell>
        </row>
        <row r="405">
          <cell r="J405" t="str">
            <v>016.38500.0000.1080</v>
          </cell>
          <cell r="L405">
            <v>2251.0300000000002</v>
          </cell>
        </row>
        <row r="406">
          <cell r="J406" t="str">
            <v>016.38600.0000.1080</v>
          </cell>
          <cell r="L406">
            <v>0</v>
          </cell>
        </row>
        <row r="407">
          <cell r="J407" t="str">
            <v>016.38700.0000.1080</v>
          </cell>
          <cell r="L407">
            <v>1808.43</v>
          </cell>
        </row>
        <row r="408">
          <cell r="J408" t="str">
            <v>016.38900.0000.1080</v>
          </cell>
          <cell r="L408">
            <v>0</v>
          </cell>
        </row>
        <row r="409">
          <cell r="J409" t="str">
            <v>016.39004.0000.1080</v>
          </cell>
          <cell r="L409">
            <v>0</v>
          </cell>
        </row>
        <row r="410">
          <cell r="J410" t="str">
            <v>016.39009.0000.1080</v>
          </cell>
          <cell r="L410">
            <v>0</v>
          </cell>
        </row>
        <row r="411">
          <cell r="J411" t="str">
            <v>016.39100.0000.1080</v>
          </cell>
          <cell r="L411">
            <v>132</v>
          </cell>
        </row>
        <row r="412">
          <cell r="J412" t="str">
            <v>016.39103.0000.1080</v>
          </cell>
          <cell r="L412">
            <v>0</v>
          </cell>
        </row>
        <row r="413">
          <cell r="J413" t="str">
            <v>016.39200.0000.1080</v>
          </cell>
          <cell r="L413">
            <v>0</v>
          </cell>
        </row>
        <row r="414">
          <cell r="J414" t="str">
            <v>016.39300.0000.1080</v>
          </cell>
          <cell r="L414">
            <v>0</v>
          </cell>
        </row>
        <row r="415">
          <cell r="J415" t="str">
            <v>016.39400.0000.1080</v>
          </cell>
          <cell r="L415">
            <v>6232.26</v>
          </cell>
        </row>
        <row r="416">
          <cell r="J416" t="str">
            <v>016.39500.0000.1080</v>
          </cell>
          <cell r="L416">
            <v>0</v>
          </cell>
        </row>
        <row r="417">
          <cell r="J417" t="str">
            <v>016.39600.0000.1080</v>
          </cell>
          <cell r="L417">
            <v>0</v>
          </cell>
        </row>
        <row r="418">
          <cell r="J418" t="str">
            <v>016.39603.0000.1080</v>
          </cell>
          <cell r="L418">
            <v>0</v>
          </cell>
        </row>
        <row r="419">
          <cell r="J419" t="str">
            <v>016.39604.0000.1080</v>
          </cell>
          <cell r="L419">
            <v>0</v>
          </cell>
        </row>
        <row r="420">
          <cell r="J420" t="str">
            <v>016.39605.0000.1080</v>
          </cell>
          <cell r="L420">
            <v>0</v>
          </cell>
        </row>
        <row r="421">
          <cell r="J421" t="str">
            <v>016.39700.0000.1080</v>
          </cell>
          <cell r="L421">
            <v>351.2</v>
          </cell>
        </row>
        <row r="422">
          <cell r="J422" t="str">
            <v>016.39701.0000.1080</v>
          </cell>
          <cell r="L422">
            <v>0</v>
          </cell>
        </row>
        <row r="423">
          <cell r="J423" t="str">
            <v>016.39702.0000.1080</v>
          </cell>
          <cell r="L423">
            <v>0</v>
          </cell>
        </row>
        <row r="424">
          <cell r="J424" t="str">
            <v>016.39705.0000.1080</v>
          </cell>
          <cell r="L424">
            <v>0</v>
          </cell>
        </row>
        <row r="425">
          <cell r="J425" t="str">
            <v>016.39800.0000.1080</v>
          </cell>
          <cell r="L425">
            <v>290.89</v>
          </cell>
        </row>
        <row r="426">
          <cell r="J426" t="str">
            <v>016.39906.0000.1080</v>
          </cell>
          <cell r="L426">
            <v>27887.360000000001</v>
          </cell>
        </row>
        <row r="427">
          <cell r="J427" t="str">
            <v>016.39907.0000.1080</v>
          </cell>
          <cell r="L427">
            <v>0</v>
          </cell>
        </row>
        <row r="428">
          <cell r="J428" t="str">
            <v>016.39908.0000.1080</v>
          </cell>
          <cell r="L428">
            <v>0</v>
          </cell>
        </row>
        <row r="429">
          <cell r="J429" t="str">
            <v>016..0000.1080</v>
          </cell>
          <cell r="L429">
            <v>0</v>
          </cell>
        </row>
        <row r="430">
          <cell r="J430" t="str">
            <v>017.37500.0000.1080</v>
          </cell>
          <cell r="L430">
            <v>0</v>
          </cell>
        </row>
        <row r="431">
          <cell r="J431" t="str">
            <v>017.37601.0000.1080</v>
          </cell>
          <cell r="L431">
            <v>0</v>
          </cell>
        </row>
        <row r="432">
          <cell r="J432" t="str">
            <v>017.37602.0000.1080</v>
          </cell>
          <cell r="L432">
            <v>0</v>
          </cell>
        </row>
        <row r="433">
          <cell r="J433" t="str">
            <v>017.37800.0000.1080</v>
          </cell>
          <cell r="L433">
            <v>0</v>
          </cell>
        </row>
        <row r="434">
          <cell r="J434" t="str">
            <v>017.37900.0000.1080</v>
          </cell>
          <cell r="L434">
            <v>0</v>
          </cell>
        </row>
        <row r="435">
          <cell r="J435" t="str">
            <v>017.38000.0000.1080</v>
          </cell>
          <cell r="L435">
            <v>0</v>
          </cell>
        </row>
        <row r="436">
          <cell r="J436" t="str">
            <v>017.38200.0000.1080</v>
          </cell>
          <cell r="L436">
            <v>0</v>
          </cell>
        </row>
        <row r="437">
          <cell r="J437" t="str">
            <v>017.38300.0000.1080</v>
          </cell>
          <cell r="L437">
            <v>0</v>
          </cell>
        </row>
        <row r="438">
          <cell r="J438" t="str">
            <v>017.38400.0000.1080</v>
          </cell>
          <cell r="L438">
            <v>0</v>
          </cell>
        </row>
        <row r="439">
          <cell r="J439" t="str">
            <v>017..0000.1080</v>
          </cell>
          <cell r="L439">
            <v>0</v>
          </cell>
        </row>
        <row r="440">
          <cell r="J440" t="str">
            <v>018.37402.0000.1080</v>
          </cell>
          <cell r="L440">
            <v>0</v>
          </cell>
        </row>
        <row r="441">
          <cell r="J441" t="str">
            <v>018.37500.0000.1080</v>
          </cell>
          <cell r="L441">
            <v>0</v>
          </cell>
        </row>
        <row r="442">
          <cell r="J442" t="str">
            <v>018.37600.0000.1080</v>
          </cell>
          <cell r="L442">
            <v>36.090000000000003</v>
          </cell>
        </row>
        <row r="443">
          <cell r="J443" t="str">
            <v>018.37601.0000.1080</v>
          </cell>
          <cell r="L443">
            <v>203.46</v>
          </cell>
        </row>
        <row r="444">
          <cell r="J444" t="str">
            <v>018.37602.0000.1080</v>
          </cell>
          <cell r="L444">
            <v>0</v>
          </cell>
        </row>
        <row r="445">
          <cell r="J445" t="str">
            <v>018.37800.0000.1080</v>
          </cell>
          <cell r="L445">
            <v>0</v>
          </cell>
        </row>
        <row r="446">
          <cell r="J446" t="str">
            <v>018.37900.0000.1080</v>
          </cell>
          <cell r="L446">
            <v>0</v>
          </cell>
        </row>
        <row r="447">
          <cell r="J447" t="str">
            <v>018.38000.0000.1080</v>
          </cell>
          <cell r="L447">
            <v>0</v>
          </cell>
        </row>
        <row r="448">
          <cell r="J448" t="str">
            <v>018.38100.0000.1080</v>
          </cell>
          <cell r="L448">
            <v>0</v>
          </cell>
        </row>
        <row r="449">
          <cell r="J449" t="str">
            <v>018.38200.0000.1080</v>
          </cell>
          <cell r="L449">
            <v>196.14</v>
          </cell>
        </row>
        <row r="450">
          <cell r="J450" t="str">
            <v>018.38300.0000.1080</v>
          </cell>
          <cell r="L450">
            <v>0</v>
          </cell>
        </row>
        <row r="451">
          <cell r="J451" t="str">
            <v>018.38400.0000.1080</v>
          </cell>
          <cell r="L451">
            <v>0</v>
          </cell>
        </row>
        <row r="452">
          <cell r="J452" t="str">
            <v>018.39100.0000.1080</v>
          </cell>
          <cell r="L452">
            <v>0</v>
          </cell>
        </row>
        <row r="453">
          <cell r="J453" t="str">
            <v>018.39101.0000.1080</v>
          </cell>
          <cell r="L453">
            <v>0</v>
          </cell>
        </row>
        <row r="454">
          <cell r="J454" t="str">
            <v>018.39103.0000.1080</v>
          </cell>
          <cell r="L454">
            <v>0</v>
          </cell>
        </row>
        <row r="455">
          <cell r="J455" t="str">
            <v>018.39400.0000.1080</v>
          </cell>
          <cell r="L455">
            <v>0</v>
          </cell>
        </row>
        <row r="456">
          <cell r="J456" t="str">
            <v>018..0000.1080</v>
          </cell>
          <cell r="L456">
            <v>0</v>
          </cell>
        </row>
        <row r="457">
          <cell r="J457" t="str">
            <v>019.36510.0000.1080</v>
          </cell>
          <cell r="L457">
            <v>0</v>
          </cell>
        </row>
        <row r="458">
          <cell r="J458" t="str">
            <v>019.36520.0000.1080</v>
          </cell>
          <cell r="L458">
            <v>721.12</v>
          </cell>
        </row>
        <row r="459">
          <cell r="J459" t="str">
            <v>019.36600.0000.1080</v>
          </cell>
          <cell r="L459">
            <v>3.22</v>
          </cell>
        </row>
        <row r="460">
          <cell r="J460" t="str">
            <v>019.36602.0000.1080</v>
          </cell>
          <cell r="L460">
            <v>0</v>
          </cell>
        </row>
        <row r="461">
          <cell r="J461" t="str">
            <v>019.36603.0000.1080</v>
          </cell>
          <cell r="L461">
            <v>0</v>
          </cell>
        </row>
        <row r="462">
          <cell r="J462" t="str">
            <v>019.36700.0000.1080</v>
          </cell>
          <cell r="L462">
            <v>672.77</v>
          </cell>
        </row>
        <row r="463">
          <cell r="J463" t="str">
            <v>019.36701.0000.1080</v>
          </cell>
          <cell r="L463">
            <v>11399.31</v>
          </cell>
        </row>
        <row r="464">
          <cell r="J464" t="str">
            <v>019.36800.0000.1080</v>
          </cell>
          <cell r="L464">
            <v>0</v>
          </cell>
        </row>
        <row r="465">
          <cell r="J465" t="str">
            <v>019.36900.0000.1080</v>
          </cell>
          <cell r="L465">
            <v>357.52</v>
          </cell>
        </row>
        <row r="466">
          <cell r="J466" t="str">
            <v>019.36901.0000.1080</v>
          </cell>
          <cell r="L466">
            <v>0</v>
          </cell>
        </row>
        <row r="467">
          <cell r="J467" t="str">
            <v>019.37402.0000.1080</v>
          </cell>
          <cell r="L467">
            <v>697.63</v>
          </cell>
        </row>
        <row r="468">
          <cell r="J468" t="str">
            <v>019.37500.0000.1080</v>
          </cell>
          <cell r="L468">
            <v>32.89</v>
          </cell>
        </row>
        <row r="469">
          <cell r="J469" t="str">
            <v>019.37600.0000.1080</v>
          </cell>
          <cell r="L469">
            <v>2009.88</v>
          </cell>
        </row>
        <row r="470">
          <cell r="J470" t="str">
            <v>019.37601.0000.1080</v>
          </cell>
          <cell r="L470">
            <v>70.510000000000005</v>
          </cell>
        </row>
        <row r="471">
          <cell r="J471" t="str">
            <v>019.37602.0000.1080</v>
          </cell>
          <cell r="L471">
            <v>33.06</v>
          </cell>
        </row>
        <row r="472">
          <cell r="J472" t="str">
            <v>019.37800.0000.1080</v>
          </cell>
          <cell r="L472">
            <v>9.14</v>
          </cell>
        </row>
        <row r="473">
          <cell r="J473" t="str">
            <v>019.37900.0000.1080</v>
          </cell>
          <cell r="L473">
            <v>0</v>
          </cell>
        </row>
        <row r="474">
          <cell r="J474" t="str">
            <v>019.37901.0000.1080</v>
          </cell>
          <cell r="L474">
            <v>0</v>
          </cell>
        </row>
        <row r="475">
          <cell r="J475" t="str">
            <v>019.37902.0000.1080</v>
          </cell>
          <cell r="L475">
            <v>0</v>
          </cell>
        </row>
        <row r="476">
          <cell r="J476" t="str">
            <v>019.37904.0000.1080</v>
          </cell>
          <cell r="L476">
            <v>0</v>
          </cell>
        </row>
        <row r="477">
          <cell r="J477" t="str">
            <v>019.37905.0000.1080</v>
          </cell>
          <cell r="L477">
            <v>0</v>
          </cell>
        </row>
        <row r="478">
          <cell r="J478" t="str">
            <v>019.38000.0000.1080</v>
          </cell>
          <cell r="L478">
            <v>18.89</v>
          </cell>
        </row>
        <row r="479">
          <cell r="J479" t="str">
            <v>019.38100.0000.1080</v>
          </cell>
          <cell r="L479">
            <v>90.75</v>
          </cell>
        </row>
        <row r="480">
          <cell r="J480" t="str">
            <v>019.38200.0000.1080</v>
          </cell>
          <cell r="L480">
            <v>51.59</v>
          </cell>
        </row>
        <row r="481">
          <cell r="J481" t="str">
            <v>019.38300.0000.1080</v>
          </cell>
          <cell r="L481">
            <v>0</v>
          </cell>
        </row>
        <row r="482">
          <cell r="J482" t="str">
            <v>019.38500.0000.1080</v>
          </cell>
          <cell r="L482">
            <v>1879.11</v>
          </cell>
        </row>
        <row r="483">
          <cell r="J483" t="str">
            <v>019.39200.0000.1080</v>
          </cell>
          <cell r="L483">
            <v>0</v>
          </cell>
        </row>
        <row r="484">
          <cell r="J484" t="str">
            <v>019.39400.0000.1080</v>
          </cell>
          <cell r="L484">
            <v>331.48</v>
          </cell>
        </row>
        <row r="485">
          <cell r="J485" t="str">
            <v>019.39605.0000.1080</v>
          </cell>
          <cell r="L485">
            <v>150.33000000000001</v>
          </cell>
        </row>
        <row r="486">
          <cell r="J486" t="str">
            <v>019.39702.0000.1080</v>
          </cell>
          <cell r="L486">
            <v>0</v>
          </cell>
        </row>
        <row r="487">
          <cell r="J487" t="str">
            <v>019.39705.0000.1080</v>
          </cell>
          <cell r="L487">
            <v>0</v>
          </cell>
        </row>
        <row r="488">
          <cell r="J488" t="str">
            <v>019.39906.0000.1080</v>
          </cell>
          <cell r="L488">
            <v>21.83</v>
          </cell>
        </row>
        <row r="489">
          <cell r="J489" t="str">
            <v>019..0000.1080</v>
          </cell>
          <cell r="L489">
            <v>0</v>
          </cell>
        </row>
        <row r="490">
          <cell r="J490" t="str">
            <v>021.37401.0000.1080</v>
          </cell>
          <cell r="L490">
            <v>0</v>
          </cell>
        </row>
        <row r="491">
          <cell r="J491" t="str">
            <v>021.37402.0000.1080</v>
          </cell>
          <cell r="L491">
            <v>3.14</v>
          </cell>
        </row>
        <row r="492">
          <cell r="J492" t="str">
            <v>021.37500.0000.1080</v>
          </cell>
          <cell r="L492">
            <v>0</v>
          </cell>
        </row>
        <row r="493">
          <cell r="J493" t="str">
            <v>021.37501.0000.1080</v>
          </cell>
          <cell r="L493">
            <v>6.61</v>
          </cell>
        </row>
        <row r="494">
          <cell r="J494" t="str">
            <v>021.37503.0000.1080</v>
          </cell>
          <cell r="L494">
            <v>9.5500000000000007</v>
          </cell>
        </row>
        <row r="495">
          <cell r="J495" t="str">
            <v>021.37600.0000.1080</v>
          </cell>
          <cell r="L495">
            <v>763.14</v>
          </cell>
        </row>
        <row r="496">
          <cell r="J496" t="str">
            <v>021.37601.0000.1080</v>
          </cell>
          <cell r="L496">
            <v>2063.1799999999998</v>
          </cell>
        </row>
        <row r="497">
          <cell r="J497" t="str">
            <v>021.37602.0000.1080</v>
          </cell>
          <cell r="L497">
            <v>5464.93</v>
          </cell>
        </row>
        <row r="498">
          <cell r="J498" t="str">
            <v>021.37800.0000.1080</v>
          </cell>
          <cell r="L498">
            <v>1867.09</v>
          </cell>
        </row>
        <row r="499">
          <cell r="J499" t="str">
            <v>021.37900.0000.1080</v>
          </cell>
          <cell r="L499">
            <v>197.94</v>
          </cell>
        </row>
        <row r="500">
          <cell r="J500" t="str">
            <v>021.38000.0000.1080</v>
          </cell>
          <cell r="L500">
            <v>6799.78</v>
          </cell>
        </row>
        <row r="501">
          <cell r="J501" t="str">
            <v>021.38100.0000.1080</v>
          </cell>
          <cell r="L501">
            <v>7420.86</v>
          </cell>
        </row>
        <row r="502">
          <cell r="J502" t="str">
            <v>021.38200.0000.1080</v>
          </cell>
          <cell r="L502">
            <v>3738.71</v>
          </cell>
        </row>
        <row r="503">
          <cell r="J503" t="str">
            <v>021.38300.0000.1080</v>
          </cell>
          <cell r="L503">
            <v>2034.41</v>
          </cell>
        </row>
        <row r="504">
          <cell r="J504" t="str">
            <v>021.38400.0000.1080</v>
          </cell>
          <cell r="L504">
            <v>0</v>
          </cell>
        </row>
        <row r="505">
          <cell r="J505" t="str">
            <v>021.39100.0000.1080</v>
          </cell>
          <cell r="L505">
            <v>0</v>
          </cell>
        </row>
        <row r="506">
          <cell r="J506" t="str">
            <v>021.39101.0000.1080</v>
          </cell>
          <cell r="L506">
            <v>0</v>
          </cell>
        </row>
        <row r="507">
          <cell r="J507" t="str">
            <v>021.39103.0000.1080</v>
          </cell>
          <cell r="L507">
            <v>0</v>
          </cell>
        </row>
        <row r="508">
          <cell r="J508" t="str">
            <v>021.39400.0000.1080</v>
          </cell>
          <cell r="L508">
            <v>0</v>
          </cell>
        </row>
        <row r="509">
          <cell r="J509" t="str">
            <v>021..0000.1080</v>
          </cell>
          <cell r="L509">
            <v>0</v>
          </cell>
        </row>
        <row r="510">
          <cell r="J510" t="str">
            <v>022.37500.0000.1080</v>
          </cell>
          <cell r="L510">
            <v>0</v>
          </cell>
        </row>
        <row r="511">
          <cell r="J511" t="str">
            <v>022.37900.0000.1080</v>
          </cell>
          <cell r="L511">
            <v>178.06</v>
          </cell>
        </row>
        <row r="512">
          <cell r="J512" t="str">
            <v>022.38100.0000.1080</v>
          </cell>
          <cell r="L512">
            <v>0</v>
          </cell>
        </row>
        <row r="513">
          <cell r="J513" t="str">
            <v>022.38300.0000.1080</v>
          </cell>
          <cell r="L513">
            <v>0</v>
          </cell>
        </row>
        <row r="514">
          <cell r="J514" t="str">
            <v>022.38500.0000.1080</v>
          </cell>
          <cell r="L514">
            <v>123.58</v>
          </cell>
        </row>
        <row r="515">
          <cell r="J515" t="str">
            <v>022.39009.0000.1080</v>
          </cell>
          <cell r="L515">
            <v>711.61</v>
          </cell>
        </row>
        <row r="516">
          <cell r="J516" t="str">
            <v>022.39100.0000.1080</v>
          </cell>
          <cell r="L516">
            <v>160.75</v>
          </cell>
        </row>
        <row r="517">
          <cell r="J517" t="str">
            <v>022.39103.0000.1080</v>
          </cell>
          <cell r="L517">
            <v>0</v>
          </cell>
        </row>
        <row r="518">
          <cell r="J518" t="str">
            <v>022.39400.0000.1080</v>
          </cell>
          <cell r="L518">
            <v>0</v>
          </cell>
        </row>
        <row r="519">
          <cell r="J519" t="str">
            <v>022..0000.1080</v>
          </cell>
          <cell r="L519">
            <v>0</v>
          </cell>
        </row>
        <row r="520">
          <cell r="J520" t="str">
            <v>040..0000.1080</v>
          </cell>
          <cell r="L520">
            <v>0</v>
          </cell>
        </row>
        <row r="521">
          <cell r="J521" t="str">
            <v>009.30100.0000.1080</v>
          </cell>
          <cell r="L521">
            <v>0</v>
          </cell>
        </row>
        <row r="522">
          <cell r="J522" t="str">
            <v>009.30200.0000.1080</v>
          </cell>
          <cell r="L522">
            <v>0</v>
          </cell>
        </row>
        <row r="523">
          <cell r="J523" t="str">
            <v>009.32520.0000.1080</v>
          </cell>
          <cell r="L523">
            <v>0</v>
          </cell>
        </row>
        <row r="524">
          <cell r="J524" t="str">
            <v>009.32540.0000.1080</v>
          </cell>
          <cell r="L524">
            <v>0</v>
          </cell>
        </row>
        <row r="525">
          <cell r="J525" t="str">
            <v>009.33100.0000.1080</v>
          </cell>
          <cell r="L525">
            <v>0</v>
          </cell>
        </row>
        <row r="526">
          <cell r="J526" t="str">
            <v>009.33201.0000.1080</v>
          </cell>
          <cell r="L526">
            <v>0</v>
          </cell>
        </row>
        <row r="527">
          <cell r="J527" t="str">
            <v>009.33202.0000.1080</v>
          </cell>
          <cell r="L527">
            <v>0</v>
          </cell>
        </row>
        <row r="528">
          <cell r="J528" t="str">
            <v>009.33400.0000.1080</v>
          </cell>
          <cell r="L528">
            <v>0</v>
          </cell>
        </row>
        <row r="529">
          <cell r="J529" t="str">
            <v>009.33600.0000.1080</v>
          </cell>
          <cell r="L529">
            <v>0</v>
          </cell>
        </row>
        <row r="530">
          <cell r="J530" t="str">
            <v>009.35010.0000.1080</v>
          </cell>
          <cell r="L530">
            <v>0</v>
          </cell>
        </row>
        <row r="531">
          <cell r="J531" t="str">
            <v>009.35020.0000.1080</v>
          </cell>
          <cell r="L531">
            <v>3.59</v>
          </cell>
        </row>
        <row r="532">
          <cell r="J532" t="str">
            <v>009.35100.0000.1080</v>
          </cell>
          <cell r="L532">
            <v>16.649999999999999</v>
          </cell>
        </row>
        <row r="533">
          <cell r="J533" t="str">
            <v>009.35102.0000.1080</v>
          </cell>
          <cell r="L533">
            <v>257.02999999999997</v>
          </cell>
        </row>
        <row r="534">
          <cell r="J534" t="str">
            <v>009.35103.0000.1080</v>
          </cell>
          <cell r="L534">
            <v>37.21</v>
          </cell>
        </row>
        <row r="535">
          <cell r="J535" t="str">
            <v>009.35104.0000.1080</v>
          </cell>
          <cell r="L535">
            <v>232.49</v>
          </cell>
        </row>
        <row r="536">
          <cell r="J536" t="str">
            <v>009.35200.0000.1080</v>
          </cell>
          <cell r="L536">
            <v>222.47</v>
          </cell>
        </row>
        <row r="537">
          <cell r="J537" t="str">
            <v>009.35201.0000.1080</v>
          </cell>
          <cell r="L537">
            <v>4773.05</v>
          </cell>
        </row>
        <row r="538">
          <cell r="J538" t="str">
            <v>009.35202.0000.1080</v>
          </cell>
          <cell r="L538">
            <v>1201.33</v>
          </cell>
        </row>
        <row r="539">
          <cell r="J539" t="str">
            <v>009.35203.0000.1080</v>
          </cell>
          <cell r="L539">
            <v>423.69</v>
          </cell>
        </row>
        <row r="540">
          <cell r="J540" t="str">
            <v>009.35210.0000.1080</v>
          </cell>
          <cell r="L540">
            <v>0</v>
          </cell>
        </row>
        <row r="541">
          <cell r="J541" t="str">
            <v>009.35211.0000.1080</v>
          </cell>
          <cell r="L541">
            <v>83.29</v>
          </cell>
        </row>
        <row r="542">
          <cell r="J542" t="str">
            <v>009.35301.0000.1080</v>
          </cell>
          <cell r="L542">
            <v>0</v>
          </cell>
        </row>
        <row r="543">
          <cell r="J543" t="str">
            <v>009.35302.0000.1080</v>
          </cell>
          <cell r="L543">
            <v>235.64</v>
          </cell>
        </row>
        <row r="544">
          <cell r="J544" t="str">
            <v>009.35400.0000.1080</v>
          </cell>
          <cell r="L544">
            <v>688.03</v>
          </cell>
        </row>
        <row r="545">
          <cell r="J545" t="str">
            <v>009.35500.0000.1080</v>
          </cell>
          <cell r="L545">
            <v>495.86</v>
          </cell>
        </row>
        <row r="546">
          <cell r="J546" t="str">
            <v>009.35600.0000.1080</v>
          </cell>
          <cell r="L546">
            <v>0</v>
          </cell>
        </row>
        <row r="547">
          <cell r="J547" t="str">
            <v>009.36510.0000.1080</v>
          </cell>
          <cell r="L547">
            <v>0</v>
          </cell>
        </row>
        <row r="548">
          <cell r="J548" t="str">
            <v>009.36520.0000.1080</v>
          </cell>
          <cell r="L548">
            <v>602.38</v>
          </cell>
        </row>
        <row r="549">
          <cell r="J549" t="str">
            <v>009.36602.0000.1080</v>
          </cell>
          <cell r="L549">
            <v>251.42</v>
          </cell>
        </row>
        <row r="550">
          <cell r="J550" t="str">
            <v>009.36603.0000.1080</v>
          </cell>
          <cell r="L550">
            <v>80.12</v>
          </cell>
        </row>
        <row r="551">
          <cell r="J551" t="str">
            <v>009.36700.0000.1080</v>
          </cell>
          <cell r="L551">
            <v>426.79</v>
          </cell>
        </row>
        <row r="552">
          <cell r="J552" t="str">
            <v>009.36701.0000.1080</v>
          </cell>
          <cell r="L552">
            <v>22684.68</v>
          </cell>
        </row>
        <row r="553">
          <cell r="J553" t="str">
            <v>009.36900.0000.1080</v>
          </cell>
          <cell r="L553">
            <v>353.12</v>
          </cell>
        </row>
        <row r="554">
          <cell r="J554" t="str">
            <v>009.36901.0000.1080</v>
          </cell>
          <cell r="L554">
            <v>5256.1</v>
          </cell>
        </row>
        <row r="555">
          <cell r="J555" t="str">
            <v>009.37400.0000.1080</v>
          </cell>
          <cell r="L555">
            <v>0</v>
          </cell>
        </row>
        <row r="556">
          <cell r="J556" t="str">
            <v>009.37401.0000.1080</v>
          </cell>
          <cell r="L556">
            <v>0</v>
          </cell>
        </row>
        <row r="557">
          <cell r="J557" t="str">
            <v>009.37402.0000.1080</v>
          </cell>
          <cell r="L557">
            <v>205.45</v>
          </cell>
        </row>
        <row r="558">
          <cell r="J558" t="str">
            <v>009.37403.0000.1080</v>
          </cell>
          <cell r="L558">
            <v>0</v>
          </cell>
        </row>
        <row r="559">
          <cell r="J559" t="str">
            <v>009.37500.0000.1080</v>
          </cell>
          <cell r="L559">
            <v>858.82</v>
          </cell>
        </row>
        <row r="560">
          <cell r="J560" t="str">
            <v>009.37501.0000.1080</v>
          </cell>
          <cell r="L560">
            <v>171.76</v>
          </cell>
        </row>
        <row r="561">
          <cell r="J561" t="str">
            <v>009.37502.0000.1080</v>
          </cell>
          <cell r="L561">
            <v>75.709999999999994</v>
          </cell>
        </row>
        <row r="562">
          <cell r="J562" t="str">
            <v>009.37503.0000.1080</v>
          </cell>
          <cell r="L562">
            <v>6.51</v>
          </cell>
        </row>
        <row r="563">
          <cell r="J563" t="str">
            <v>009.37600.0000.1080</v>
          </cell>
          <cell r="L563">
            <v>17789.07</v>
          </cell>
        </row>
        <row r="564">
          <cell r="J564" t="str">
            <v>009.37601.0000.1080</v>
          </cell>
          <cell r="L564">
            <v>124179.56</v>
          </cell>
        </row>
        <row r="565">
          <cell r="J565" t="str">
            <v>009.37602.0000.1080</v>
          </cell>
          <cell r="L565">
            <v>43787.18</v>
          </cell>
        </row>
        <row r="566">
          <cell r="J566" t="str">
            <v>009.37800.0000.1080</v>
          </cell>
          <cell r="L566">
            <v>5179.07</v>
          </cell>
        </row>
        <row r="567">
          <cell r="J567" t="str">
            <v>009.37900.0000.1080</v>
          </cell>
          <cell r="L567">
            <v>2506.86</v>
          </cell>
        </row>
        <row r="568">
          <cell r="J568" t="str">
            <v>009.37903.0000.1080</v>
          </cell>
          <cell r="L568">
            <v>0</v>
          </cell>
        </row>
        <row r="569">
          <cell r="J569" t="str">
            <v>009.37905.0000.1080</v>
          </cell>
          <cell r="L569">
            <v>3504.22</v>
          </cell>
        </row>
        <row r="570">
          <cell r="J570" t="str">
            <v>009.38000.0000.1080</v>
          </cell>
          <cell r="L570">
            <v>369368.76</v>
          </cell>
        </row>
        <row r="571">
          <cell r="J571" t="str">
            <v>009.38100.0000.1080</v>
          </cell>
          <cell r="L571">
            <v>37983.480000000003</v>
          </cell>
        </row>
        <row r="572">
          <cell r="J572" t="str">
            <v>009.38200.0000.1080</v>
          </cell>
          <cell r="L572">
            <v>73905.14</v>
          </cell>
        </row>
        <row r="573">
          <cell r="J573" t="str">
            <v>009.38300.0000.1080</v>
          </cell>
          <cell r="L573">
            <v>11026.78</v>
          </cell>
        </row>
        <row r="574">
          <cell r="J574" t="str">
            <v>009.38400.0000.1080</v>
          </cell>
          <cell r="L574">
            <v>433.26</v>
          </cell>
        </row>
        <row r="575">
          <cell r="J575" t="str">
            <v>009.38500.0000.1080</v>
          </cell>
          <cell r="L575">
            <v>9494.69</v>
          </cell>
        </row>
        <row r="576">
          <cell r="J576" t="str">
            <v>009.38600.0000.1080</v>
          </cell>
          <cell r="L576">
            <v>14.23</v>
          </cell>
        </row>
        <row r="577">
          <cell r="J577" t="str">
            <v>009.38900.0000.1080</v>
          </cell>
          <cell r="L577">
            <v>0</v>
          </cell>
        </row>
        <row r="578">
          <cell r="J578" t="str">
            <v>009.39002.0000.1080</v>
          </cell>
          <cell r="L578">
            <v>321.83</v>
          </cell>
        </row>
        <row r="579">
          <cell r="J579" t="str">
            <v>009.39003.0000.1080</v>
          </cell>
          <cell r="L579">
            <v>1367.89</v>
          </cell>
        </row>
        <row r="580">
          <cell r="J580" t="str">
            <v>009.39004.0000.1080</v>
          </cell>
          <cell r="L580">
            <v>17.260000000000002</v>
          </cell>
        </row>
        <row r="581">
          <cell r="J581" t="str">
            <v>009.39009.0000.1080</v>
          </cell>
          <cell r="L581">
            <v>11592.49</v>
          </cell>
        </row>
        <row r="582">
          <cell r="J582" t="str">
            <v>009.39100.0000.1080</v>
          </cell>
          <cell r="L582">
            <v>12492.54</v>
          </cell>
        </row>
        <row r="583">
          <cell r="J583" t="str">
            <v>009.39103.0000.1080</v>
          </cell>
          <cell r="L583">
            <v>563.52</v>
          </cell>
        </row>
        <row r="584">
          <cell r="J584" t="str">
            <v>009.39200.0000.1080</v>
          </cell>
          <cell r="L584">
            <v>4924.07</v>
          </cell>
        </row>
        <row r="585">
          <cell r="J585" t="str">
            <v>009.39201.0000.1080</v>
          </cell>
          <cell r="L585">
            <v>0</v>
          </cell>
        </row>
        <row r="586">
          <cell r="J586" t="str">
            <v>009.39202.0000.1080</v>
          </cell>
          <cell r="L586">
            <v>758.49</v>
          </cell>
        </row>
        <row r="587">
          <cell r="J587" t="str">
            <v>009.39400.0000.1080</v>
          </cell>
          <cell r="L587">
            <v>5687.62</v>
          </cell>
        </row>
        <row r="588">
          <cell r="J588" t="str">
            <v>009.39603.0000.1080</v>
          </cell>
          <cell r="L588">
            <v>701.81</v>
          </cell>
        </row>
        <row r="589">
          <cell r="J589" t="str">
            <v>009.39604.0000.1080</v>
          </cell>
          <cell r="L589">
            <v>704.57</v>
          </cell>
        </row>
        <row r="590">
          <cell r="J590" t="str">
            <v>009.39605.0000.1080</v>
          </cell>
          <cell r="L590">
            <v>136.55000000000001</v>
          </cell>
        </row>
        <row r="591">
          <cell r="J591" t="str">
            <v>009.39700.0000.1080</v>
          </cell>
          <cell r="L591">
            <v>4790.6400000000003</v>
          </cell>
        </row>
        <row r="592">
          <cell r="J592" t="str">
            <v>009.39701.0000.1080</v>
          </cell>
          <cell r="L592">
            <v>0</v>
          </cell>
        </row>
        <row r="593">
          <cell r="J593" t="str">
            <v>009.39702.0000.1080</v>
          </cell>
          <cell r="L593">
            <v>181.47</v>
          </cell>
        </row>
        <row r="594">
          <cell r="J594" t="str">
            <v>009.39705.0000.1080</v>
          </cell>
          <cell r="L594">
            <v>1355.62</v>
          </cell>
        </row>
        <row r="595">
          <cell r="J595" t="str">
            <v>009.39800.0000.1080</v>
          </cell>
          <cell r="L595">
            <v>17474.310000000001</v>
          </cell>
        </row>
        <row r="596">
          <cell r="J596" t="str">
            <v>009.39901.0000.1080</v>
          </cell>
          <cell r="L596">
            <v>2095.75</v>
          </cell>
        </row>
        <row r="597">
          <cell r="J597" t="str">
            <v>009.39902.0000.1080</v>
          </cell>
          <cell r="L597">
            <v>240.44</v>
          </cell>
        </row>
        <row r="598">
          <cell r="J598" t="str">
            <v>009.39902.0000.1080</v>
          </cell>
          <cell r="L598">
            <v>0</v>
          </cell>
        </row>
        <row r="599">
          <cell r="J599" t="str">
            <v>009.39903.0000.1080</v>
          </cell>
          <cell r="L599">
            <v>6103.7</v>
          </cell>
        </row>
        <row r="600">
          <cell r="J600" t="str">
            <v>009.39905.0000.1080</v>
          </cell>
          <cell r="L600">
            <v>0</v>
          </cell>
        </row>
        <row r="601">
          <cell r="J601" t="str">
            <v>009.39906.0000.1080</v>
          </cell>
          <cell r="L601">
            <v>40017.879999999997</v>
          </cell>
        </row>
        <row r="602">
          <cell r="J602" t="str">
            <v>009.39907.0000.1080</v>
          </cell>
          <cell r="L602">
            <v>3209.77</v>
          </cell>
        </row>
        <row r="603">
          <cell r="J603" t="str">
            <v>009.39908.0000.1080</v>
          </cell>
          <cell r="L603">
            <v>17957.48</v>
          </cell>
        </row>
        <row r="604">
          <cell r="J604" t="str">
            <v>009..0000.1080</v>
          </cell>
          <cell r="L604">
            <v>0</v>
          </cell>
        </row>
        <row r="605">
          <cell r="J605" t="str">
            <v>049..0000.1080</v>
          </cell>
          <cell r="L605">
            <v>0</v>
          </cell>
        </row>
        <row r="606">
          <cell r="J606" t="str">
            <v>070.30200.0000.1080</v>
          </cell>
          <cell r="L606">
            <v>0</v>
          </cell>
        </row>
        <row r="607">
          <cell r="J607" t="str">
            <v>070.30300.0000.1080</v>
          </cell>
          <cell r="L607">
            <v>0</v>
          </cell>
        </row>
        <row r="608">
          <cell r="J608" t="str">
            <v>070.36520.0000.1080</v>
          </cell>
          <cell r="L608">
            <v>0</v>
          </cell>
        </row>
        <row r="609">
          <cell r="J609" t="str">
            <v>070.36603.0000.1080</v>
          </cell>
          <cell r="L609">
            <v>0</v>
          </cell>
        </row>
        <row r="610">
          <cell r="J610" t="str">
            <v>070.36700.0000.1080</v>
          </cell>
          <cell r="L610">
            <v>15.38</v>
          </cell>
        </row>
        <row r="611">
          <cell r="J611" t="str">
            <v>070.36701.0000.1080</v>
          </cell>
          <cell r="L611">
            <v>1229.82</v>
          </cell>
        </row>
        <row r="612">
          <cell r="J612" t="str">
            <v>070.36900.0000.1080</v>
          </cell>
          <cell r="L612">
            <v>123.32</v>
          </cell>
        </row>
        <row r="613">
          <cell r="J613" t="str">
            <v>070.37401.0000.1080</v>
          </cell>
          <cell r="L613">
            <v>0</v>
          </cell>
        </row>
        <row r="614">
          <cell r="J614" t="str">
            <v>070.37402.0000.1080</v>
          </cell>
          <cell r="L614">
            <v>0</v>
          </cell>
        </row>
        <row r="615">
          <cell r="J615" t="str">
            <v>070.37500.0000.1080</v>
          </cell>
          <cell r="L615">
            <v>7.28</v>
          </cell>
        </row>
        <row r="616">
          <cell r="J616" t="str">
            <v>070.37600.0000.1080</v>
          </cell>
          <cell r="L616">
            <v>218.21</v>
          </cell>
        </row>
        <row r="617">
          <cell r="J617" t="str">
            <v>070.37601.0000.1080</v>
          </cell>
          <cell r="L617">
            <v>1762.35</v>
          </cell>
        </row>
        <row r="618">
          <cell r="J618" t="str">
            <v>070.37602.0000.1080</v>
          </cell>
          <cell r="L618">
            <v>1185.1600000000001</v>
          </cell>
        </row>
        <row r="619">
          <cell r="J619" t="str">
            <v>070.37800.0000.1080</v>
          </cell>
          <cell r="L619">
            <v>119.38</v>
          </cell>
        </row>
        <row r="620">
          <cell r="J620" t="str">
            <v>070.37900.0000.1080</v>
          </cell>
          <cell r="L620">
            <v>48.7</v>
          </cell>
        </row>
        <row r="621">
          <cell r="J621" t="str">
            <v>070.37908.0000.1080</v>
          </cell>
          <cell r="L621">
            <v>0</v>
          </cell>
        </row>
        <row r="622">
          <cell r="J622" t="str">
            <v>070.38000.0000.1080</v>
          </cell>
          <cell r="L622">
            <v>6992.54</v>
          </cell>
        </row>
        <row r="623">
          <cell r="J623" t="str">
            <v>070.38100.0000.1080</v>
          </cell>
          <cell r="L623">
            <v>0</v>
          </cell>
        </row>
        <row r="624">
          <cell r="J624" t="str">
            <v>070.38200.0000.1080</v>
          </cell>
          <cell r="L624">
            <v>652.66999999999996</v>
          </cell>
        </row>
        <row r="625">
          <cell r="J625" t="str">
            <v>070.38300.0000.1080</v>
          </cell>
          <cell r="L625">
            <v>655.54</v>
          </cell>
        </row>
        <row r="626">
          <cell r="J626" t="str">
            <v>070.38400.0000.1080</v>
          </cell>
          <cell r="L626">
            <v>260.39</v>
          </cell>
        </row>
        <row r="627">
          <cell r="J627" t="str">
            <v>070.38500.0000.1080</v>
          </cell>
          <cell r="L627">
            <v>138.77000000000001</v>
          </cell>
        </row>
        <row r="628">
          <cell r="J628" t="str">
            <v>070.38900.0000.1080</v>
          </cell>
          <cell r="L628">
            <v>0</v>
          </cell>
        </row>
        <row r="629">
          <cell r="J629" t="str">
            <v>070.39000.0000.1080</v>
          </cell>
          <cell r="L629">
            <v>673.43</v>
          </cell>
        </row>
        <row r="630">
          <cell r="J630" t="str">
            <v>070.39009.0000.1080</v>
          </cell>
          <cell r="L630">
            <v>128.08000000000001</v>
          </cell>
        </row>
        <row r="631">
          <cell r="J631" t="str">
            <v>070.39100.0000.1080</v>
          </cell>
          <cell r="L631">
            <v>67.39</v>
          </cell>
        </row>
        <row r="632">
          <cell r="J632" t="str">
            <v>070.39103.0000.1080</v>
          </cell>
          <cell r="L632">
            <v>0</v>
          </cell>
        </row>
        <row r="633">
          <cell r="J633" t="str">
            <v>070.39200.0000.1080</v>
          </cell>
          <cell r="L633">
            <v>864.58</v>
          </cell>
        </row>
        <row r="634">
          <cell r="J634" t="str">
            <v>070.39300.0000.1080</v>
          </cell>
          <cell r="L634">
            <v>4.12</v>
          </cell>
        </row>
        <row r="635">
          <cell r="J635" t="str">
            <v>070.39400.0000.1080</v>
          </cell>
          <cell r="L635">
            <v>315.63</v>
          </cell>
        </row>
        <row r="636">
          <cell r="J636" t="str">
            <v>070.39500.0000.1080</v>
          </cell>
          <cell r="L636">
            <v>3.76</v>
          </cell>
        </row>
        <row r="637">
          <cell r="J637" t="str">
            <v>070.39600.0000.1080</v>
          </cell>
          <cell r="L637">
            <v>0</v>
          </cell>
        </row>
        <row r="638">
          <cell r="J638" t="str">
            <v>070.39603.0000.1080</v>
          </cell>
          <cell r="L638">
            <v>384.98</v>
          </cell>
        </row>
        <row r="639">
          <cell r="J639" t="str">
            <v>070.39700.0000.1080</v>
          </cell>
          <cell r="L639">
            <v>27.73</v>
          </cell>
        </row>
        <row r="640">
          <cell r="J640" t="str">
            <v>070.39701.0000.1080</v>
          </cell>
          <cell r="L640">
            <v>0</v>
          </cell>
        </row>
        <row r="641">
          <cell r="J641" t="str">
            <v>070.39702.0000.1080</v>
          </cell>
          <cell r="L641">
            <v>0</v>
          </cell>
        </row>
        <row r="642">
          <cell r="J642" t="str">
            <v>070.39705.0000.1080</v>
          </cell>
          <cell r="L642">
            <v>1.96</v>
          </cell>
        </row>
        <row r="643">
          <cell r="J643" t="str">
            <v>070.39800.0000.1080</v>
          </cell>
          <cell r="L643">
            <v>47.91</v>
          </cell>
        </row>
        <row r="644">
          <cell r="J644" t="str">
            <v>070.39900.0000.1080</v>
          </cell>
          <cell r="L644">
            <v>0</v>
          </cell>
        </row>
        <row r="645">
          <cell r="J645" t="str">
            <v>070.39906.0000.1080</v>
          </cell>
          <cell r="L645">
            <v>16.91</v>
          </cell>
        </row>
        <row r="646">
          <cell r="J646" t="str">
            <v>070..0000.1080</v>
          </cell>
          <cell r="L646">
            <v>0</v>
          </cell>
        </row>
        <row r="647">
          <cell r="J647" t="str">
            <v>071.30200.0000.1080</v>
          </cell>
          <cell r="L647">
            <v>0</v>
          </cell>
        </row>
        <row r="648">
          <cell r="J648" t="str">
            <v>071.30300.0000.1080</v>
          </cell>
          <cell r="L648">
            <v>0</v>
          </cell>
        </row>
        <row r="649">
          <cell r="J649" t="str">
            <v>071.36520.0000.1080</v>
          </cell>
          <cell r="L649">
            <v>0</v>
          </cell>
        </row>
        <row r="650">
          <cell r="J650" t="str">
            <v>071.36600.0000.1080</v>
          </cell>
          <cell r="L650">
            <v>2.4500000000000002</v>
          </cell>
        </row>
        <row r="651">
          <cell r="J651" t="str">
            <v>071.36603.0000.1080</v>
          </cell>
          <cell r="L651">
            <v>0</v>
          </cell>
        </row>
        <row r="652">
          <cell r="J652" t="str">
            <v>071.36700.0000.1080</v>
          </cell>
          <cell r="L652">
            <v>13.44</v>
          </cell>
        </row>
        <row r="653">
          <cell r="J653" t="str">
            <v>071.36701.0000.1080</v>
          </cell>
          <cell r="L653">
            <v>1398.37</v>
          </cell>
        </row>
        <row r="654">
          <cell r="J654" t="str">
            <v>071.36900.0000.1080</v>
          </cell>
          <cell r="L654">
            <v>92.89</v>
          </cell>
        </row>
        <row r="655">
          <cell r="J655" t="str">
            <v>071.37401.0000.1080</v>
          </cell>
          <cell r="L655">
            <v>0</v>
          </cell>
        </row>
        <row r="656">
          <cell r="J656" t="str">
            <v>071.37402.0000.1080</v>
          </cell>
          <cell r="L656">
            <v>0</v>
          </cell>
        </row>
        <row r="657">
          <cell r="J657" t="str">
            <v>071.37500.0000.1080</v>
          </cell>
          <cell r="L657">
            <v>0</v>
          </cell>
        </row>
        <row r="658">
          <cell r="J658" t="str">
            <v>071.37600.0000.1080</v>
          </cell>
          <cell r="L658">
            <v>69.86</v>
          </cell>
        </row>
        <row r="659">
          <cell r="J659" t="str">
            <v>071.37601.0000.1080</v>
          </cell>
          <cell r="L659">
            <v>584.1</v>
          </cell>
        </row>
        <row r="660">
          <cell r="J660" t="str">
            <v>071.37602.0000.1080</v>
          </cell>
          <cell r="L660">
            <v>1517.15</v>
          </cell>
        </row>
        <row r="661">
          <cell r="J661" t="str">
            <v>071.37800.0000.1080</v>
          </cell>
          <cell r="L661">
            <v>29.86</v>
          </cell>
        </row>
        <row r="662">
          <cell r="J662" t="str">
            <v>071.37900.0000.1080</v>
          </cell>
          <cell r="L662">
            <v>74.819999999999993</v>
          </cell>
        </row>
        <row r="663">
          <cell r="J663" t="str">
            <v>071.37908.0000.1080</v>
          </cell>
          <cell r="L663">
            <v>0</v>
          </cell>
        </row>
        <row r="664">
          <cell r="J664" t="str">
            <v>071.38000.0000.1080</v>
          </cell>
          <cell r="L664">
            <v>5392.92</v>
          </cell>
        </row>
        <row r="665">
          <cell r="J665" t="str">
            <v>071.38100.0000.1080</v>
          </cell>
          <cell r="L665">
            <v>0</v>
          </cell>
        </row>
        <row r="666">
          <cell r="J666" t="str">
            <v>071.38200.0000.1080</v>
          </cell>
          <cell r="L666">
            <v>712.47</v>
          </cell>
        </row>
        <row r="667">
          <cell r="J667" t="str">
            <v>071.38300.0000.1080</v>
          </cell>
          <cell r="L667">
            <v>409.86</v>
          </cell>
        </row>
        <row r="668">
          <cell r="J668" t="str">
            <v>071.38400.0000.1080</v>
          </cell>
          <cell r="L668">
            <v>167.75</v>
          </cell>
        </row>
        <row r="669">
          <cell r="J669" t="str">
            <v>071.38500.0000.1080</v>
          </cell>
          <cell r="L669">
            <v>27.46</v>
          </cell>
        </row>
        <row r="670">
          <cell r="J670" t="str">
            <v>071.39000.0000.1080</v>
          </cell>
          <cell r="L670">
            <v>29.15</v>
          </cell>
        </row>
        <row r="671">
          <cell r="J671" t="str">
            <v>071.39009.0000.1080</v>
          </cell>
          <cell r="L671">
            <v>54.35</v>
          </cell>
        </row>
        <row r="672">
          <cell r="J672" t="str">
            <v>071.39100.0000.1080</v>
          </cell>
          <cell r="L672">
            <v>103.55</v>
          </cell>
        </row>
        <row r="673">
          <cell r="J673" t="str">
            <v>071.39103.0000.1080</v>
          </cell>
          <cell r="L673">
            <v>0</v>
          </cell>
        </row>
        <row r="674">
          <cell r="J674" t="str">
            <v>071.39200.0000.1080</v>
          </cell>
          <cell r="L674">
            <v>915.23</v>
          </cell>
        </row>
        <row r="675">
          <cell r="J675" t="str">
            <v>071.39300.0000.1080</v>
          </cell>
          <cell r="L675">
            <v>5.38</v>
          </cell>
        </row>
        <row r="676">
          <cell r="J676" t="str">
            <v>071.39400.0000.1080</v>
          </cell>
          <cell r="L676">
            <v>268.82</v>
          </cell>
        </row>
        <row r="677">
          <cell r="J677" t="str">
            <v>071.39500.0000.1080</v>
          </cell>
          <cell r="L677">
            <v>2.75</v>
          </cell>
        </row>
        <row r="678">
          <cell r="J678" t="str">
            <v>071.39600.0000.1080</v>
          </cell>
          <cell r="L678">
            <v>117.83</v>
          </cell>
        </row>
        <row r="679">
          <cell r="J679" t="str">
            <v>071.39603.0000.1080</v>
          </cell>
          <cell r="L679">
            <v>678.75</v>
          </cell>
        </row>
        <row r="680">
          <cell r="J680" t="str">
            <v>071.39700.0000.1080</v>
          </cell>
          <cell r="L680">
            <v>10.84</v>
          </cell>
        </row>
        <row r="681">
          <cell r="J681" t="str">
            <v>071.39701.0000.1080</v>
          </cell>
          <cell r="L681">
            <v>16.53</v>
          </cell>
        </row>
        <row r="682">
          <cell r="J682" t="str">
            <v>071.39702.0000.1080</v>
          </cell>
          <cell r="L682">
            <v>2.59</v>
          </cell>
        </row>
        <row r="683">
          <cell r="J683" t="str">
            <v>071.39705.0000.1080</v>
          </cell>
          <cell r="L683">
            <v>4.71</v>
          </cell>
        </row>
        <row r="684">
          <cell r="J684" t="str">
            <v>071.39800.0000.1080</v>
          </cell>
          <cell r="L684">
            <v>243.6</v>
          </cell>
        </row>
        <row r="685">
          <cell r="J685" t="str">
            <v>071.39900.0000.1080</v>
          </cell>
          <cell r="L685">
            <v>0</v>
          </cell>
        </row>
        <row r="686">
          <cell r="J686" t="str">
            <v>071.39906.0000.1080</v>
          </cell>
          <cell r="L686">
            <v>26.36</v>
          </cell>
        </row>
        <row r="687">
          <cell r="J687" t="str">
            <v>071..0000.1080</v>
          </cell>
          <cell r="L687">
            <v>0</v>
          </cell>
        </row>
        <row r="688">
          <cell r="J688" t="str">
            <v>072.30100.0000.1080</v>
          </cell>
          <cell r="L688">
            <v>0</v>
          </cell>
        </row>
        <row r="689">
          <cell r="J689" t="str">
            <v>072.30200.0000.1080</v>
          </cell>
          <cell r="L689">
            <v>0</v>
          </cell>
        </row>
        <row r="690">
          <cell r="J690" t="str">
            <v>072.30300.0000.1080</v>
          </cell>
          <cell r="L690">
            <v>0</v>
          </cell>
        </row>
        <row r="691">
          <cell r="J691" t="str">
            <v>072.36520.0000.1080</v>
          </cell>
          <cell r="L691">
            <v>0</v>
          </cell>
        </row>
        <row r="692">
          <cell r="J692" t="str">
            <v>072.36600.0000.1080</v>
          </cell>
          <cell r="L692">
            <v>6.68</v>
          </cell>
        </row>
        <row r="693">
          <cell r="J693" t="str">
            <v>072.36603.0000.1080</v>
          </cell>
          <cell r="L693">
            <v>0</v>
          </cell>
        </row>
        <row r="694">
          <cell r="J694" t="str">
            <v>072.36700.0000.1080</v>
          </cell>
          <cell r="L694">
            <v>43.91</v>
          </cell>
        </row>
        <row r="695">
          <cell r="J695" t="str">
            <v>072.36701.0000.1080</v>
          </cell>
          <cell r="L695">
            <v>8576.0400000000009</v>
          </cell>
        </row>
        <row r="696">
          <cell r="J696" t="str">
            <v>072.36702.0000.1080</v>
          </cell>
          <cell r="L696">
            <v>31.6</v>
          </cell>
        </row>
        <row r="697">
          <cell r="J697" t="str">
            <v>072.36900.0000.1080</v>
          </cell>
          <cell r="L697">
            <v>984.35</v>
          </cell>
        </row>
        <row r="698">
          <cell r="J698" t="str">
            <v>072.37000.0000.1080</v>
          </cell>
          <cell r="L698">
            <v>18.3</v>
          </cell>
        </row>
        <row r="699">
          <cell r="J699" t="str">
            <v>072.37401.0000.1080</v>
          </cell>
          <cell r="L699">
            <v>0</v>
          </cell>
        </row>
        <row r="700">
          <cell r="J700" t="str">
            <v>072.37402.0000.1080</v>
          </cell>
          <cell r="L700">
            <v>0</v>
          </cell>
        </row>
        <row r="701">
          <cell r="J701" t="str">
            <v>072.37500.0000.1080</v>
          </cell>
          <cell r="L701">
            <v>43.84</v>
          </cell>
        </row>
        <row r="702">
          <cell r="J702" t="str">
            <v>072.37600.0000.1080</v>
          </cell>
          <cell r="L702">
            <v>1008.92</v>
          </cell>
        </row>
        <row r="703">
          <cell r="J703" t="str">
            <v>072.37601.0000.1080</v>
          </cell>
          <cell r="L703">
            <v>7804.32</v>
          </cell>
        </row>
        <row r="704">
          <cell r="J704" t="str">
            <v>072.37602.0000.1080</v>
          </cell>
          <cell r="L704">
            <v>7257.53</v>
          </cell>
        </row>
        <row r="705">
          <cell r="J705" t="str">
            <v>072.37800.0000.1080</v>
          </cell>
          <cell r="L705">
            <v>454.5</v>
          </cell>
        </row>
        <row r="706">
          <cell r="J706" t="str">
            <v>072.37900.0000.1080</v>
          </cell>
          <cell r="L706">
            <v>938.9</v>
          </cell>
        </row>
        <row r="707">
          <cell r="J707" t="str">
            <v>072.37908.0000.1080</v>
          </cell>
          <cell r="L707">
            <v>0</v>
          </cell>
        </row>
        <row r="708">
          <cell r="J708" t="str">
            <v>072.38000.0000.1080</v>
          </cell>
          <cell r="L708">
            <v>50644.7</v>
          </cell>
        </row>
        <row r="709">
          <cell r="J709" t="str">
            <v>072.38100.0000.1080</v>
          </cell>
          <cell r="L709">
            <v>0</v>
          </cell>
        </row>
        <row r="710">
          <cell r="J710" t="str">
            <v>072.38200.0000.1080</v>
          </cell>
          <cell r="L710">
            <v>5959.28</v>
          </cell>
        </row>
        <row r="711">
          <cell r="J711" t="str">
            <v>072.38300.0000.1080</v>
          </cell>
          <cell r="L711">
            <v>3053.26</v>
          </cell>
        </row>
        <row r="712">
          <cell r="J712" t="str">
            <v>072.38400.0000.1080</v>
          </cell>
          <cell r="L712">
            <v>1604</v>
          </cell>
        </row>
        <row r="713">
          <cell r="J713" t="str">
            <v>072.38500.0000.1080</v>
          </cell>
          <cell r="L713">
            <v>791.59</v>
          </cell>
        </row>
        <row r="714">
          <cell r="J714" t="str">
            <v>072.39000.0000.1080</v>
          </cell>
          <cell r="L714">
            <v>1093.52</v>
          </cell>
        </row>
        <row r="715">
          <cell r="J715" t="str">
            <v>072.39009.0000.1080</v>
          </cell>
          <cell r="L715">
            <v>87.37</v>
          </cell>
        </row>
        <row r="716">
          <cell r="J716" t="str">
            <v>072.39100.0000.1080</v>
          </cell>
          <cell r="L716">
            <v>546.44000000000005</v>
          </cell>
        </row>
        <row r="717">
          <cell r="J717" t="str">
            <v>072.39103.0000.1080</v>
          </cell>
          <cell r="L717">
            <v>0</v>
          </cell>
        </row>
        <row r="718">
          <cell r="J718" t="str">
            <v>072.39200.0000.1080</v>
          </cell>
          <cell r="L718">
            <v>4329.97</v>
          </cell>
        </row>
        <row r="719">
          <cell r="J719" t="str">
            <v>072.39300.0000.1080</v>
          </cell>
          <cell r="L719">
            <v>16.809999999999999</v>
          </cell>
        </row>
        <row r="720">
          <cell r="J720" t="str">
            <v>072.39400.0000.1080</v>
          </cell>
          <cell r="L720">
            <v>1797.36</v>
          </cell>
        </row>
        <row r="721">
          <cell r="J721" t="str">
            <v>072.39500.0000.1080</v>
          </cell>
          <cell r="L721">
            <v>32.380000000000003</v>
          </cell>
        </row>
        <row r="722">
          <cell r="J722" t="str">
            <v>072.39600.0000.1080</v>
          </cell>
          <cell r="L722">
            <v>345.44</v>
          </cell>
        </row>
        <row r="723">
          <cell r="J723" t="str">
            <v>072.39603.0000.1080</v>
          </cell>
          <cell r="L723">
            <v>1593.64</v>
          </cell>
        </row>
        <row r="724">
          <cell r="J724" t="str">
            <v>072.39604.0000.1080</v>
          </cell>
          <cell r="L724">
            <v>881.86</v>
          </cell>
        </row>
        <row r="725">
          <cell r="J725" t="str">
            <v>072.39700.0000.1080</v>
          </cell>
          <cell r="L725">
            <v>147.58000000000001</v>
          </cell>
        </row>
        <row r="726">
          <cell r="J726" t="str">
            <v>072.39701.0000.1080</v>
          </cell>
          <cell r="L726">
            <v>157.65</v>
          </cell>
        </row>
        <row r="727">
          <cell r="J727" t="str">
            <v>072.39702.0000.1080</v>
          </cell>
          <cell r="L727">
            <v>14.12</v>
          </cell>
        </row>
        <row r="728">
          <cell r="J728" t="str">
            <v>072.39705.0000.1080</v>
          </cell>
          <cell r="L728">
            <v>141.49</v>
          </cell>
        </row>
        <row r="729">
          <cell r="J729" t="str">
            <v>072.39800.0000.1080</v>
          </cell>
          <cell r="L729">
            <v>295.12</v>
          </cell>
        </row>
        <row r="730">
          <cell r="J730" t="str">
            <v>072.39900.0000.1080</v>
          </cell>
          <cell r="L730">
            <v>24.55</v>
          </cell>
        </row>
        <row r="731">
          <cell r="J731" t="str">
            <v>072.39906.0000.1080</v>
          </cell>
          <cell r="L731">
            <v>134.05000000000001</v>
          </cell>
        </row>
        <row r="732">
          <cell r="J732" t="str">
            <v>072..0000.1080</v>
          </cell>
          <cell r="L732">
            <v>0</v>
          </cell>
        </row>
        <row r="733">
          <cell r="J733" t="str">
            <v>088.39100.0000.1080</v>
          </cell>
          <cell r="L733">
            <v>621.25</v>
          </cell>
        </row>
        <row r="734">
          <cell r="J734" t="str">
            <v>088.39101.0000.1080</v>
          </cell>
          <cell r="L734">
            <v>0</v>
          </cell>
        </row>
        <row r="735">
          <cell r="J735" t="str">
            <v>088.39103.0000.1080</v>
          </cell>
          <cell r="L735">
            <v>0</v>
          </cell>
        </row>
        <row r="736">
          <cell r="J736" t="str">
            <v>088.39200.0000.1080</v>
          </cell>
          <cell r="L736">
            <v>0</v>
          </cell>
        </row>
        <row r="737">
          <cell r="J737" t="str">
            <v>088.39300.0000.1080</v>
          </cell>
          <cell r="L737">
            <v>0</v>
          </cell>
        </row>
        <row r="738">
          <cell r="J738" t="str">
            <v>088.39400.0000.1080</v>
          </cell>
          <cell r="L738">
            <v>249.82</v>
          </cell>
        </row>
        <row r="739">
          <cell r="J739" t="str">
            <v>088.39500.0000.1080</v>
          </cell>
          <cell r="L739">
            <v>0</v>
          </cell>
        </row>
        <row r="740">
          <cell r="J740" t="str">
            <v>088.39600.0000.1080</v>
          </cell>
          <cell r="L740">
            <v>0</v>
          </cell>
        </row>
        <row r="741">
          <cell r="J741" t="str">
            <v>088.39700.0000.1080</v>
          </cell>
          <cell r="L741">
            <v>0</v>
          </cell>
        </row>
        <row r="742">
          <cell r="J742" t="str">
            <v>088.39701.0000.1080</v>
          </cell>
          <cell r="L742">
            <v>17.18</v>
          </cell>
        </row>
        <row r="743">
          <cell r="J743" t="str">
            <v>088.39702.0000.1080</v>
          </cell>
          <cell r="L743">
            <v>0</v>
          </cell>
        </row>
        <row r="744">
          <cell r="J744" t="str">
            <v>088.39800.0000.1080</v>
          </cell>
          <cell r="L744">
            <v>0</v>
          </cell>
        </row>
        <row r="745">
          <cell r="J745" t="str">
            <v>088.39906.0000.1080</v>
          </cell>
          <cell r="L745">
            <v>0</v>
          </cell>
        </row>
        <row r="746">
          <cell r="J746" t="str">
            <v>088.39907.0000.1080</v>
          </cell>
          <cell r="L746">
            <v>0</v>
          </cell>
        </row>
        <row r="747">
          <cell r="J747" t="str">
            <v>088..0000.1080</v>
          </cell>
          <cell r="L747">
            <v>0</v>
          </cell>
        </row>
        <row r="748">
          <cell r="J748" t="str">
            <v>089.39100.0000.1080</v>
          </cell>
          <cell r="L748">
            <v>0</v>
          </cell>
        </row>
        <row r="749">
          <cell r="J749" t="str">
            <v>089.39101.0000.1080</v>
          </cell>
          <cell r="L749">
            <v>0</v>
          </cell>
        </row>
        <row r="750">
          <cell r="J750" t="str">
            <v>089.39103.0000.1080</v>
          </cell>
          <cell r="L750">
            <v>0</v>
          </cell>
        </row>
        <row r="751">
          <cell r="J751" t="str">
            <v>089.39300.0000.1080</v>
          </cell>
          <cell r="L751">
            <v>0</v>
          </cell>
        </row>
        <row r="752">
          <cell r="J752" t="str">
            <v>089.39400.0000.1080</v>
          </cell>
          <cell r="L752">
            <v>0</v>
          </cell>
        </row>
        <row r="753">
          <cell r="J753" t="str">
            <v>089.39700.0000.1080</v>
          </cell>
          <cell r="L753">
            <v>0</v>
          </cell>
        </row>
        <row r="754">
          <cell r="J754" t="str">
            <v>089.39701.0000.1080</v>
          </cell>
          <cell r="L754">
            <v>0</v>
          </cell>
        </row>
        <row r="755">
          <cell r="J755" t="str">
            <v>089.39702.0000.1080</v>
          </cell>
          <cell r="L755">
            <v>0</v>
          </cell>
        </row>
        <row r="756">
          <cell r="J756" t="str">
            <v>089.39800.0000.1080</v>
          </cell>
          <cell r="L756">
            <v>0</v>
          </cell>
        </row>
        <row r="757">
          <cell r="J757" t="str">
            <v>089..0000.1080</v>
          </cell>
          <cell r="L757">
            <v>0</v>
          </cell>
        </row>
        <row r="758">
          <cell r="J758" t="str">
            <v>090.39100.0000.1080</v>
          </cell>
          <cell r="L758">
            <v>0</v>
          </cell>
        </row>
        <row r="759">
          <cell r="J759" t="str">
            <v>090.39101.0000.1080</v>
          </cell>
          <cell r="L759">
            <v>7.82</v>
          </cell>
        </row>
        <row r="760">
          <cell r="J760" t="str">
            <v>090.39103.0000.1080</v>
          </cell>
          <cell r="L760">
            <v>8.56</v>
          </cell>
        </row>
        <row r="761">
          <cell r="J761" t="str">
            <v>090.39300.0000.1080</v>
          </cell>
          <cell r="L761">
            <v>0</v>
          </cell>
        </row>
        <row r="762">
          <cell r="J762" t="str">
            <v>090.39400.0000.1080</v>
          </cell>
          <cell r="L762">
            <v>0</v>
          </cell>
        </row>
        <row r="763">
          <cell r="J763" t="str">
            <v>090.39500.0000.1080</v>
          </cell>
          <cell r="L763">
            <v>0</v>
          </cell>
        </row>
        <row r="764">
          <cell r="J764" t="str">
            <v>090.39700.0000.1080</v>
          </cell>
          <cell r="L764">
            <v>0</v>
          </cell>
        </row>
        <row r="765">
          <cell r="J765" t="str">
            <v>090.39701.0000.1080</v>
          </cell>
          <cell r="L765">
            <v>0</v>
          </cell>
        </row>
        <row r="766">
          <cell r="J766" t="str">
            <v>090.39702.0000.1080</v>
          </cell>
          <cell r="L766">
            <v>0</v>
          </cell>
        </row>
        <row r="767">
          <cell r="J767" t="str">
            <v>090.39800.0000.1080</v>
          </cell>
          <cell r="L767">
            <v>0</v>
          </cell>
        </row>
        <row r="768">
          <cell r="J768" t="str">
            <v>090.39906.0000.1080</v>
          </cell>
          <cell r="L768">
            <v>0</v>
          </cell>
        </row>
        <row r="769">
          <cell r="J769" t="str">
            <v>090..0000.1080</v>
          </cell>
          <cell r="L769">
            <v>0</v>
          </cell>
        </row>
        <row r="770">
          <cell r="J770" t="str">
            <v>091.30100.0000.1080</v>
          </cell>
          <cell r="L770">
            <v>0</v>
          </cell>
        </row>
        <row r="771">
          <cell r="J771" t="str">
            <v>091.30300.0000.1080</v>
          </cell>
          <cell r="L771">
            <v>277.39</v>
          </cell>
        </row>
        <row r="772">
          <cell r="J772" t="str">
            <v>091.37600.0000.1080</v>
          </cell>
          <cell r="L772">
            <v>0</v>
          </cell>
        </row>
        <row r="773">
          <cell r="J773" t="str">
            <v>091.37601.0000.1080</v>
          </cell>
          <cell r="L773">
            <v>0</v>
          </cell>
        </row>
        <row r="774">
          <cell r="J774" t="str">
            <v>091.37602.0000.1080</v>
          </cell>
          <cell r="L774">
            <v>0</v>
          </cell>
        </row>
        <row r="775">
          <cell r="J775" t="str">
            <v>091.39001.0000.1080</v>
          </cell>
          <cell r="L775">
            <v>376.61</v>
          </cell>
        </row>
        <row r="776">
          <cell r="J776" t="str">
            <v>091.39004.0000.1080</v>
          </cell>
          <cell r="L776">
            <v>0</v>
          </cell>
        </row>
        <row r="777">
          <cell r="J777" t="str">
            <v>091.39009.0000.1080</v>
          </cell>
          <cell r="L777">
            <v>0</v>
          </cell>
        </row>
        <row r="778">
          <cell r="J778" t="str">
            <v>091.39100.0000.1080</v>
          </cell>
          <cell r="L778">
            <v>6034.83</v>
          </cell>
        </row>
        <row r="779">
          <cell r="J779" t="str">
            <v>091.39101.0000.1080</v>
          </cell>
          <cell r="L779">
            <v>0</v>
          </cell>
        </row>
        <row r="780">
          <cell r="J780" t="str">
            <v>091.39103.0000.1080</v>
          </cell>
          <cell r="L780">
            <v>294.62</v>
          </cell>
        </row>
        <row r="781">
          <cell r="J781" t="str">
            <v>091.39200.0000.1080</v>
          </cell>
          <cell r="L781">
            <v>0</v>
          </cell>
        </row>
        <row r="782">
          <cell r="J782" t="str">
            <v>091.39300.0000.1080</v>
          </cell>
          <cell r="L782">
            <v>63.74</v>
          </cell>
        </row>
        <row r="783">
          <cell r="J783" t="str">
            <v>091.39400.0000.1080</v>
          </cell>
          <cell r="L783">
            <v>471</v>
          </cell>
        </row>
        <row r="784">
          <cell r="J784" t="str">
            <v>091.39500.0000.1080</v>
          </cell>
          <cell r="L784">
            <v>0</v>
          </cell>
        </row>
        <row r="785">
          <cell r="J785" t="str">
            <v>091.39600.0000.1080</v>
          </cell>
          <cell r="L785">
            <v>78.67</v>
          </cell>
        </row>
        <row r="786">
          <cell r="J786" t="str">
            <v>091.39700.0000.1080</v>
          </cell>
          <cell r="L786">
            <v>1420.33</v>
          </cell>
        </row>
        <row r="787">
          <cell r="J787" t="str">
            <v>091.39701.0000.1080</v>
          </cell>
          <cell r="L787">
            <v>0</v>
          </cell>
        </row>
        <row r="788">
          <cell r="J788" t="str">
            <v>091.39702.0000.1080</v>
          </cell>
          <cell r="L788">
            <v>0</v>
          </cell>
        </row>
        <row r="789">
          <cell r="J789" t="str">
            <v>091.39800.0000.1080</v>
          </cell>
          <cell r="L789">
            <v>1559.2</v>
          </cell>
        </row>
        <row r="790">
          <cell r="J790" t="str">
            <v>091.39900.0000.1080</v>
          </cell>
          <cell r="L790">
            <v>0</v>
          </cell>
        </row>
        <row r="791">
          <cell r="J791" t="str">
            <v>091.39900.0000.1080</v>
          </cell>
          <cell r="L791">
            <v>1283.22</v>
          </cell>
        </row>
        <row r="792">
          <cell r="J792" t="str">
            <v>091.39901.0000.1080</v>
          </cell>
          <cell r="L792">
            <v>853.38</v>
          </cell>
        </row>
        <row r="793">
          <cell r="J793" t="str">
            <v>091.39902.0000.1080</v>
          </cell>
          <cell r="L793">
            <v>0</v>
          </cell>
        </row>
        <row r="794">
          <cell r="J794" t="str">
            <v>091.39903.0000.1080</v>
          </cell>
          <cell r="L794">
            <v>2500.33</v>
          </cell>
        </row>
        <row r="795">
          <cell r="J795" t="str">
            <v>091.39906.0000.1080</v>
          </cell>
          <cell r="L795">
            <v>17053.439999999999</v>
          </cell>
        </row>
        <row r="796">
          <cell r="J796" t="str">
            <v>091.39907.0000.1080</v>
          </cell>
          <cell r="L796">
            <v>0</v>
          </cell>
        </row>
        <row r="797">
          <cell r="J797" t="str">
            <v>091.39907.0000.1080</v>
          </cell>
          <cell r="L797">
            <v>0</v>
          </cell>
        </row>
        <row r="798">
          <cell r="J798" t="str">
            <v>091.39908.0000.1080</v>
          </cell>
          <cell r="L798">
            <v>0</v>
          </cell>
        </row>
        <row r="799">
          <cell r="J799" t="str">
            <v>091..0000.1080</v>
          </cell>
          <cell r="L799">
            <v>0</v>
          </cell>
        </row>
        <row r="800">
          <cell r="J800" t="str">
            <v>092.30100.0000.1080</v>
          </cell>
          <cell r="L800">
            <v>0</v>
          </cell>
        </row>
        <row r="801">
          <cell r="J801" t="str">
            <v>092.30200.0000.1080</v>
          </cell>
          <cell r="L801">
            <v>502.24</v>
          </cell>
        </row>
        <row r="802">
          <cell r="J802" t="str">
            <v>092.30300.0000.1080</v>
          </cell>
          <cell r="L802">
            <v>4.42</v>
          </cell>
        </row>
        <row r="803">
          <cell r="J803" t="str">
            <v>092.30400.0000.1080</v>
          </cell>
          <cell r="L803">
            <v>0</v>
          </cell>
        </row>
        <row r="804">
          <cell r="J804" t="str">
            <v>092.30500.0000.1080</v>
          </cell>
          <cell r="L804">
            <v>0</v>
          </cell>
        </row>
        <row r="805">
          <cell r="J805" t="str">
            <v>092.31100.0000.1080</v>
          </cell>
          <cell r="L805">
            <v>0</v>
          </cell>
        </row>
        <row r="806">
          <cell r="J806" t="str">
            <v>092.31900.0000.1080</v>
          </cell>
          <cell r="L806">
            <v>0</v>
          </cell>
        </row>
        <row r="807">
          <cell r="J807" t="str">
            <v>092.36500.0000.1080</v>
          </cell>
          <cell r="L807">
            <v>0</v>
          </cell>
        </row>
        <row r="808">
          <cell r="J808" t="str">
            <v>092.36520.0000.1080</v>
          </cell>
          <cell r="L808">
            <v>73.27</v>
          </cell>
        </row>
        <row r="809">
          <cell r="J809" t="str">
            <v>092.36600.0000.1080</v>
          </cell>
          <cell r="L809">
            <v>0</v>
          </cell>
        </row>
        <row r="810">
          <cell r="J810" t="str">
            <v>092.36601.0000.1080</v>
          </cell>
          <cell r="L810">
            <v>0</v>
          </cell>
        </row>
        <row r="811">
          <cell r="J811" t="str">
            <v>092.36602.0000.1080</v>
          </cell>
          <cell r="L811">
            <v>0</v>
          </cell>
        </row>
        <row r="812">
          <cell r="J812" t="str">
            <v>092.36700.0000.1080</v>
          </cell>
          <cell r="L812">
            <v>0</v>
          </cell>
        </row>
        <row r="813">
          <cell r="J813" t="str">
            <v>092.36701.0000.1080</v>
          </cell>
          <cell r="L813">
            <v>4116.87</v>
          </cell>
        </row>
        <row r="814">
          <cell r="J814" t="str">
            <v>092.36900.0000.1080</v>
          </cell>
          <cell r="L814">
            <v>321.22000000000003</v>
          </cell>
        </row>
        <row r="815">
          <cell r="J815" t="str">
            <v>092.37400.0000.1080</v>
          </cell>
          <cell r="L815">
            <v>0</v>
          </cell>
        </row>
        <row r="816">
          <cell r="J816" t="str">
            <v>092.37402.0000.1080</v>
          </cell>
          <cell r="L816">
            <v>0</v>
          </cell>
        </row>
        <row r="817">
          <cell r="J817" t="str">
            <v>092.37500.0000.1080</v>
          </cell>
          <cell r="L817">
            <v>11.25</v>
          </cell>
        </row>
        <row r="818">
          <cell r="J818" t="str">
            <v>092.37501.0000.1080</v>
          </cell>
          <cell r="L818">
            <v>0</v>
          </cell>
        </row>
        <row r="819">
          <cell r="J819" t="str">
            <v>092.37600.0000.1080</v>
          </cell>
          <cell r="L819">
            <v>767.42</v>
          </cell>
        </row>
        <row r="820">
          <cell r="J820" t="str">
            <v>092.37601.0000.1080</v>
          </cell>
          <cell r="L820">
            <v>16542.61</v>
          </cell>
        </row>
        <row r="821">
          <cell r="J821" t="str">
            <v>092.37602.0000.1080</v>
          </cell>
          <cell r="L821">
            <v>17048.71</v>
          </cell>
        </row>
        <row r="822">
          <cell r="J822" t="str">
            <v>092.37800.0000.1080</v>
          </cell>
          <cell r="L822">
            <v>3057.92</v>
          </cell>
        </row>
        <row r="823">
          <cell r="J823" t="str">
            <v>092.37900.0000.1080</v>
          </cell>
          <cell r="L823">
            <v>276</v>
          </cell>
        </row>
        <row r="824">
          <cell r="J824" t="str">
            <v>092.37903.0000.1080</v>
          </cell>
          <cell r="L824">
            <v>0</v>
          </cell>
        </row>
        <row r="825">
          <cell r="J825" t="str">
            <v>092.38000.0000.1080</v>
          </cell>
          <cell r="L825">
            <v>38825.64</v>
          </cell>
        </row>
        <row r="826">
          <cell r="J826" t="str">
            <v>092.38100.0000.1080</v>
          </cell>
          <cell r="L826">
            <v>5610.13</v>
          </cell>
        </row>
        <row r="827">
          <cell r="J827" t="str">
            <v>092.38200.0000.1080</v>
          </cell>
          <cell r="L827">
            <v>20661.11</v>
          </cell>
        </row>
        <row r="828">
          <cell r="J828" t="str">
            <v>092.38300.0000.1080</v>
          </cell>
          <cell r="L828">
            <v>2110.02</v>
          </cell>
        </row>
        <row r="829">
          <cell r="J829" t="str">
            <v>092.38500.0000.1080</v>
          </cell>
          <cell r="L829">
            <v>800.22</v>
          </cell>
        </row>
        <row r="830">
          <cell r="J830" t="str">
            <v>092.38600.0000.1080</v>
          </cell>
          <cell r="L830">
            <v>0</v>
          </cell>
        </row>
        <row r="831">
          <cell r="J831" t="str">
            <v>092.38700.0000.1080</v>
          </cell>
          <cell r="L831">
            <v>108.79</v>
          </cell>
        </row>
        <row r="832">
          <cell r="J832" t="str">
            <v>092.38900.0000.1080</v>
          </cell>
          <cell r="L832">
            <v>0</v>
          </cell>
        </row>
        <row r="833">
          <cell r="J833" t="str">
            <v>092.39000.0000.1080</v>
          </cell>
          <cell r="L833">
            <v>2154.59</v>
          </cell>
        </row>
        <row r="834">
          <cell r="J834" t="str">
            <v>092.39001.0000.1080</v>
          </cell>
          <cell r="L834">
            <v>0</v>
          </cell>
        </row>
        <row r="835">
          <cell r="J835" t="str">
            <v>092.39003.0000.1080</v>
          </cell>
          <cell r="L835">
            <v>0</v>
          </cell>
        </row>
        <row r="836">
          <cell r="J836" t="str">
            <v>092.39100.0000.1080</v>
          </cell>
          <cell r="L836">
            <v>348.52</v>
          </cell>
        </row>
        <row r="837">
          <cell r="J837" t="str">
            <v>092.39200.0000.1080</v>
          </cell>
          <cell r="L837">
            <v>337.49</v>
          </cell>
        </row>
        <row r="838">
          <cell r="J838" t="str">
            <v>092.39300.0000.1080</v>
          </cell>
          <cell r="L838">
            <v>27.52</v>
          </cell>
        </row>
        <row r="839">
          <cell r="J839" t="str">
            <v>092.39400.0000.1080</v>
          </cell>
          <cell r="L839">
            <v>1320.09</v>
          </cell>
        </row>
        <row r="840">
          <cell r="J840" t="str">
            <v>092.39500.0000.1080</v>
          </cell>
          <cell r="L840">
            <v>0</v>
          </cell>
        </row>
        <row r="841">
          <cell r="J841" t="str">
            <v>092.39600.0000.1080</v>
          </cell>
          <cell r="L841">
            <v>343.79</v>
          </cell>
        </row>
        <row r="842">
          <cell r="J842" t="str">
            <v>092.39603.0000.1080</v>
          </cell>
          <cell r="L842">
            <v>110.03</v>
          </cell>
        </row>
        <row r="843">
          <cell r="J843" t="str">
            <v>092.39604.0000.1080</v>
          </cell>
          <cell r="L843">
            <v>1127.43</v>
          </cell>
        </row>
        <row r="844">
          <cell r="J844" t="str">
            <v>092.39605.0000.1080</v>
          </cell>
          <cell r="L844">
            <v>67.41</v>
          </cell>
        </row>
        <row r="845">
          <cell r="J845" t="str">
            <v>092.39700.0000.1080</v>
          </cell>
          <cell r="L845">
            <v>168.67</v>
          </cell>
        </row>
        <row r="846">
          <cell r="J846" t="str">
            <v>092.39701.0000.1080</v>
          </cell>
          <cell r="L846">
            <v>141.66999999999999</v>
          </cell>
        </row>
        <row r="847">
          <cell r="J847" t="str">
            <v>092.39800.0000.1080</v>
          </cell>
          <cell r="L847">
            <v>271.86</v>
          </cell>
        </row>
        <row r="848">
          <cell r="J848" t="str">
            <v>092.39906.0000.1080</v>
          </cell>
          <cell r="L848">
            <v>2744.74</v>
          </cell>
        </row>
        <row r="849">
          <cell r="J849" t="str">
            <v>092.39907.0000.1080</v>
          </cell>
          <cell r="L849">
            <v>888.48</v>
          </cell>
        </row>
        <row r="850">
          <cell r="J850" t="str">
            <v>092..0000.1080</v>
          </cell>
          <cell r="L850">
            <v>0</v>
          </cell>
        </row>
        <row r="851">
          <cell r="J851" t="str">
            <v>093.30100.0000.1080</v>
          </cell>
          <cell r="L851">
            <v>0</v>
          </cell>
        </row>
        <row r="852">
          <cell r="J852" t="str">
            <v>093.30200.0000.1080</v>
          </cell>
          <cell r="L852">
            <v>1005.35</v>
          </cell>
        </row>
        <row r="853">
          <cell r="J853" t="str">
            <v>093.30300.0000.1080</v>
          </cell>
          <cell r="L853">
            <v>0</v>
          </cell>
        </row>
        <row r="854">
          <cell r="J854" t="str">
            <v>093.30400.0000.1080</v>
          </cell>
          <cell r="L854">
            <v>0</v>
          </cell>
        </row>
        <row r="855">
          <cell r="J855" t="str">
            <v>093.30500.0000.1080</v>
          </cell>
          <cell r="L855">
            <v>0</v>
          </cell>
        </row>
        <row r="856">
          <cell r="J856" t="str">
            <v>093.31900.0000.1080</v>
          </cell>
          <cell r="L856">
            <v>0</v>
          </cell>
        </row>
        <row r="857">
          <cell r="J857" t="str">
            <v>093.36510.0000.1080</v>
          </cell>
          <cell r="L857">
            <v>0</v>
          </cell>
        </row>
        <row r="858">
          <cell r="J858" t="str">
            <v>093.36520.0000.1080</v>
          </cell>
          <cell r="L858">
            <v>695.03</v>
          </cell>
        </row>
        <row r="859">
          <cell r="J859" t="str">
            <v>093.36600.0000.1080</v>
          </cell>
          <cell r="L859">
            <v>7.75</v>
          </cell>
        </row>
        <row r="860">
          <cell r="J860" t="str">
            <v>093.36601.0000.1080</v>
          </cell>
          <cell r="L860">
            <v>0</v>
          </cell>
        </row>
        <row r="861">
          <cell r="J861" t="str">
            <v>093.36602.0000.1080</v>
          </cell>
          <cell r="L861">
            <v>0</v>
          </cell>
        </row>
        <row r="862">
          <cell r="J862" t="str">
            <v>093.36700.0000.1080</v>
          </cell>
          <cell r="L862">
            <v>0</v>
          </cell>
        </row>
        <row r="863">
          <cell r="J863" t="str">
            <v>093.36701.0000.1080</v>
          </cell>
          <cell r="L863">
            <v>28401.79</v>
          </cell>
        </row>
        <row r="864">
          <cell r="J864" t="str">
            <v>093.36900.0000.1080</v>
          </cell>
          <cell r="L864">
            <v>4901.1499999999996</v>
          </cell>
        </row>
        <row r="865">
          <cell r="J865" t="str">
            <v>093.37400.0000.1080</v>
          </cell>
          <cell r="L865">
            <v>0</v>
          </cell>
        </row>
        <row r="866">
          <cell r="J866" t="str">
            <v>093.37402.0000.1080</v>
          </cell>
          <cell r="L866">
            <v>0</v>
          </cell>
        </row>
        <row r="867">
          <cell r="J867" t="str">
            <v>093.37500.0000.1080</v>
          </cell>
          <cell r="L867">
            <v>1281.17</v>
          </cell>
        </row>
        <row r="868">
          <cell r="J868" t="str">
            <v>093.37501.0000.1080</v>
          </cell>
          <cell r="L868">
            <v>0</v>
          </cell>
        </row>
        <row r="869">
          <cell r="J869" t="str">
            <v>093.37600.0000.1080</v>
          </cell>
          <cell r="L869">
            <v>3338.03</v>
          </cell>
        </row>
        <row r="870">
          <cell r="J870" t="str">
            <v>093.37601.0000.1080</v>
          </cell>
          <cell r="L870">
            <v>91384.45</v>
          </cell>
        </row>
        <row r="871">
          <cell r="J871" t="str">
            <v>093.37602.0000.1080</v>
          </cell>
          <cell r="L871">
            <v>254987.22</v>
          </cell>
        </row>
        <row r="872">
          <cell r="J872" t="str">
            <v>093.37800.0000.1080</v>
          </cell>
          <cell r="L872">
            <v>18128.2</v>
          </cell>
        </row>
        <row r="873">
          <cell r="J873" t="str">
            <v>093.37900.0000.1080</v>
          </cell>
          <cell r="L873">
            <v>5084.1099999999997</v>
          </cell>
        </row>
        <row r="874">
          <cell r="J874" t="str">
            <v>093.37903.0000.1080</v>
          </cell>
          <cell r="L874">
            <v>0</v>
          </cell>
        </row>
        <row r="875">
          <cell r="J875" t="str">
            <v>093.37905.0000.1080</v>
          </cell>
          <cell r="L875">
            <v>0</v>
          </cell>
        </row>
        <row r="876">
          <cell r="J876" t="str">
            <v>093.38000.0000.1080</v>
          </cell>
          <cell r="L876">
            <v>259526.27</v>
          </cell>
        </row>
        <row r="877">
          <cell r="J877" t="str">
            <v>093.38100.0000.1080</v>
          </cell>
          <cell r="L877">
            <v>36169.360000000001</v>
          </cell>
        </row>
        <row r="878">
          <cell r="J878" t="str">
            <v>093.38200.0000.1080</v>
          </cell>
          <cell r="L878">
            <v>72556.61</v>
          </cell>
        </row>
        <row r="879">
          <cell r="J879" t="str">
            <v>093.38300.0000.1080</v>
          </cell>
          <cell r="L879">
            <v>10864.22</v>
          </cell>
        </row>
        <row r="880">
          <cell r="J880" t="str">
            <v>093.38500.0000.1080</v>
          </cell>
          <cell r="L880">
            <v>870.56</v>
          </cell>
        </row>
        <row r="881">
          <cell r="J881" t="str">
            <v>093.38600.0000.1080</v>
          </cell>
          <cell r="L881">
            <v>0</v>
          </cell>
        </row>
        <row r="882">
          <cell r="J882" t="str">
            <v>093.38700.0000.1080</v>
          </cell>
          <cell r="L882">
            <v>15.83</v>
          </cell>
        </row>
        <row r="883">
          <cell r="J883" t="str">
            <v>093.38900.0000.1080</v>
          </cell>
          <cell r="L883">
            <v>0</v>
          </cell>
        </row>
        <row r="884">
          <cell r="J884" t="str">
            <v>093.39000.0000.1080</v>
          </cell>
          <cell r="L884">
            <v>1550.86</v>
          </cell>
        </row>
        <row r="885">
          <cell r="J885" t="str">
            <v>093.39003.0000.1080</v>
          </cell>
          <cell r="L885">
            <v>410.65</v>
          </cell>
        </row>
        <row r="886">
          <cell r="J886" t="str">
            <v>093.39009.0000.1080</v>
          </cell>
          <cell r="L886">
            <v>0</v>
          </cell>
        </row>
        <row r="887">
          <cell r="J887" t="str">
            <v>093.39100.0000.1080</v>
          </cell>
          <cell r="L887">
            <v>2343.96</v>
          </cell>
        </row>
        <row r="888">
          <cell r="J888" t="str">
            <v>093.39200.0000.1080</v>
          </cell>
          <cell r="L888">
            <v>0</v>
          </cell>
        </row>
        <row r="889">
          <cell r="J889" t="str">
            <v>093.39300.0000.1080</v>
          </cell>
          <cell r="L889">
            <v>202.42</v>
          </cell>
        </row>
        <row r="890">
          <cell r="J890" t="str">
            <v>093.39400.0000.1080</v>
          </cell>
          <cell r="L890">
            <v>3222.09</v>
          </cell>
        </row>
        <row r="891">
          <cell r="J891" t="str">
            <v>093.39600.0000.1080</v>
          </cell>
          <cell r="L891">
            <v>7581.37</v>
          </cell>
        </row>
        <row r="892">
          <cell r="J892" t="str">
            <v>093.39603.0000.1080</v>
          </cell>
          <cell r="L892">
            <v>2109.9</v>
          </cell>
        </row>
        <row r="893">
          <cell r="J893" t="str">
            <v>093.39604.0000.1080</v>
          </cell>
          <cell r="L893">
            <v>3685.98</v>
          </cell>
        </row>
        <row r="894">
          <cell r="J894" t="str">
            <v>093.39605.0000.1080</v>
          </cell>
          <cell r="L894">
            <v>101.88</v>
          </cell>
        </row>
        <row r="895">
          <cell r="J895" t="str">
            <v>093.39700.0000.1080</v>
          </cell>
          <cell r="L895">
            <v>1318.94</v>
          </cell>
        </row>
        <row r="896">
          <cell r="J896" t="str">
            <v>093.39701.0000.1080</v>
          </cell>
          <cell r="L896">
            <v>997.27</v>
          </cell>
        </row>
        <row r="897">
          <cell r="J897" t="str">
            <v>093.39702.0000.1080</v>
          </cell>
          <cell r="L897">
            <v>588.92999999999995</v>
          </cell>
        </row>
        <row r="898">
          <cell r="J898" t="str">
            <v>093.39705.0000.1080</v>
          </cell>
          <cell r="L898">
            <v>218.9</v>
          </cell>
        </row>
        <row r="899">
          <cell r="J899" t="str">
            <v>093.39800.0000.1080</v>
          </cell>
          <cell r="L899">
            <v>2074.85</v>
          </cell>
        </row>
        <row r="900">
          <cell r="J900" t="str">
            <v>093.39900.0000.1080</v>
          </cell>
          <cell r="L900">
            <v>285.5</v>
          </cell>
        </row>
        <row r="901">
          <cell r="J901" t="str">
            <v>093.39901.0000.1080</v>
          </cell>
          <cell r="L901">
            <v>13.93</v>
          </cell>
        </row>
        <row r="902">
          <cell r="J902" t="str">
            <v>093.39906.0000.1080</v>
          </cell>
          <cell r="L902">
            <v>0</v>
          </cell>
        </row>
        <row r="903">
          <cell r="J903" t="str">
            <v>093.39907.0000.1080</v>
          </cell>
          <cell r="L903">
            <v>0</v>
          </cell>
        </row>
        <row r="904">
          <cell r="J904" t="str">
            <v>093..0000.1080</v>
          </cell>
          <cell r="L904">
            <v>0</v>
          </cell>
        </row>
        <row r="905">
          <cell r="J905" t="str">
            <v>094.36520.0000.1080</v>
          </cell>
          <cell r="L905">
            <v>0</v>
          </cell>
        </row>
        <row r="906">
          <cell r="J906" t="str">
            <v>094.36601.0000.1080</v>
          </cell>
          <cell r="L906">
            <v>0</v>
          </cell>
        </row>
        <row r="907">
          <cell r="J907" t="str">
            <v>094.36602.0000.1080</v>
          </cell>
          <cell r="L907">
            <v>0</v>
          </cell>
        </row>
        <row r="908">
          <cell r="J908" t="str">
            <v>094.36700.0000.1080</v>
          </cell>
          <cell r="L908">
            <v>0</v>
          </cell>
        </row>
        <row r="909">
          <cell r="J909" t="str">
            <v>094.36701.0000.1080</v>
          </cell>
          <cell r="L909">
            <v>0</v>
          </cell>
        </row>
        <row r="910">
          <cell r="J910" t="str">
            <v>094.36900.0000.1080</v>
          </cell>
          <cell r="L910">
            <v>0</v>
          </cell>
        </row>
        <row r="911">
          <cell r="J911" t="str">
            <v>094.37402.0000.1080</v>
          </cell>
          <cell r="L911">
            <v>0</v>
          </cell>
        </row>
        <row r="912">
          <cell r="J912" t="str">
            <v>094.37500.0000.1080</v>
          </cell>
          <cell r="L912">
            <v>0</v>
          </cell>
        </row>
        <row r="913">
          <cell r="J913" t="str">
            <v>094.37501.0000.1080</v>
          </cell>
          <cell r="L913">
            <v>0</v>
          </cell>
        </row>
        <row r="914">
          <cell r="J914" t="str">
            <v>094.37600.0000.1080</v>
          </cell>
          <cell r="L914">
            <v>0</v>
          </cell>
        </row>
        <row r="915">
          <cell r="J915" t="str">
            <v>094.37601.0000.1080</v>
          </cell>
          <cell r="L915">
            <v>0</v>
          </cell>
        </row>
        <row r="916">
          <cell r="J916" t="str">
            <v>094.37602.0000.1080</v>
          </cell>
          <cell r="L916">
            <v>0</v>
          </cell>
        </row>
        <row r="917">
          <cell r="J917" t="str">
            <v>094.37800.0000.1080</v>
          </cell>
          <cell r="L917">
            <v>0</v>
          </cell>
        </row>
        <row r="918">
          <cell r="J918" t="str">
            <v>094.37900.0000.1080</v>
          </cell>
          <cell r="L918">
            <v>0</v>
          </cell>
        </row>
        <row r="919">
          <cell r="J919" t="str">
            <v>094.37905.0000.1080</v>
          </cell>
          <cell r="L919">
            <v>0</v>
          </cell>
        </row>
        <row r="920">
          <cell r="J920" t="str">
            <v>094.38000.0000.1080</v>
          </cell>
          <cell r="L920">
            <v>0</v>
          </cell>
        </row>
        <row r="921">
          <cell r="J921" t="str">
            <v>094.38100.0000.1080</v>
          </cell>
          <cell r="L921">
            <v>0</v>
          </cell>
        </row>
        <row r="922">
          <cell r="J922" t="str">
            <v>094.38200.0000.1080</v>
          </cell>
          <cell r="L922">
            <v>0</v>
          </cell>
        </row>
        <row r="923">
          <cell r="J923" t="str">
            <v>094.38300.0000.1080</v>
          </cell>
          <cell r="L923">
            <v>0</v>
          </cell>
        </row>
        <row r="924">
          <cell r="J924" t="str">
            <v>094.38500.0000.1080</v>
          </cell>
          <cell r="L924">
            <v>0</v>
          </cell>
        </row>
        <row r="925">
          <cell r="J925" t="str">
            <v>094.39100.0000.1080</v>
          </cell>
          <cell r="L925">
            <v>0</v>
          </cell>
        </row>
        <row r="926">
          <cell r="J926" t="str">
            <v>094.39300.0000.1080</v>
          </cell>
          <cell r="L926">
            <v>0</v>
          </cell>
        </row>
        <row r="927">
          <cell r="J927" t="str">
            <v>094.39400.0000.1080</v>
          </cell>
          <cell r="L927">
            <v>0</v>
          </cell>
        </row>
        <row r="928">
          <cell r="J928" t="str">
            <v>094.39700.0000.1080</v>
          </cell>
          <cell r="L928">
            <v>0</v>
          </cell>
        </row>
        <row r="929">
          <cell r="J929" t="str">
            <v>094.39701.0000.1080</v>
          </cell>
          <cell r="L929">
            <v>0</v>
          </cell>
        </row>
        <row r="930">
          <cell r="J930" t="str">
            <v>094.39800.0000.1080</v>
          </cell>
          <cell r="L930">
            <v>0</v>
          </cell>
        </row>
        <row r="931">
          <cell r="J931" t="str">
            <v>094..0000.1080</v>
          </cell>
          <cell r="L931">
            <v>0</v>
          </cell>
        </row>
        <row r="932">
          <cell r="J932" t="str">
            <v>095.30200.0000.1080</v>
          </cell>
          <cell r="L932">
            <v>86.31</v>
          </cell>
        </row>
        <row r="933">
          <cell r="J933" t="str">
            <v>095.30400.0000.1080</v>
          </cell>
          <cell r="L933">
            <v>0</v>
          </cell>
        </row>
        <row r="934">
          <cell r="J934" t="str">
            <v>095.30500.0000.1080</v>
          </cell>
          <cell r="L934">
            <v>0</v>
          </cell>
        </row>
        <row r="935">
          <cell r="J935" t="str">
            <v>095.31100.0000.1080</v>
          </cell>
          <cell r="L935">
            <v>0</v>
          </cell>
        </row>
        <row r="936">
          <cell r="J936" t="str">
            <v>095.31105.0000.1080</v>
          </cell>
          <cell r="L936">
            <v>0</v>
          </cell>
        </row>
        <row r="937">
          <cell r="J937" t="str">
            <v>095.31900.0000.1080</v>
          </cell>
          <cell r="L937">
            <v>0</v>
          </cell>
        </row>
        <row r="938">
          <cell r="J938" t="str">
            <v>095.36100.0000.1080</v>
          </cell>
          <cell r="L938">
            <v>1620.14</v>
          </cell>
        </row>
        <row r="939">
          <cell r="J939" t="str">
            <v>095.36200.0000.1080</v>
          </cell>
          <cell r="L939">
            <v>4623.26</v>
          </cell>
        </row>
        <row r="940">
          <cell r="J940" t="str">
            <v>095.36310.0000.1080</v>
          </cell>
          <cell r="L940">
            <v>4886.22</v>
          </cell>
        </row>
        <row r="941">
          <cell r="J941" t="str">
            <v>095.36320.0000.1080</v>
          </cell>
          <cell r="L941">
            <v>0</v>
          </cell>
        </row>
        <row r="942">
          <cell r="J942" t="str">
            <v>095.36350.0000.1080</v>
          </cell>
          <cell r="L942">
            <v>845.95</v>
          </cell>
        </row>
        <row r="943">
          <cell r="J943" t="str">
            <v>095.36510.0000.1080</v>
          </cell>
          <cell r="L943">
            <v>0</v>
          </cell>
        </row>
        <row r="944">
          <cell r="J944" t="str">
            <v>095.36520.0000.1080</v>
          </cell>
          <cell r="L944">
            <v>557.92999999999995</v>
          </cell>
        </row>
        <row r="945">
          <cell r="J945" t="str">
            <v>095.36600.0000.1080</v>
          </cell>
          <cell r="L945">
            <v>0</v>
          </cell>
        </row>
        <row r="946">
          <cell r="J946" t="str">
            <v>095.36601.0000.1080</v>
          </cell>
          <cell r="L946">
            <v>0</v>
          </cell>
        </row>
        <row r="947">
          <cell r="J947" t="str">
            <v>095.36602.0000.1080</v>
          </cell>
          <cell r="L947">
            <v>0</v>
          </cell>
        </row>
        <row r="948">
          <cell r="J948" t="str">
            <v>095.36700.0000.1080</v>
          </cell>
          <cell r="L948">
            <v>3.25</v>
          </cell>
        </row>
        <row r="949">
          <cell r="J949" t="str">
            <v>095.36701.0000.1080</v>
          </cell>
          <cell r="L949">
            <v>7245.72</v>
          </cell>
        </row>
        <row r="950">
          <cell r="J950" t="str">
            <v>095.36900.0000.1080</v>
          </cell>
          <cell r="L950">
            <v>258.42</v>
          </cell>
        </row>
        <row r="951">
          <cell r="J951" t="str">
            <v>095.37000.0000.1080</v>
          </cell>
          <cell r="L951">
            <v>19.55</v>
          </cell>
        </row>
        <row r="952">
          <cell r="J952" t="str">
            <v>095.37400.0000.1080</v>
          </cell>
          <cell r="L952">
            <v>0</v>
          </cell>
        </row>
        <row r="953">
          <cell r="J953" t="str">
            <v>095.37402.0000.1080</v>
          </cell>
          <cell r="L953">
            <v>0</v>
          </cell>
        </row>
        <row r="954">
          <cell r="J954" t="str">
            <v>095.37500.0000.1080</v>
          </cell>
          <cell r="L954">
            <v>128.25</v>
          </cell>
        </row>
        <row r="955">
          <cell r="J955" t="str">
            <v>095.37501.0000.1080</v>
          </cell>
          <cell r="L955">
            <v>0</v>
          </cell>
        </row>
        <row r="956">
          <cell r="J956" t="str">
            <v>095.37600.0000.1080</v>
          </cell>
          <cell r="L956">
            <v>4880.0200000000004</v>
          </cell>
        </row>
        <row r="957">
          <cell r="J957" t="str">
            <v>095.37601.0000.1080</v>
          </cell>
          <cell r="L957">
            <v>28228.74</v>
          </cell>
        </row>
        <row r="958">
          <cell r="J958" t="str">
            <v>095.37602.0000.1080</v>
          </cell>
          <cell r="L958">
            <v>50685.02</v>
          </cell>
        </row>
        <row r="959">
          <cell r="J959" t="str">
            <v>095.37800.0000.1080</v>
          </cell>
          <cell r="L959">
            <v>4302.1899999999996</v>
          </cell>
        </row>
        <row r="960">
          <cell r="J960" t="str">
            <v>095.37900.0000.1080</v>
          </cell>
          <cell r="L960">
            <v>805.23</v>
          </cell>
        </row>
        <row r="961">
          <cell r="J961" t="str">
            <v>095.37903.0000.1080</v>
          </cell>
          <cell r="L961">
            <v>0</v>
          </cell>
        </row>
        <row r="962">
          <cell r="J962" t="str">
            <v>095.37905.0000.1080</v>
          </cell>
          <cell r="L962">
            <v>0</v>
          </cell>
        </row>
        <row r="963">
          <cell r="J963" t="str">
            <v>095.38000.0000.1080</v>
          </cell>
          <cell r="L963">
            <v>100925.23</v>
          </cell>
        </row>
        <row r="964">
          <cell r="J964" t="str">
            <v>095.38100.0000.1080</v>
          </cell>
          <cell r="L964">
            <v>12115.39</v>
          </cell>
        </row>
        <row r="965">
          <cell r="J965" t="str">
            <v>095.38200.0000.1080</v>
          </cell>
          <cell r="L965">
            <v>25356.06</v>
          </cell>
        </row>
        <row r="966">
          <cell r="J966" t="str">
            <v>095.38300.0000.1080</v>
          </cell>
          <cell r="L966">
            <v>3728.12</v>
          </cell>
        </row>
        <row r="967">
          <cell r="J967" t="str">
            <v>095.38500.0000.1080</v>
          </cell>
          <cell r="L967">
            <v>68.81</v>
          </cell>
        </row>
        <row r="968">
          <cell r="J968" t="str">
            <v>095.38900.0000.1080</v>
          </cell>
          <cell r="L968">
            <v>0</v>
          </cell>
        </row>
        <row r="969">
          <cell r="J969" t="str">
            <v>095.39000.0000.1080</v>
          </cell>
          <cell r="L969">
            <v>1355.67</v>
          </cell>
        </row>
        <row r="970">
          <cell r="J970" t="str">
            <v>095.39003.0000.1080</v>
          </cell>
          <cell r="L970">
            <v>535.94000000000005</v>
          </cell>
        </row>
        <row r="971">
          <cell r="J971" t="str">
            <v>095.39004.0000.1080</v>
          </cell>
          <cell r="L971">
            <v>23.85</v>
          </cell>
        </row>
        <row r="972">
          <cell r="J972" t="str">
            <v>095.39009.0000.1080</v>
          </cell>
          <cell r="L972">
            <v>0</v>
          </cell>
        </row>
        <row r="973">
          <cell r="J973" t="str">
            <v>095.39100.0000.1080</v>
          </cell>
          <cell r="L973">
            <v>1678.66</v>
          </cell>
        </row>
        <row r="974">
          <cell r="J974" t="str">
            <v>095.39103.0000.1080</v>
          </cell>
          <cell r="L974">
            <v>0</v>
          </cell>
        </row>
        <row r="975">
          <cell r="J975" t="str">
            <v>095.39200.0000.1080</v>
          </cell>
          <cell r="L975">
            <v>465.15</v>
          </cell>
        </row>
        <row r="976">
          <cell r="J976" t="str">
            <v>095.39300.0000.1080</v>
          </cell>
          <cell r="L976">
            <v>13.87</v>
          </cell>
        </row>
        <row r="977">
          <cell r="J977" t="str">
            <v>095.39400.0000.1080</v>
          </cell>
          <cell r="L977">
            <v>539.44000000000005</v>
          </cell>
        </row>
        <row r="978">
          <cell r="J978" t="str">
            <v>095.39600.0000.1080</v>
          </cell>
          <cell r="L978">
            <v>1520.99</v>
          </cell>
        </row>
        <row r="979">
          <cell r="J979" t="str">
            <v>095.39603.0000.1080</v>
          </cell>
          <cell r="L979">
            <v>385.81</v>
          </cell>
        </row>
        <row r="980">
          <cell r="J980" t="str">
            <v>095.39604.0000.1080</v>
          </cell>
          <cell r="L980">
            <v>368.1</v>
          </cell>
        </row>
        <row r="981">
          <cell r="J981" t="str">
            <v>095.39605.0000.1080</v>
          </cell>
          <cell r="L981">
            <v>0</v>
          </cell>
        </row>
        <row r="982">
          <cell r="J982" t="str">
            <v>095.39700.0000.1080</v>
          </cell>
          <cell r="L982">
            <v>370.03</v>
          </cell>
        </row>
        <row r="983">
          <cell r="J983" t="str">
            <v>095.39701.0000.1080</v>
          </cell>
          <cell r="L983">
            <v>202.85</v>
          </cell>
        </row>
        <row r="984">
          <cell r="J984" t="str">
            <v>095.39800.0000.1080</v>
          </cell>
          <cell r="L984">
            <v>2509.52</v>
          </cell>
        </row>
        <row r="985">
          <cell r="J985" t="str">
            <v>095.39903.0000.1080</v>
          </cell>
          <cell r="L985">
            <v>4153.58</v>
          </cell>
        </row>
        <row r="986">
          <cell r="J986" t="str">
            <v>095.39906.0000.1080</v>
          </cell>
          <cell r="L986">
            <v>0</v>
          </cell>
        </row>
        <row r="987">
          <cell r="J987" t="str">
            <v>095.39907.0000.1080</v>
          </cell>
          <cell r="L987">
            <v>0</v>
          </cell>
        </row>
        <row r="988">
          <cell r="J988" t="str">
            <v>095.39909.0000.1080</v>
          </cell>
          <cell r="L988">
            <v>0</v>
          </cell>
        </row>
        <row r="989">
          <cell r="J989" t="str">
            <v>095.39924.0000.1080</v>
          </cell>
          <cell r="L989">
            <v>0</v>
          </cell>
        </row>
        <row r="990">
          <cell r="J990" t="str">
            <v>095..0000.1080</v>
          </cell>
          <cell r="L990">
            <v>0</v>
          </cell>
        </row>
        <row r="991">
          <cell r="J991" t="str">
            <v>096.30100.0000.1080</v>
          </cell>
          <cell r="L991">
            <v>0</v>
          </cell>
        </row>
        <row r="992">
          <cell r="J992" t="str">
            <v>096.30200.0000.1080</v>
          </cell>
          <cell r="L992">
            <v>8.36</v>
          </cell>
        </row>
        <row r="993">
          <cell r="J993" t="str">
            <v>096.30400.0000.1080</v>
          </cell>
          <cell r="L993">
            <v>0</v>
          </cell>
        </row>
        <row r="994">
          <cell r="J994" t="str">
            <v>096.30500.0000.1080</v>
          </cell>
          <cell r="L994">
            <v>0</v>
          </cell>
        </row>
        <row r="995">
          <cell r="J995" t="str">
            <v>096.31100.0000.1080</v>
          </cell>
          <cell r="L995">
            <v>0</v>
          </cell>
        </row>
        <row r="996">
          <cell r="J996" t="str">
            <v>096.31105.0000.1080</v>
          </cell>
          <cell r="L996">
            <v>0</v>
          </cell>
        </row>
        <row r="997">
          <cell r="J997" t="str">
            <v>096.31900.0000.1080</v>
          </cell>
          <cell r="L997">
            <v>0</v>
          </cell>
        </row>
        <row r="998">
          <cell r="J998" t="str">
            <v>096.36100.0000.1080</v>
          </cell>
          <cell r="L998">
            <v>8.4600000000000009</v>
          </cell>
        </row>
        <row r="999">
          <cell r="J999" t="str">
            <v>096.36200.0000.1080</v>
          </cell>
          <cell r="L999">
            <v>1744.73</v>
          </cell>
        </row>
        <row r="1000">
          <cell r="J1000" t="str">
            <v>096.36510.0000.1080</v>
          </cell>
          <cell r="L1000">
            <v>0</v>
          </cell>
        </row>
        <row r="1001">
          <cell r="J1001" t="str">
            <v>096.36520.0000.1080</v>
          </cell>
          <cell r="L1001">
            <v>0</v>
          </cell>
        </row>
        <row r="1002">
          <cell r="J1002" t="str">
            <v>096.36700.0000.1080</v>
          </cell>
          <cell r="L1002">
            <v>0</v>
          </cell>
        </row>
        <row r="1003">
          <cell r="J1003" t="str">
            <v>096.36701.0000.1080</v>
          </cell>
          <cell r="L1003">
            <v>495.89</v>
          </cell>
        </row>
        <row r="1004">
          <cell r="J1004" t="str">
            <v>096.36900.0000.1080</v>
          </cell>
          <cell r="L1004">
            <v>128.34</v>
          </cell>
        </row>
        <row r="1005">
          <cell r="J1005" t="str">
            <v>096.37400.0000.1080</v>
          </cell>
          <cell r="L1005">
            <v>0</v>
          </cell>
        </row>
        <row r="1006">
          <cell r="J1006" t="str">
            <v>096.37402.0000.1080</v>
          </cell>
          <cell r="L1006">
            <v>0</v>
          </cell>
        </row>
        <row r="1007">
          <cell r="J1007" t="str">
            <v>096.37500.0000.1080</v>
          </cell>
          <cell r="L1007">
            <v>102.49</v>
          </cell>
        </row>
        <row r="1008">
          <cell r="J1008" t="str">
            <v>096.37501.0000.1080</v>
          </cell>
          <cell r="L1008">
            <v>0</v>
          </cell>
        </row>
        <row r="1009">
          <cell r="J1009" t="str">
            <v>096.37600.0000.1080</v>
          </cell>
          <cell r="L1009">
            <v>1644.17</v>
          </cell>
        </row>
        <row r="1010">
          <cell r="J1010" t="str">
            <v>096.37601.0000.1080</v>
          </cell>
          <cell r="L1010">
            <v>21251.27</v>
          </cell>
        </row>
        <row r="1011">
          <cell r="J1011" t="str">
            <v>096.37602.0000.1080</v>
          </cell>
          <cell r="L1011">
            <v>24909.61</v>
          </cell>
        </row>
        <row r="1012">
          <cell r="J1012" t="str">
            <v>096.37800.0000.1080</v>
          </cell>
          <cell r="L1012">
            <v>2176.2800000000002</v>
          </cell>
        </row>
        <row r="1013">
          <cell r="J1013" t="str">
            <v>096.37900.0000.1080</v>
          </cell>
          <cell r="L1013">
            <v>5293.26</v>
          </cell>
        </row>
        <row r="1014">
          <cell r="J1014" t="str">
            <v>096.37903.0000.1080</v>
          </cell>
          <cell r="L1014">
            <v>0</v>
          </cell>
        </row>
        <row r="1015">
          <cell r="J1015" t="str">
            <v>096.37905.0000.1080</v>
          </cell>
          <cell r="L1015">
            <v>0</v>
          </cell>
        </row>
        <row r="1016">
          <cell r="J1016" t="str">
            <v>096.38000.0000.1080</v>
          </cell>
          <cell r="L1016">
            <v>34131.370000000003</v>
          </cell>
        </row>
        <row r="1017">
          <cell r="J1017" t="str">
            <v>096.38100.0000.1080</v>
          </cell>
          <cell r="L1017">
            <v>3777.66</v>
          </cell>
        </row>
        <row r="1018">
          <cell r="J1018" t="str">
            <v>096.38200.0000.1080</v>
          </cell>
          <cell r="L1018">
            <v>22440.880000000001</v>
          </cell>
        </row>
        <row r="1019">
          <cell r="J1019" t="str">
            <v>096.38300.0000.1080</v>
          </cell>
          <cell r="L1019">
            <v>654.76</v>
          </cell>
        </row>
        <row r="1020">
          <cell r="J1020" t="str">
            <v>096.38500.0000.1080</v>
          </cell>
          <cell r="L1020">
            <v>173.58</v>
          </cell>
        </row>
        <row r="1021">
          <cell r="J1021" t="str">
            <v>096.38600.0000.1080</v>
          </cell>
          <cell r="L1021">
            <v>0</v>
          </cell>
        </row>
        <row r="1022">
          <cell r="J1022" t="str">
            <v>096.38700.0000.1080</v>
          </cell>
          <cell r="L1022">
            <v>44.12</v>
          </cell>
        </row>
        <row r="1023">
          <cell r="J1023" t="str">
            <v>096.39000.0000.1080</v>
          </cell>
          <cell r="L1023">
            <v>545.28</v>
          </cell>
        </row>
        <row r="1024">
          <cell r="J1024" t="str">
            <v>096.39001.0000.1080</v>
          </cell>
          <cell r="L1024">
            <v>0</v>
          </cell>
        </row>
        <row r="1025">
          <cell r="J1025" t="str">
            <v>096.39003.0000.1080</v>
          </cell>
          <cell r="L1025">
            <v>556.89</v>
          </cell>
        </row>
        <row r="1026">
          <cell r="J1026" t="str">
            <v>096.39100.0000.1080</v>
          </cell>
          <cell r="L1026">
            <v>778.75</v>
          </cell>
        </row>
        <row r="1027">
          <cell r="J1027" t="str">
            <v>096.39200.0000.1080</v>
          </cell>
          <cell r="L1027">
            <v>296.79000000000002</v>
          </cell>
        </row>
        <row r="1028">
          <cell r="J1028" t="str">
            <v>096.39300.0000.1080</v>
          </cell>
          <cell r="L1028">
            <v>4.12</v>
          </cell>
        </row>
        <row r="1029">
          <cell r="J1029" t="str">
            <v>096.39400.0000.1080</v>
          </cell>
          <cell r="L1029">
            <v>2075.4299999999998</v>
          </cell>
        </row>
        <row r="1030">
          <cell r="J1030" t="str">
            <v>096.39600.0000.1080</v>
          </cell>
          <cell r="L1030">
            <v>302.92</v>
          </cell>
        </row>
        <row r="1031">
          <cell r="J1031" t="str">
            <v>096.39603.0000.1080</v>
          </cell>
          <cell r="L1031">
            <v>0</v>
          </cell>
        </row>
        <row r="1032">
          <cell r="J1032" t="str">
            <v>096.39604.0000.1080</v>
          </cell>
          <cell r="L1032">
            <v>345.42</v>
          </cell>
        </row>
        <row r="1033">
          <cell r="J1033" t="str">
            <v>096.39605.0000.1080</v>
          </cell>
          <cell r="L1033">
            <v>146.87</v>
          </cell>
        </row>
        <row r="1034">
          <cell r="J1034" t="str">
            <v>096.39700.0000.1080</v>
          </cell>
          <cell r="L1034">
            <v>1287.77</v>
          </cell>
        </row>
        <row r="1035">
          <cell r="J1035" t="str">
            <v>096.39701.0000.1080</v>
          </cell>
          <cell r="L1035">
            <v>317.44</v>
          </cell>
        </row>
        <row r="1036">
          <cell r="J1036" t="str">
            <v>096.39800.0000.1080</v>
          </cell>
          <cell r="L1036">
            <v>346.02</v>
          </cell>
        </row>
        <row r="1037">
          <cell r="J1037" t="str">
            <v>096.39906.0000.1080</v>
          </cell>
          <cell r="L1037">
            <v>0</v>
          </cell>
        </row>
        <row r="1038">
          <cell r="J1038" t="str">
            <v>096.39906.0000.1080</v>
          </cell>
          <cell r="L1038">
            <v>3737.19</v>
          </cell>
        </row>
        <row r="1039">
          <cell r="J1039" t="str">
            <v>096.39907.0000.1080</v>
          </cell>
          <cell r="L1039">
            <v>0</v>
          </cell>
        </row>
        <row r="1040">
          <cell r="J1040" t="str">
            <v>096.39907.0000.1080</v>
          </cell>
          <cell r="L1040">
            <v>100.2</v>
          </cell>
        </row>
        <row r="1041">
          <cell r="J1041" t="str">
            <v>096.39908.0000.1080</v>
          </cell>
          <cell r="L1041">
            <v>68.849999999999994</v>
          </cell>
        </row>
        <row r="1042">
          <cell r="J1042" t="str">
            <v>096..0000.1080</v>
          </cell>
          <cell r="L1042">
            <v>0</v>
          </cell>
        </row>
        <row r="1043">
          <cell r="J1043" t="str">
            <v>097.30100.0000.1080</v>
          </cell>
          <cell r="L1043">
            <v>0</v>
          </cell>
        </row>
        <row r="1044">
          <cell r="J1044" t="str">
            <v>097.30200.0000.1080</v>
          </cell>
          <cell r="L1044">
            <v>0</v>
          </cell>
        </row>
        <row r="1045">
          <cell r="J1045" t="str">
            <v>097.31100.0000.1080</v>
          </cell>
          <cell r="L1045">
            <v>3640.63</v>
          </cell>
        </row>
        <row r="1046">
          <cell r="J1046" t="str">
            <v>097.31105.0000.1080</v>
          </cell>
          <cell r="L1046">
            <v>0</v>
          </cell>
        </row>
        <row r="1047">
          <cell r="J1047" t="str">
            <v>097.36510.0000.1080</v>
          </cell>
          <cell r="L1047">
            <v>0</v>
          </cell>
        </row>
        <row r="1048">
          <cell r="J1048" t="str">
            <v>097.36520.0000.1080</v>
          </cell>
          <cell r="L1048">
            <v>0.56999999999999995</v>
          </cell>
        </row>
        <row r="1049">
          <cell r="J1049" t="str">
            <v>097.36700.0000.1080</v>
          </cell>
          <cell r="L1049">
            <v>0</v>
          </cell>
        </row>
        <row r="1050">
          <cell r="J1050" t="str">
            <v>097.36701.0000.1080</v>
          </cell>
          <cell r="L1050">
            <v>119.08</v>
          </cell>
        </row>
        <row r="1051">
          <cell r="J1051" t="str">
            <v>097.36900.0000.1080</v>
          </cell>
          <cell r="L1051">
            <v>7.32</v>
          </cell>
        </row>
        <row r="1052">
          <cell r="J1052" t="str">
            <v>097.37400.0000.1080</v>
          </cell>
          <cell r="L1052">
            <v>0</v>
          </cell>
        </row>
        <row r="1053">
          <cell r="J1053" t="str">
            <v>097.37402.0000.1080</v>
          </cell>
          <cell r="L1053">
            <v>0</v>
          </cell>
        </row>
        <row r="1054">
          <cell r="J1054" t="str">
            <v>097.37500.0000.1080</v>
          </cell>
          <cell r="L1054">
            <v>0</v>
          </cell>
        </row>
        <row r="1055">
          <cell r="J1055" t="str">
            <v>097.37501.0000.1080</v>
          </cell>
          <cell r="L1055">
            <v>0</v>
          </cell>
        </row>
        <row r="1056">
          <cell r="J1056" t="str">
            <v>097.37600.0000.1080</v>
          </cell>
          <cell r="L1056">
            <v>768.49</v>
          </cell>
        </row>
        <row r="1057">
          <cell r="J1057" t="str">
            <v>097.37601.0000.1080</v>
          </cell>
          <cell r="L1057">
            <v>19319.27</v>
          </cell>
        </row>
        <row r="1058">
          <cell r="J1058" t="str">
            <v>097.37602.0000.1080</v>
          </cell>
          <cell r="L1058">
            <v>23773.22</v>
          </cell>
        </row>
        <row r="1059">
          <cell r="J1059" t="str">
            <v>097.37800.0000.1080</v>
          </cell>
          <cell r="L1059">
            <v>1139.25</v>
          </cell>
        </row>
        <row r="1060">
          <cell r="J1060" t="str">
            <v>097.37900.0000.1080</v>
          </cell>
          <cell r="L1060">
            <v>2076.31</v>
          </cell>
        </row>
        <row r="1061">
          <cell r="J1061" t="str">
            <v>097.37903.0000.1080</v>
          </cell>
          <cell r="L1061">
            <v>0</v>
          </cell>
        </row>
        <row r="1062">
          <cell r="J1062" t="str">
            <v>097.37905.0000.1080</v>
          </cell>
          <cell r="L1062">
            <v>0</v>
          </cell>
        </row>
        <row r="1063">
          <cell r="J1063" t="str">
            <v>097.38000.0000.1080</v>
          </cell>
          <cell r="L1063">
            <v>46309.9</v>
          </cell>
        </row>
        <row r="1064">
          <cell r="J1064" t="str">
            <v>097.38100.0000.1080</v>
          </cell>
          <cell r="L1064">
            <v>2230.36</v>
          </cell>
        </row>
        <row r="1065">
          <cell r="J1065" t="str">
            <v>097.38200.0000.1080</v>
          </cell>
          <cell r="L1065">
            <v>7104.73</v>
          </cell>
        </row>
        <row r="1066">
          <cell r="J1066" t="str">
            <v>097.38300.0000.1080</v>
          </cell>
          <cell r="L1066">
            <v>899.66</v>
          </cell>
        </row>
        <row r="1067">
          <cell r="J1067" t="str">
            <v>097.38500.0000.1080</v>
          </cell>
          <cell r="L1067">
            <v>0.95</v>
          </cell>
        </row>
        <row r="1068">
          <cell r="J1068" t="str">
            <v>097.38600.0000.1080</v>
          </cell>
          <cell r="L1068">
            <v>0</v>
          </cell>
        </row>
        <row r="1069">
          <cell r="J1069" t="str">
            <v>097.38700.0000.1080</v>
          </cell>
          <cell r="L1069">
            <v>152.44999999999999</v>
          </cell>
        </row>
        <row r="1070">
          <cell r="J1070" t="str">
            <v>097.38900.0000.1080</v>
          </cell>
          <cell r="L1070">
            <v>0</v>
          </cell>
        </row>
        <row r="1071">
          <cell r="J1071" t="str">
            <v>097.39000.0000.1080</v>
          </cell>
          <cell r="L1071">
            <v>122.4</v>
          </cell>
        </row>
        <row r="1072">
          <cell r="J1072" t="str">
            <v>097.39001.0000.1080</v>
          </cell>
          <cell r="L1072">
            <v>17.93</v>
          </cell>
        </row>
        <row r="1073">
          <cell r="J1073" t="str">
            <v>097.39003.0000.1080</v>
          </cell>
          <cell r="L1073">
            <v>0</v>
          </cell>
        </row>
        <row r="1074">
          <cell r="J1074" t="str">
            <v>097.39100.0000.1080</v>
          </cell>
          <cell r="L1074">
            <v>253.27</v>
          </cell>
        </row>
        <row r="1075">
          <cell r="J1075" t="str">
            <v>097.39200.0000.1080</v>
          </cell>
          <cell r="L1075">
            <v>2632.82</v>
          </cell>
        </row>
        <row r="1076">
          <cell r="J1076" t="str">
            <v>097.39300.0000.1080</v>
          </cell>
          <cell r="L1076">
            <v>51.92</v>
          </cell>
        </row>
        <row r="1077">
          <cell r="J1077" t="str">
            <v>097.39400.0000.1080</v>
          </cell>
          <cell r="L1077">
            <v>526.78</v>
          </cell>
        </row>
        <row r="1078">
          <cell r="J1078" t="str">
            <v>097.39500.0000.1080</v>
          </cell>
          <cell r="L1078">
            <v>1.05</v>
          </cell>
        </row>
        <row r="1079">
          <cell r="J1079" t="str">
            <v>097.39600.0000.1080</v>
          </cell>
          <cell r="L1079">
            <v>377.52</v>
          </cell>
        </row>
        <row r="1080">
          <cell r="J1080" t="str">
            <v>097.39603.0000.1080</v>
          </cell>
          <cell r="L1080">
            <v>1273.07</v>
          </cell>
        </row>
        <row r="1081">
          <cell r="J1081" t="str">
            <v>097.39604.0000.1080</v>
          </cell>
          <cell r="L1081">
            <v>1923.94</v>
          </cell>
        </row>
        <row r="1082">
          <cell r="J1082" t="str">
            <v>097.39700.0000.1080</v>
          </cell>
          <cell r="L1082">
            <v>227.41</v>
          </cell>
        </row>
        <row r="1083">
          <cell r="J1083" t="str">
            <v>097.39701.0000.1080</v>
          </cell>
          <cell r="L1083">
            <v>371.9</v>
          </cell>
        </row>
        <row r="1084">
          <cell r="J1084" t="str">
            <v>097.39702.0000.1080</v>
          </cell>
          <cell r="L1084">
            <v>301.11</v>
          </cell>
        </row>
        <row r="1085">
          <cell r="J1085" t="str">
            <v>097.39705.0000.1080</v>
          </cell>
          <cell r="L1085">
            <v>87.91</v>
          </cell>
        </row>
        <row r="1086">
          <cell r="J1086" t="str">
            <v>097.39800.0000.1080</v>
          </cell>
          <cell r="L1086">
            <v>450.44</v>
          </cell>
        </row>
        <row r="1087">
          <cell r="J1087" t="str">
            <v>097.39903.0000.1080</v>
          </cell>
          <cell r="L1087">
            <v>936.79</v>
          </cell>
        </row>
        <row r="1088">
          <cell r="J1088" t="str">
            <v>097.39906.0000.1080</v>
          </cell>
          <cell r="L1088">
            <v>0</v>
          </cell>
        </row>
        <row r="1089">
          <cell r="J1089" t="str">
            <v>097.39907.0000.1080</v>
          </cell>
          <cell r="L1089">
            <v>0</v>
          </cell>
        </row>
        <row r="1090">
          <cell r="J1090" t="str">
            <v>097.39909.0000.1080</v>
          </cell>
          <cell r="L1090">
            <v>0</v>
          </cell>
        </row>
        <row r="1091">
          <cell r="J1091" t="str">
            <v>097..0000.1080</v>
          </cell>
          <cell r="L1091">
            <v>0</v>
          </cell>
        </row>
        <row r="1092">
          <cell r="J1092" t="str">
            <v>098.30100.0000.1080</v>
          </cell>
          <cell r="L1092">
            <v>0</v>
          </cell>
        </row>
        <row r="1093">
          <cell r="J1093" t="str">
            <v>098.30300.0000.1080</v>
          </cell>
          <cell r="L1093">
            <v>618.25</v>
          </cell>
        </row>
        <row r="1094">
          <cell r="J1094" t="str">
            <v>098.30500.0000.1080</v>
          </cell>
          <cell r="L1094">
            <v>0</v>
          </cell>
        </row>
        <row r="1095">
          <cell r="J1095" t="str">
            <v>098.36510.0000.1080</v>
          </cell>
          <cell r="L1095">
            <v>0</v>
          </cell>
        </row>
        <row r="1096">
          <cell r="J1096" t="str">
            <v>098.36520.0000.1080</v>
          </cell>
          <cell r="L1096">
            <v>0</v>
          </cell>
        </row>
        <row r="1097">
          <cell r="J1097" t="str">
            <v>098.36601.0000.1080</v>
          </cell>
          <cell r="L1097">
            <v>0</v>
          </cell>
        </row>
        <row r="1098">
          <cell r="J1098" t="str">
            <v>098.36602.0000.1080</v>
          </cell>
          <cell r="L1098">
            <v>0</v>
          </cell>
        </row>
        <row r="1099">
          <cell r="J1099" t="str">
            <v>098.36603.0000.1080</v>
          </cell>
          <cell r="L1099">
            <v>0</v>
          </cell>
        </row>
        <row r="1100">
          <cell r="J1100" t="str">
            <v>098.36700.0000.1080</v>
          </cell>
          <cell r="L1100">
            <v>0</v>
          </cell>
        </row>
        <row r="1101">
          <cell r="J1101" t="str">
            <v>098.36701.0000.1080</v>
          </cell>
          <cell r="L1101">
            <v>535.97</v>
          </cell>
        </row>
        <row r="1102">
          <cell r="J1102" t="str">
            <v>098.36900.0000.1080</v>
          </cell>
          <cell r="L1102">
            <v>750.12</v>
          </cell>
        </row>
        <row r="1103">
          <cell r="J1103" t="str">
            <v>098.37400.0000.1080</v>
          </cell>
          <cell r="L1103">
            <v>0</v>
          </cell>
        </row>
        <row r="1104">
          <cell r="J1104" t="str">
            <v>098.37402.0000.1080</v>
          </cell>
          <cell r="L1104">
            <v>0</v>
          </cell>
        </row>
        <row r="1105">
          <cell r="J1105" t="str">
            <v>098.37500.0000.1080</v>
          </cell>
          <cell r="L1105">
            <v>0</v>
          </cell>
        </row>
        <row r="1106">
          <cell r="J1106" t="str">
            <v>098.37501.0000.1080</v>
          </cell>
          <cell r="L1106">
            <v>0</v>
          </cell>
        </row>
        <row r="1107">
          <cell r="J1107" t="str">
            <v>098.37600.0000.1080</v>
          </cell>
          <cell r="L1107">
            <v>57.08</v>
          </cell>
        </row>
        <row r="1108">
          <cell r="J1108" t="str">
            <v>098.37601.0000.1080</v>
          </cell>
          <cell r="L1108">
            <v>5071.66</v>
          </cell>
        </row>
        <row r="1109">
          <cell r="J1109" t="str">
            <v>098.37602.0000.1080</v>
          </cell>
          <cell r="L1109">
            <v>3948.73</v>
          </cell>
        </row>
        <row r="1110">
          <cell r="J1110" t="str">
            <v>098.37800.0000.1080</v>
          </cell>
          <cell r="L1110">
            <v>485.83</v>
          </cell>
        </row>
        <row r="1111">
          <cell r="J1111" t="str">
            <v>098.37900.0000.1080</v>
          </cell>
          <cell r="L1111">
            <v>0</v>
          </cell>
        </row>
        <row r="1112">
          <cell r="J1112" t="str">
            <v>098.37903.0000.1080</v>
          </cell>
          <cell r="L1112">
            <v>0</v>
          </cell>
        </row>
        <row r="1113">
          <cell r="J1113" t="str">
            <v>098.37905.0000.1080</v>
          </cell>
          <cell r="L1113">
            <v>0</v>
          </cell>
        </row>
        <row r="1114">
          <cell r="J1114" t="str">
            <v>098.38000.0000.1080</v>
          </cell>
          <cell r="L1114">
            <v>24330.68</v>
          </cell>
        </row>
        <row r="1115">
          <cell r="J1115" t="str">
            <v>098.38100.0000.1080</v>
          </cell>
          <cell r="L1115">
            <v>1264.56</v>
          </cell>
        </row>
        <row r="1116">
          <cell r="J1116" t="str">
            <v>098.38200.0000.1080</v>
          </cell>
          <cell r="L1116">
            <v>5752.44</v>
          </cell>
        </row>
        <row r="1117">
          <cell r="J1117" t="str">
            <v>098.38300.0000.1080</v>
          </cell>
          <cell r="L1117">
            <v>275.37</v>
          </cell>
        </row>
        <row r="1118">
          <cell r="J1118" t="str">
            <v>098.38500.0000.1080</v>
          </cell>
          <cell r="L1118">
            <v>-5.96</v>
          </cell>
        </row>
        <row r="1119">
          <cell r="J1119" t="str">
            <v>098.38700.0000.1080</v>
          </cell>
          <cell r="L1119">
            <v>0</v>
          </cell>
        </row>
        <row r="1120">
          <cell r="J1120" t="str">
            <v>098.38900.0000.1080</v>
          </cell>
          <cell r="L1120">
            <v>0</v>
          </cell>
        </row>
        <row r="1121">
          <cell r="J1121" t="str">
            <v>098.39000.0000.1080</v>
          </cell>
          <cell r="L1121">
            <v>1493.93</v>
          </cell>
        </row>
        <row r="1122">
          <cell r="J1122" t="str">
            <v>098.39003.0000.1080</v>
          </cell>
          <cell r="L1122">
            <v>35.01</v>
          </cell>
        </row>
        <row r="1123">
          <cell r="J1123" t="str">
            <v>098.39100.0000.1080</v>
          </cell>
          <cell r="L1123">
            <v>336.17</v>
          </cell>
        </row>
        <row r="1124">
          <cell r="J1124" t="str">
            <v>098.39200.0000.1080</v>
          </cell>
          <cell r="L1124">
            <v>1410.64</v>
          </cell>
        </row>
        <row r="1125">
          <cell r="J1125" t="str">
            <v>098.39300.0000.1080</v>
          </cell>
          <cell r="L1125">
            <v>0</v>
          </cell>
        </row>
        <row r="1126">
          <cell r="J1126" t="str">
            <v>098.39400.0000.1080</v>
          </cell>
          <cell r="L1126">
            <v>53.74</v>
          </cell>
        </row>
        <row r="1127">
          <cell r="J1127" t="str">
            <v>098.39500.0000.1080</v>
          </cell>
          <cell r="L1127">
            <v>131.47</v>
          </cell>
        </row>
        <row r="1128">
          <cell r="J1128" t="str">
            <v>098.39600.0000.1080</v>
          </cell>
          <cell r="L1128">
            <v>84.28</v>
          </cell>
        </row>
        <row r="1129">
          <cell r="J1129" t="str">
            <v>098.39603.0000.1080</v>
          </cell>
          <cell r="L1129">
            <v>184.72</v>
          </cell>
        </row>
        <row r="1130">
          <cell r="J1130" t="str">
            <v>098.39604.0000.1080</v>
          </cell>
          <cell r="L1130">
            <v>34.1</v>
          </cell>
        </row>
        <row r="1131">
          <cell r="J1131" t="str">
            <v>098.39605.0000.1080</v>
          </cell>
          <cell r="L1131">
            <v>0</v>
          </cell>
        </row>
        <row r="1132">
          <cell r="J1132" t="str">
            <v>098.39700.0000.1080</v>
          </cell>
          <cell r="L1132">
            <v>320.08</v>
          </cell>
        </row>
        <row r="1133">
          <cell r="J1133" t="str">
            <v>098.39702.0000.1080</v>
          </cell>
          <cell r="L1133">
            <v>192.38</v>
          </cell>
        </row>
        <row r="1134">
          <cell r="J1134" t="str">
            <v>098.39800.0000.1080</v>
          </cell>
          <cell r="L1134">
            <v>2417.59</v>
          </cell>
        </row>
        <row r="1135">
          <cell r="J1135" t="str">
            <v>098.39901.0000.1080</v>
          </cell>
          <cell r="L1135">
            <v>16.71</v>
          </cell>
        </row>
        <row r="1136">
          <cell r="J1136" t="str">
            <v>098.39902.0000.1080</v>
          </cell>
          <cell r="L1136">
            <v>27.32</v>
          </cell>
        </row>
        <row r="1137">
          <cell r="J1137" t="str">
            <v>098.39906.0000.1080</v>
          </cell>
          <cell r="L1137">
            <v>0</v>
          </cell>
        </row>
        <row r="1138">
          <cell r="J1138" t="str">
            <v>098.39907.0000.1080</v>
          </cell>
          <cell r="L1138">
            <v>636.69000000000005</v>
          </cell>
        </row>
        <row r="1139">
          <cell r="J1139" t="str">
            <v>098..0000.1080</v>
          </cell>
          <cell r="L1139">
            <v>0</v>
          </cell>
        </row>
        <row r="1140">
          <cell r="J1140" t="str">
            <v>099.37600.0000.1080</v>
          </cell>
          <cell r="L1140">
            <v>0</v>
          </cell>
        </row>
        <row r="1141">
          <cell r="J1141" t="str">
            <v>099.37601.0000.1080</v>
          </cell>
          <cell r="L1141">
            <v>0</v>
          </cell>
        </row>
        <row r="1142">
          <cell r="J1142" t="str">
            <v>099.37602.0000.1080</v>
          </cell>
          <cell r="L1142">
            <v>0</v>
          </cell>
        </row>
        <row r="1143">
          <cell r="J1143" t="str">
            <v>099.37800.0000.1080</v>
          </cell>
          <cell r="L1143">
            <v>0</v>
          </cell>
        </row>
        <row r="1144">
          <cell r="J1144" t="str">
            <v>099.38000.0000.1080</v>
          </cell>
          <cell r="L1144">
            <v>0</v>
          </cell>
        </row>
        <row r="1145">
          <cell r="J1145" t="str">
            <v>099.38200.0000.1080</v>
          </cell>
          <cell r="L1145">
            <v>0</v>
          </cell>
        </row>
        <row r="1146">
          <cell r="J1146" t="str">
            <v>099.38500.0000.1080</v>
          </cell>
          <cell r="L1146">
            <v>0</v>
          </cell>
        </row>
        <row r="1147">
          <cell r="J1147" t="str">
            <v>099..0000.1080</v>
          </cell>
          <cell r="L1147">
            <v>0</v>
          </cell>
        </row>
        <row r="1148">
          <cell r="J1148" t="str">
            <v>024.37500.0000.1080</v>
          </cell>
          <cell r="L1148">
            <v>0</v>
          </cell>
        </row>
        <row r="1149">
          <cell r="J1149" t="str">
            <v>024.37800.0000.1080</v>
          </cell>
          <cell r="L1149">
            <v>663.49</v>
          </cell>
        </row>
        <row r="1150">
          <cell r="J1150" t="str">
            <v>024.37900.0000.1080</v>
          </cell>
          <cell r="L1150">
            <v>159.84</v>
          </cell>
        </row>
        <row r="1151">
          <cell r="J1151" t="str">
            <v>024.37908.0000.1080</v>
          </cell>
          <cell r="L1151">
            <v>301.02999999999997</v>
          </cell>
        </row>
        <row r="1152">
          <cell r="J1152" t="str">
            <v>024.38100.0000.1080</v>
          </cell>
          <cell r="L1152">
            <v>0</v>
          </cell>
        </row>
        <row r="1153">
          <cell r="J1153" t="str">
            <v>024.38300.0000.1080</v>
          </cell>
          <cell r="L1153">
            <v>2670.51</v>
          </cell>
        </row>
        <row r="1154">
          <cell r="J1154" t="str">
            <v>024.38900.0000.1080</v>
          </cell>
          <cell r="L1154">
            <v>0</v>
          </cell>
        </row>
        <row r="1155">
          <cell r="J1155" t="str">
            <v>024.39000.0000.1080</v>
          </cell>
          <cell r="L1155">
            <v>176.39</v>
          </cell>
        </row>
        <row r="1156">
          <cell r="J1156" t="str">
            <v>024.39100.0000.1080</v>
          </cell>
          <cell r="L1156">
            <v>6.27</v>
          </cell>
        </row>
        <row r="1157">
          <cell r="J1157" t="str">
            <v>024.39103.0000.1080</v>
          </cell>
          <cell r="L1157">
            <v>0</v>
          </cell>
        </row>
        <row r="1158">
          <cell r="J1158" t="str">
            <v>024.39200.0000.1080</v>
          </cell>
          <cell r="L1158">
            <v>0</v>
          </cell>
        </row>
        <row r="1159">
          <cell r="J1159" t="str">
            <v>024.39400.0000.1080</v>
          </cell>
          <cell r="L1159">
            <v>65.13</v>
          </cell>
        </row>
        <row r="1160">
          <cell r="J1160" t="str">
            <v>024.39700.0000.1080</v>
          </cell>
          <cell r="L1160">
            <v>2.6</v>
          </cell>
        </row>
        <row r="1161">
          <cell r="J1161" t="str">
            <v>024.39705.0000.1080</v>
          </cell>
          <cell r="L1161">
            <v>768.73</v>
          </cell>
        </row>
        <row r="1162">
          <cell r="J1162" t="str">
            <v>024.39800.0000.1080</v>
          </cell>
          <cell r="L1162">
            <v>7.18</v>
          </cell>
        </row>
        <row r="1163">
          <cell r="J1163" t="str">
            <v>024..0000.1080</v>
          </cell>
          <cell r="L1163">
            <v>0</v>
          </cell>
        </row>
        <row r="1164">
          <cell r="J1164" t="str">
            <v>029.37400.0000.1080</v>
          </cell>
          <cell r="L1164">
            <v>0</v>
          </cell>
        </row>
        <row r="1165">
          <cell r="J1165" t="str">
            <v>029.37500.0000.1080</v>
          </cell>
          <cell r="L1165">
            <v>0</v>
          </cell>
        </row>
        <row r="1166">
          <cell r="J1166" t="str">
            <v>029.37600.0000.1080</v>
          </cell>
          <cell r="L1166">
            <v>133.59</v>
          </cell>
        </row>
        <row r="1167">
          <cell r="J1167" t="str">
            <v>029.37601.0000.1080</v>
          </cell>
          <cell r="L1167">
            <v>521.14</v>
          </cell>
        </row>
        <row r="1168">
          <cell r="J1168" t="str">
            <v>029.37602.0000.1080</v>
          </cell>
          <cell r="L1168">
            <v>404.67</v>
          </cell>
        </row>
        <row r="1169">
          <cell r="J1169" t="str">
            <v>029.37800.0000.1080</v>
          </cell>
          <cell r="L1169">
            <v>34.090000000000003</v>
          </cell>
        </row>
        <row r="1170">
          <cell r="J1170" t="str">
            <v>029.37900.0000.1080</v>
          </cell>
          <cell r="L1170">
            <v>0</v>
          </cell>
        </row>
        <row r="1171">
          <cell r="J1171" t="str">
            <v>029.38000.0000.1080</v>
          </cell>
          <cell r="L1171">
            <v>1398.36</v>
          </cell>
        </row>
        <row r="1172">
          <cell r="J1172" t="str">
            <v>029.38100.0000.1080</v>
          </cell>
          <cell r="L1172">
            <v>77.8</v>
          </cell>
        </row>
        <row r="1173">
          <cell r="J1173" t="str">
            <v>029.38200.0000.1080</v>
          </cell>
          <cell r="L1173">
            <v>123.24</v>
          </cell>
        </row>
        <row r="1174">
          <cell r="J1174" t="str">
            <v>029.38300.0000.1080</v>
          </cell>
          <cell r="L1174">
            <v>15.04</v>
          </cell>
        </row>
        <row r="1175">
          <cell r="J1175" t="str">
            <v>029.38400.0000.1080</v>
          </cell>
          <cell r="L1175">
            <v>0</v>
          </cell>
        </row>
        <row r="1176">
          <cell r="J1176" t="str">
            <v>029..0000.1080</v>
          </cell>
          <cell r="L1176">
            <v>0</v>
          </cell>
        </row>
        <row r="1177">
          <cell r="J1177" t="str">
            <v>030.39100.0000.1080</v>
          </cell>
          <cell r="L1177">
            <v>1081.78</v>
          </cell>
        </row>
        <row r="1178">
          <cell r="J1178" t="str">
            <v>030.39103.0000.1080</v>
          </cell>
          <cell r="L1178">
            <v>1131.5999999999999</v>
          </cell>
        </row>
        <row r="1179">
          <cell r="J1179" t="str">
            <v>030.39200.0000.1080</v>
          </cell>
          <cell r="L1179">
            <v>0</v>
          </cell>
        </row>
        <row r="1180">
          <cell r="J1180" t="str">
            <v>030.39400.0000.1080</v>
          </cell>
          <cell r="L1180">
            <v>1733.82</v>
          </cell>
        </row>
        <row r="1181">
          <cell r="J1181" t="str">
            <v>030.39500.0000.1080</v>
          </cell>
          <cell r="L1181">
            <v>0</v>
          </cell>
        </row>
        <row r="1182">
          <cell r="J1182" t="str">
            <v>030.39700.0000.1080</v>
          </cell>
          <cell r="L1182">
            <v>5878.24</v>
          </cell>
        </row>
        <row r="1183">
          <cell r="J1183" t="str">
            <v>030.39800.0000.1080</v>
          </cell>
          <cell r="L1183">
            <v>4550.6400000000003</v>
          </cell>
        </row>
        <row r="1184">
          <cell r="J1184" t="str">
            <v>030.39901.0000.1080</v>
          </cell>
          <cell r="L1184">
            <v>2208.54</v>
          </cell>
        </row>
        <row r="1185">
          <cell r="J1185" t="str">
            <v>030.39902.0000.1080</v>
          </cell>
          <cell r="L1185">
            <v>159.58000000000001</v>
          </cell>
        </row>
        <row r="1186">
          <cell r="J1186" t="str">
            <v>030.39903.0000.1080</v>
          </cell>
          <cell r="L1186">
            <v>5565.58</v>
          </cell>
        </row>
        <row r="1187">
          <cell r="J1187" t="str">
            <v>030.39905.0000.1080</v>
          </cell>
          <cell r="L1187">
            <v>0</v>
          </cell>
        </row>
        <row r="1188">
          <cell r="J1188" t="str">
            <v>030.39906.0000.1080</v>
          </cell>
          <cell r="L1188">
            <v>19583.150000000001</v>
          </cell>
        </row>
        <row r="1189">
          <cell r="J1189" t="str">
            <v>030.39907.0000.1080</v>
          </cell>
          <cell r="L1189">
            <v>1398.99</v>
          </cell>
        </row>
        <row r="1190">
          <cell r="J1190" t="str">
            <v>030..0000.1080</v>
          </cell>
          <cell r="L1190">
            <v>0</v>
          </cell>
        </row>
        <row r="1191">
          <cell r="J1191" t="str">
            <v>031..0000.1080</v>
          </cell>
          <cell r="L1191">
            <v>0</v>
          </cell>
        </row>
        <row r="1192">
          <cell r="J1192" t="str">
            <v>032..0000.1080</v>
          </cell>
          <cell r="L1192">
            <v>0</v>
          </cell>
        </row>
        <row r="1193">
          <cell r="J1193" t="str">
            <v>033.30100.0000.1080</v>
          </cell>
          <cell r="L1193">
            <v>0</v>
          </cell>
        </row>
        <row r="1194">
          <cell r="J1194" t="str">
            <v>033.37400.0000.1080</v>
          </cell>
          <cell r="L1194">
            <v>0</v>
          </cell>
        </row>
        <row r="1195">
          <cell r="J1195" t="str">
            <v>033.37500.0000.1080</v>
          </cell>
          <cell r="L1195">
            <v>96.49</v>
          </cell>
        </row>
        <row r="1196">
          <cell r="J1196" t="str">
            <v>033.37600.0000.1080</v>
          </cell>
          <cell r="L1196">
            <v>3048.75</v>
          </cell>
        </row>
        <row r="1197">
          <cell r="J1197" t="str">
            <v>033.37601.0000.1080</v>
          </cell>
          <cell r="L1197">
            <v>14453.14</v>
          </cell>
        </row>
        <row r="1198">
          <cell r="J1198" t="str">
            <v>033.37602.0000.1080</v>
          </cell>
          <cell r="L1198">
            <v>26370.15</v>
          </cell>
        </row>
        <row r="1199">
          <cell r="J1199" t="str">
            <v>033.37800.0000.1080</v>
          </cell>
          <cell r="L1199">
            <v>1202.5999999999999</v>
          </cell>
        </row>
        <row r="1200">
          <cell r="J1200" t="str">
            <v>033.37900.0000.1080</v>
          </cell>
          <cell r="L1200">
            <v>6355.24</v>
          </cell>
        </row>
        <row r="1201">
          <cell r="J1201" t="str">
            <v>033.37908.0000.1080</v>
          </cell>
          <cell r="L1201">
            <v>79.37</v>
          </cell>
        </row>
        <row r="1202">
          <cell r="J1202" t="str">
            <v>033.38000.0000.1080</v>
          </cell>
          <cell r="L1202">
            <v>51345.83</v>
          </cell>
        </row>
        <row r="1203">
          <cell r="J1203" t="str">
            <v>033.38100.0000.1080</v>
          </cell>
          <cell r="L1203">
            <v>8056.44</v>
          </cell>
        </row>
        <row r="1204">
          <cell r="J1204" t="str">
            <v>033.38200.0000.1080</v>
          </cell>
          <cell r="L1204">
            <v>15458.57</v>
          </cell>
        </row>
        <row r="1205">
          <cell r="J1205" t="str">
            <v>033.38300.0000.1080</v>
          </cell>
          <cell r="L1205">
            <v>2407.27</v>
          </cell>
        </row>
        <row r="1206">
          <cell r="J1206" t="str">
            <v>033.38500.0000.1080</v>
          </cell>
          <cell r="L1206">
            <v>431.48</v>
          </cell>
        </row>
        <row r="1207">
          <cell r="J1207" t="str">
            <v>033.38700.0000.1080</v>
          </cell>
          <cell r="L1207">
            <v>33.380000000000003</v>
          </cell>
        </row>
        <row r="1208">
          <cell r="J1208" t="str">
            <v>033.38900.0000.1080</v>
          </cell>
          <cell r="L1208">
            <v>0</v>
          </cell>
        </row>
        <row r="1209">
          <cell r="J1209" t="str">
            <v>033.39000.0000.1080</v>
          </cell>
          <cell r="L1209">
            <v>2537.59</v>
          </cell>
        </row>
        <row r="1210">
          <cell r="J1210" t="str">
            <v>033.39100.0000.1080</v>
          </cell>
          <cell r="L1210">
            <v>2383.31</v>
          </cell>
        </row>
        <row r="1211">
          <cell r="J1211" t="str">
            <v>033.39103.0000.1080</v>
          </cell>
          <cell r="L1211">
            <v>256.85000000000002</v>
          </cell>
        </row>
        <row r="1212">
          <cell r="J1212" t="str">
            <v>033.39200.0000.1080</v>
          </cell>
          <cell r="L1212">
            <v>0</v>
          </cell>
        </row>
        <row r="1213">
          <cell r="J1213" t="str">
            <v>033.39300.0000.1080</v>
          </cell>
          <cell r="L1213">
            <v>0</v>
          </cell>
        </row>
        <row r="1214">
          <cell r="J1214" t="str">
            <v>033.39400.0000.1080</v>
          </cell>
          <cell r="L1214">
            <v>2820.99</v>
          </cell>
        </row>
        <row r="1215">
          <cell r="J1215" t="str">
            <v>033.39500.0000.1080</v>
          </cell>
          <cell r="L1215">
            <v>515.89</v>
          </cell>
        </row>
        <row r="1216">
          <cell r="J1216" t="str">
            <v>033.39600.0000.1080</v>
          </cell>
          <cell r="L1216">
            <v>1273</v>
          </cell>
        </row>
        <row r="1217">
          <cell r="J1217" t="str">
            <v>033.39604.0000.1080</v>
          </cell>
          <cell r="L1217">
            <v>1133.69</v>
          </cell>
        </row>
        <row r="1218">
          <cell r="J1218" t="str">
            <v>033.39605.0000.1080</v>
          </cell>
          <cell r="L1218">
            <v>159.30000000000001</v>
          </cell>
        </row>
        <row r="1219">
          <cell r="J1219" t="str">
            <v>033.39700.0000.1080</v>
          </cell>
          <cell r="L1219">
            <v>662.23</v>
          </cell>
        </row>
        <row r="1220">
          <cell r="J1220" t="str">
            <v>033.39701.0000.1080</v>
          </cell>
          <cell r="L1220">
            <v>0</v>
          </cell>
        </row>
        <row r="1221">
          <cell r="J1221" t="str">
            <v>033.39702.0000.1080</v>
          </cell>
          <cell r="L1221">
            <v>401.39</v>
          </cell>
        </row>
        <row r="1222">
          <cell r="J1222" t="str">
            <v>033.39800.0000.1080</v>
          </cell>
          <cell r="L1222">
            <v>1966.81</v>
          </cell>
        </row>
        <row r="1223">
          <cell r="J1223" t="str">
            <v>033.39900.0000.1080</v>
          </cell>
          <cell r="L1223">
            <v>974.58</v>
          </cell>
        </row>
        <row r="1224">
          <cell r="J1224" t="str">
            <v>033.39901.0000.1080</v>
          </cell>
          <cell r="L1224">
            <v>68.38</v>
          </cell>
        </row>
        <row r="1225">
          <cell r="J1225" t="str">
            <v>033.39902.0000.1080</v>
          </cell>
          <cell r="L1225">
            <v>111.82</v>
          </cell>
        </row>
        <row r="1226">
          <cell r="J1226" t="str">
            <v>033.39906.0000.1080</v>
          </cell>
          <cell r="L1226">
            <v>0</v>
          </cell>
        </row>
        <row r="1227">
          <cell r="J1227" t="str">
            <v>033.39907.0000.1080</v>
          </cell>
          <cell r="L1227">
            <v>807.13</v>
          </cell>
        </row>
        <row r="1228">
          <cell r="J1228" t="str">
            <v>033.39908.0000.1080</v>
          </cell>
          <cell r="L1228">
            <v>423.5</v>
          </cell>
        </row>
        <row r="1229">
          <cell r="J1229" t="str">
            <v>033..0000.1080</v>
          </cell>
          <cell r="L1229">
            <v>0</v>
          </cell>
        </row>
        <row r="1230">
          <cell r="J1230" t="str">
            <v>034.30100.0000.1080</v>
          </cell>
          <cell r="L1230">
            <v>0</v>
          </cell>
        </row>
        <row r="1231">
          <cell r="J1231" t="str">
            <v>034.30200.0000.1080</v>
          </cell>
          <cell r="L1231">
            <v>0</v>
          </cell>
        </row>
        <row r="1232">
          <cell r="J1232" t="str">
            <v>034.30300.0000.1080</v>
          </cell>
          <cell r="L1232">
            <v>0</v>
          </cell>
        </row>
        <row r="1233">
          <cell r="J1233" t="str">
            <v>034.37400.0000.1080</v>
          </cell>
          <cell r="L1233">
            <v>0</v>
          </cell>
        </row>
        <row r="1234">
          <cell r="J1234" t="str">
            <v>034.37500.0000.1080</v>
          </cell>
          <cell r="L1234">
            <v>29.32</v>
          </cell>
        </row>
        <row r="1235">
          <cell r="J1235" t="str">
            <v>034.37600.0000.1080</v>
          </cell>
          <cell r="L1235">
            <v>310.19</v>
          </cell>
        </row>
        <row r="1236">
          <cell r="J1236" t="str">
            <v>034.37601.0000.1080</v>
          </cell>
          <cell r="L1236">
            <v>8640.7900000000009</v>
          </cell>
        </row>
        <row r="1237">
          <cell r="J1237" t="str">
            <v>034.37602.0000.1080</v>
          </cell>
          <cell r="L1237">
            <v>19022.96</v>
          </cell>
        </row>
        <row r="1238">
          <cell r="J1238" t="str">
            <v>034.37800.0000.1080</v>
          </cell>
          <cell r="L1238">
            <v>475.61</v>
          </cell>
        </row>
        <row r="1239">
          <cell r="J1239" t="str">
            <v>034.37900.0000.1080</v>
          </cell>
          <cell r="L1239">
            <v>572.78</v>
          </cell>
        </row>
        <row r="1240">
          <cell r="J1240" t="str">
            <v>034.38000.0000.1080</v>
          </cell>
          <cell r="L1240">
            <v>21718.94</v>
          </cell>
        </row>
        <row r="1241">
          <cell r="J1241" t="str">
            <v>034.38100.0000.1080</v>
          </cell>
          <cell r="L1241">
            <v>4673.24</v>
          </cell>
        </row>
        <row r="1242">
          <cell r="J1242" t="str">
            <v>034.38200.0000.1080</v>
          </cell>
          <cell r="L1242">
            <v>10536.74</v>
          </cell>
        </row>
        <row r="1243">
          <cell r="J1243" t="str">
            <v>034.38300.0000.1080</v>
          </cell>
          <cell r="L1243">
            <v>600.27</v>
          </cell>
        </row>
        <row r="1244">
          <cell r="J1244" t="str">
            <v>034.38400.0000.1080</v>
          </cell>
          <cell r="L1244">
            <v>0</v>
          </cell>
        </row>
        <row r="1245">
          <cell r="J1245" t="str">
            <v>034.38500.0000.1080</v>
          </cell>
          <cell r="L1245">
            <v>434.04</v>
          </cell>
        </row>
        <row r="1246">
          <cell r="J1246" t="str">
            <v>034.38700.0000.1080</v>
          </cell>
          <cell r="L1246">
            <v>57.6</v>
          </cell>
        </row>
        <row r="1247">
          <cell r="J1247" t="str">
            <v>034.39000.0000.1080</v>
          </cell>
          <cell r="L1247">
            <v>427.82</v>
          </cell>
        </row>
        <row r="1248">
          <cell r="J1248" t="str">
            <v>034.39100.0000.1080</v>
          </cell>
          <cell r="L1248">
            <v>527.02</v>
          </cell>
        </row>
        <row r="1249">
          <cell r="J1249" t="str">
            <v>034.39103.0000.1080</v>
          </cell>
          <cell r="L1249">
            <v>0</v>
          </cell>
        </row>
        <row r="1250">
          <cell r="J1250" t="str">
            <v>034.39200.0000.1080</v>
          </cell>
          <cell r="L1250">
            <v>0</v>
          </cell>
        </row>
        <row r="1251">
          <cell r="J1251" t="str">
            <v>034.39300.0000.1080</v>
          </cell>
          <cell r="L1251">
            <v>0</v>
          </cell>
        </row>
        <row r="1252">
          <cell r="J1252" t="str">
            <v>034.39400.0000.1080</v>
          </cell>
          <cell r="L1252">
            <v>2131.1</v>
          </cell>
        </row>
        <row r="1253">
          <cell r="J1253" t="str">
            <v>034.39500.0000.1080</v>
          </cell>
          <cell r="L1253">
            <v>0</v>
          </cell>
        </row>
        <row r="1254">
          <cell r="J1254" t="str">
            <v>034.39600.0000.1080</v>
          </cell>
          <cell r="L1254">
            <v>1827.63</v>
          </cell>
        </row>
        <row r="1255">
          <cell r="J1255" t="str">
            <v>034.39603.0000.1080</v>
          </cell>
          <cell r="L1255">
            <v>0</v>
          </cell>
        </row>
        <row r="1256">
          <cell r="J1256" t="str">
            <v>034.39604.0000.1080</v>
          </cell>
          <cell r="L1256">
            <v>577.04</v>
          </cell>
        </row>
        <row r="1257">
          <cell r="J1257" t="str">
            <v>034.39605.0000.1080</v>
          </cell>
          <cell r="L1257">
            <v>0</v>
          </cell>
        </row>
        <row r="1258">
          <cell r="J1258" t="str">
            <v>034.39700.0000.1080</v>
          </cell>
          <cell r="L1258">
            <v>98.44</v>
          </cell>
        </row>
        <row r="1259">
          <cell r="J1259" t="str">
            <v>034.39701.0000.1080</v>
          </cell>
          <cell r="L1259">
            <v>0</v>
          </cell>
        </row>
        <row r="1260">
          <cell r="J1260" t="str">
            <v>034.39702.0000.1080</v>
          </cell>
          <cell r="L1260">
            <v>230.96</v>
          </cell>
        </row>
        <row r="1261">
          <cell r="J1261" t="str">
            <v>034.39800.0000.1080</v>
          </cell>
          <cell r="L1261">
            <v>131.16</v>
          </cell>
        </row>
        <row r="1262">
          <cell r="J1262" t="str">
            <v>034.39900.0000.1080</v>
          </cell>
          <cell r="L1262">
            <v>-559.66</v>
          </cell>
        </row>
        <row r="1263">
          <cell r="J1263" t="str">
            <v>034.39901.0000.1080</v>
          </cell>
          <cell r="L1263">
            <v>127.59</v>
          </cell>
        </row>
        <row r="1264">
          <cell r="J1264" t="str">
            <v>034.39902.0000.1080</v>
          </cell>
          <cell r="L1264">
            <v>208.64</v>
          </cell>
        </row>
        <row r="1265">
          <cell r="J1265" t="str">
            <v>034.39906.0000.1080</v>
          </cell>
          <cell r="L1265">
            <v>5391.84</v>
          </cell>
        </row>
        <row r="1266">
          <cell r="J1266" t="str">
            <v>034.39907.0000.1080</v>
          </cell>
          <cell r="L1266">
            <v>249.43</v>
          </cell>
        </row>
        <row r="1267">
          <cell r="J1267" t="str">
            <v>034.39908.0000.1080</v>
          </cell>
          <cell r="L1267">
            <v>790.19</v>
          </cell>
        </row>
        <row r="1268">
          <cell r="J1268" t="str">
            <v>034..0000.1080</v>
          </cell>
          <cell r="L1268">
            <v>0</v>
          </cell>
        </row>
        <row r="1269">
          <cell r="J1269" t="str">
            <v>035.30300.0000.1080</v>
          </cell>
          <cell r="L1269">
            <v>0</v>
          </cell>
        </row>
        <row r="1270">
          <cell r="J1270" t="str">
            <v>035.32540.0000.1080</v>
          </cell>
          <cell r="L1270">
            <v>0</v>
          </cell>
        </row>
        <row r="1271">
          <cell r="J1271" t="str">
            <v>035.32800.0000.1080</v>
          </cell>
          <cell r="L1271">
            <v>0</v>
          </cell>
        </row>
        <row r="1272">
          <cell r="J1272" t="str">
            <v>035.32900.0000.1080</v>
          </cell>
          <cell r="L1272">
            <v>0</v>
          </cell>
        </row>
        <row r="1273">
          <cell r="J1273" t="str">
            <v>035.33200.0000.1080</v>
          </cell>
          <cell r="L1273">
            <v>2760.23</v>
          </cell>
        </row>
        <row r="1274">
          <cell r="J1274" t="str">
            <v>035.33300.0000.1080</v>
          </cell>
          <cell r="L1274">
            <v>0</v>
          </cell>
        </row>
        <row r="1275">
          <cell r="J1275" t="str">
            <v>035.33400.0000.1080</v>
          </cell>
          <cell r="L1275">
            <v>488.95</v>
          </cell>
        </row>
        <row r="1276">
          <cell r="J1276" t="str">
            <v>035.34000.0000.1080</v>
          </cell>
          <cell r="L1276">
            <v>71.739999999999995</v>
          </cell>
        </row>
        <row r="1277">
          <cell r="J1277" t="str">
            <v>035.34200.0000.1080</v>
          </cell>
          <cell r="L1277">
            <v>10.5</v>
          </cell>
        </row>
        <row r="1278">
          <cell r="J1278" t="str">
            <v>035.34400.0000.1080</v>
          </cell>
          <cell r="L1278">
            <v>0</v>
          </cell>
        </row>
        <row r="1279">
          <cell r="J1279" t="str">
            <v>035.34500.0000.1080</v>
          </cell>
          <cell r="L1279">
            <v>3.18</v>
          </cell>
        </row>
        <row r="1280">
          <cell r="J1280" t="str">
            <v>035.36500.0000.1080</v>
          </cell>
          <cell r="L1280">
            <v>0</v>
          </cell>
        </row>
        <row r="1281">
          <cell r="J1281" t="str">
            <v>035.36600.0000.1080</v>
          </cell>
          <cell r="L1281">
            <v>0</v>
          </cell>
        </row>
        <row r="1282">
          <cell r="J1282" t="str">
            <v>035.36700.0000.1080</v>
          </cell>
          <cell r="L1282">
            <v>10941.03</v>
          </cell>
        </row>
        <row r="1283">
          <cell r="J1283" t="str">
            <v>035.36701.0000.1080</v>
          </cell>
          <cell r="L1283">
            <v>0</v>
          </cell>
        </row>
        <row r="1284">
          <cell r="J1284" t="str">
            <v>035.36800.0000.1080</v>
          </cell>
          <cell r="L1284">
            <v>0</v>
          </cell>
        </row>
        <row r="1285">
          <cell r="J1285" t="str">
            <v>035.36900.0000.1080</v>
          </cell>
          <cell r="L1285">
            <v>0</v>
          </cell>
        </row>
        <row r="1286">
          <cell r="J1286" t="str">
            <v>035.37100.0000.1080</v>
          </cell>
          <cell r="L1286">
            <v>0</v>
          </cell>
        </row>
        <row r="1287">
          <cell r="J1287" t="str">
            <v>035.37400.0000.1080</v>
          </cell>
          <cell r="L1287">
            <v>0</v>
          </cell>
        </row>
        <row r="1288">
          <cell r="J1288" t="str">
            <v>035.37500.0000.1080</v>
          </cell>
          <cell r="L1288">
            <v>66.45</v>
          </cell>
        </row>
        <row r="1289">
          <cell r="J1289" t="str">
            <v>035.37600.0000.1080</v>
          </cell>
          <cell r="L1289">
            <v>659.37</v>
          </cell>
        </row>
        <row r="1290">
          <cell r="J1290" t="str">
            <v>035.37601.0000.1080</v>
          </cell>
          <cell r="L1290">
            <v>11195.37</v>
          </cell>
        </row>
        <row r="1291">
          <cell r="J1291" t="str">
            <v>035.37602.0000.1080</v>
          </cell>
          <cell r="L1291">
            <v>19578.150000000001</v>
          </cell>
        </row>
        <row r="1292">
          <cell r="J1292" t="str">
            <v>035.37800.0000.1080</v>
          </cell>
          <cell r="L1292">
            <v>744.19</v>
          </cell>
        </row>
        <row r="1293">
          <cell r="J1293" t="str">
            <v>035.37900.0000.1080</v>
          </cell>
          <cell r="L1293">
            <v>61.36</v>
          </cell>
        </row>
        <row r="1294">
          <cell r="J1294" t="str">
            <v>035.38000.0000.1080</v>
          </cell>
          <cell r="L1294">
            <v>17313.61</v>
          </cell>
        </row>
        <row r="1295">
          <cell r="J1295" t="str">
            <v>035.38100.0000.1080</v>
          </cell>
          <cell r="L1295">
            <v>4669.8</v>
          </cell>
        </row>
        <row r="1296">
          <cell r="J1296" t="str">
            <v>035.38200.0000.1080</v>
          </cell>
          <cell r="L1296">
            <v>5238.72</v>
          </cell>
        </row>
        <row r="1297">
          <cell r="J1297" t="str">
            <v>035.38300.0000.1080</v>
          </cell>
          <cell r="L1297">
            <v>1065.49</v>
          </cell>
        </row>
        <row r="1298">
          <cell r="J1298" t="str">
            <v>035.38400.0000.1080</v>
          </cell>
          <cell r="L1298">
            <v>0</v>
          </cell>
        </row>
        <row r="1299">
          <cell r="J1299" t="str">
            <v>035.38500.0000.1080</v>
          </cell>
          <cell r="L1299">
            <v>339.85</v>
          </cell>
        </row>
        <row r="1300">
          <cell r="J1300" t="str">
            <v>035.39000.0000.1080</v>
          </cell>
          <cell r="L1300">
            <v>227.71</v>
          </cell>
        </row>
        <row r="1301">
          <cell r="J1301" t="str">
            <v>035.39003.0000.1080</v>
          </cell>
          <cell r="L1301">
            <v>12.85</v>
          </cell>
        </row>
        <row r="1302">
          <cell r="J1302" t="str">
            <v>035.39100.0000.1080</v>
          </cell>
          <cell r="L1302">
            <v>26.09</v>
          </cell>
        </row>
        <row r="1303">
          <cell r="J1303" t="str">
            <v>035.39103.0000.1080</v>
          </cell>
          <cell r="L1303">
            <v>261.04000000000002</v>
          </cell>
        </row>
        <row r="1304">
          <cell r="J1304" t="str">
            <v>035.39200.0000.1080</v>
          </cell>
          <cell r="L1304">
            <v>0</v>
          </cell>
        </row>
        <row r="1305">
          <cell r="J1305" t="str">
            <v>035.39300.0000.1080</v>
          </cell>
          <cell r="L1305">
            <v>0</v>
          </cell>
        </row>
        <row r="1306">
          <cell r="J1306" t="str">
            <v>035.39400.0000.1080</v>
          </cell>
          <cell r="L1306">
            <v>1934.41</v>
          </cell>
        </row>
        <row r="1307">
          <cell r="J1307" t="str">
            <v>035.39500.0000.1080</v>
          </cell>
          <cell r="L1307">
            <v>127.59</v>
          </cell>
        </row>
        <row r="1308">
          <cell r="J1308" t="str">
            <v>035.39600.0000.1080</v>
          </cell>
          <cell r="L1308">
            <v>676.58</v>
          </cell>
        </row>
        <row r="1309">
          <cell r="J1309" t="str">
            <v>035.39603.0000.1080</v>
          </cell>
          <cell r="L1309">
            <v>1591.2</v>
          </cell>
        </row>
        <row r="1310">
          <cell r="J1310" t="str">
            <v>035.39604.0000.1080</v>
          </cell>
          <cell r="L1310">
            <v>493.32</v>
          </cell>
        </row>
        <row r="1311">
          <cell r="J1311" t="str">
            <v>035.39700.0000.1080</v>
          </cell>
          <cell r="L1311">
            <v>333.15</v>
          </cell>
        </row>
        <row r="1312">
          <cell r="J1312" t="str">
            <v>035.39701.0000.1080</v>
          </cell>
          <cell r="L1312">
            <v>0</v>
          </cell>
        </row>
        <row r="1313">
          <cell r="J1313" t="str">
            <v>035.39702.0000.1080</v>
          </cell>
          <cell r="L1313">
            <v>0</v>
          </cell>
        </row>
        <row r="1314">
          <cell r="J1314" t="str">
            <v>035.39800.0000.1080</v>
          </cell>
          <cell r="L1314">
            <v>714.28</v>
          </cell>
        </row>
        <row r="1315">
          <cell r="J1315" t="str">
            <v>035.39900.0000.1080</v>
          </cell>
          <cell r="L1315">
            <v>1489.83</v>
          </cell>
        </row>
        <row r="1316">
          <cell r="J1316" t="str">
            <v>035.39901.0000.1080</v>
          </cell>
          <cell r="L1316">
            <v>107.57</v>
          </cell>
        </row>
        <row r="1317">
          <cell r="J1317" t="str">
            <v>035.39902.0000.1080</v>
          </cell>
          <cell r="L1317">
            <v>175.92</v>
          </cell>
        </row>
        <row r="1318">
          <cell r="J1318" t="str">
            <v>035.39906.0000.1080</v>
          </cell>
          <cell r="L1318">
            <v>0</v>
          </cell>
        </row>
        <row r="1319">
          <cell r="J1319" t="str">
            <v>035.39907.0000.1080</v>
          </cell>
          <cell r="L1319">
            <v>276.91000000000003</v>
          </cell>
        </row>
        <row r="1320">
          <cell r="J1320" t="str">
            <v>035.39908.0000.1080</v>
          </cell>
          <cell r="L1320">
            <v>666.24</v>
          </cell>
        </row>
        <row r="1321">
          <cell r="J1321" t="str">
            <v>035..0000.1080</v>
          </cell>
          <cell r="L1321">
            <v>0</v>
          </cell>
        </row>
        <row r="1322">
          <cell r="J1322" t="str">
            <v>036.32800.0000.1080</v>
          </cell>
          <cell r="L1322">
            <v>0</v>
          </cell>
        </row>
        <row r="1323">
          <cell r="J1323" t="str">
            <v>036.33200.0000.1080</v>
          </cell>
          <cell r="L1323">
            <v>405.28</v>
          </cell>
        </row>
        <row r="1324">
          <cell r="J1324" t="str">
            <v>036.33300.0000.1080</v>
          </cell>
          <cell r="L1324">
            <v>0</v>
          </cell>
        </row>
        <row r="1325">
          <cell r="J1325" t="str">
            <v>036.33400.0000.1080</v>
          </cell>
          <cell r="L1325">
            <v>179.26</v>
          </cell>
        </row>
        <row r="1326">
          <cell r="J1326" t="str">
            <v>036.36600.0000.1080</v>
          </cell>
          <cell r="L1326">
            <v>6.86</v>
          </cell>
        </row>
        <row r="1327">
          <cell r="J1327" t="str">
            <v>036.36701.0000.1080</v>
          </cell>
          <cell r="L1327">
            <v>0</v>
          </cell>
        </row>
        <row r="1328">
          <cell r="J1328" t="str">
            <v>036.36800.0000.1080</v>
          </cell>
          <cell r="L1328">
            <v>199.02</v>
          </cell>
        </row>
        <row r="1329">
          <cell r="J1329" t="str">
            <v>036.36900.0000.1080</v>
          </cell>
          <cell r="L1329">
            <v>159.62</v>
          </cell>
        </row>
        <row r="1330">
          <cell r="J1330" t="str">
            <v>036.37400.0000.1080</v>
          </cell>
          <cell r="L1330">
            <v>0</v>
          </cell>
        </row>
        <row r="1331">
          <cell r="J1331" t="str">
            <v>036.37500.0000.1080</v>
          </cell>
          <cell r="L1331">
            <v>78.88</v>
          </cell>
        </row>
        <row r="1332">
          <cell r="J1332" t="str">
            <v>036.37600.0000.1080</v>
          </cell>
          <cell r="L1332">
            <v>851.01</v>
          </cell>
        </row>
        <row r="1333">
          <cell r="J1333" t="str">
            <v>036.37601.0000.1080</v>
          </cell>
          <cell r="L1333">
            <v>13525.52</v>
          </cell>
        </row>
        <row r="1334">
          <cell r="J1334" t="str">
            <v>036.37602.0000.1080</v>
          </cell>
          <cell r="L1334">
            <v>12301.72</v>
          </cell>
        </row>
        <row r="1335">
          <cell r="J1335" t="str">
            <v>036.37800.0000.1080</v>
          </cell>
          <cell r="L1335">
            <v>0</v>
          </cell>
        </row>
        <row r="1336">
          <cell r="J1336" t="str">
            <v>036.37900.0000.1080</v>
          </cell>
          <cell r="L1336">
            <v>558.29999999999995</v>
          </cell>
        </row>
        <row r="1337">
          <cell r="J1337" t="str">
            <v>036.38000.0000.1080</v>
          </cell>
          <cell r="L1337">
            <v>15003.6</v>
          </cell>
        </row>
        <row r="1338">
          <cell r="J1338" t="str">
            <v>036.38100.0000.1080</v>
          </cell>
          <cell r="L1338">
            <v>3253.89</v>
          </cell>
        </row>
        <row r="1339">
          <cell r="J1339" t="str">
            <v>036.38200.0000.1080</v>
          </cell>
          <cell r="L1339">
            <v>9519.2099999999991</v>
          </cell>
        </row>
        <row r="1340">
          <cell r="J1340" t="str">
            <v>036.38300.0000.1080</v>
          </cell>
          <cell r="L1340">
            <v>591.38</v>
          </cell>
        </row>
        <row r="1341">
          <cell r="J1341" t="str">
            <v>036.38400.0000.1080</v>
          </cell>
          <cell r="L1341">
            <v>27.63</v>
          </cell>
        </row>
        <row r="1342">
          <cell r="J1342" t="str">
            <v>036.38500.0000.1080</v>
          </cell>
          <cell r="L1342">
            <v>315.25</v>
          </cell>
        </row>
        <row r="1343">
          <cell r="J1343" t="str">
            <v>036.38700.0000.1080</v>
          </cell>
          <cell r="L1343">
            <v>42.29</v>
          </cell>
        </row>
        <row r="1344">
          <cell r="J1344" t="str">
            <v>036.39000.0000.1080</v>
          </cell>
          <cell r="L1344">
            <v>445.87</v>
          </cell>
        </row>
        <row r="1345">
          <cell r="J1345" t="str">
            <v>036.39100.0000.1080</v>
          </cell>
          <cell r="L1345">
            <v>68.84</v>
          </cell>
        </row>
        <row r="1346">
          <cell r="J1346" t="str">
            <v>036.39103.0000.1080</v>
          </cell>
          <cell r="L1346">
            <v>82.67</v>
          </cell>
        </row>
        <row r="1347">
          <cell r="J1347" t="str">
            <v>036.39200.0000.1080</v>
          </cell>
          <cell r="L1347">
            <v>236.66</v>
          </cell>
        </row>
        <row r="1348">
          <cell r="J1348" t="str">
            <v>036.39300.0000.1080</v>
          </cell>
          <cell r="L1348">
            <v>0</v>
          </cell>
        </row>
        <row r="1349">
          <cell r="J1349" t="str">
            <v>036.39400.0000.1080</v>
          </cell>
          <cell r="L1349">
            <v>2137.87</v>
          </cell>
        </row>
        <row r="1350">
          <cell r="J1350" t="str">
            <v>036.39500.0000.1080</v>
          </cell>
          <cell r="L1350">
            <v>0</v>
          </cell>
        </row>
        <row r="1351">
          <cell r="J1351" t="str">
            <v>036.39600.0000.1080</v>
          </cell>
          <cell r="L1351">
            <v>384.09</v>
          </cell>
        </row>
        <row r="1352">
          <cell r="J1352" t="str">
            <v>036.39604.0000.1080</v>
          </cell>
          <cell r="L1352">
            <v>0</v>
          </cell>
        </row>
        <row r="1353">
          <cell r="J1353" t="str">
            <v>036.39700.0000.1080</v>
          </cell>
          <cell r="L1353">
            <v>0</v>
          </cell>
        </row>
        <row r="1354">
          <cell r="J1354" t="str">
            <v>036.39701.0000.1080</v>
          </cell>
          <cell r="L1354">
            <v>99.28</v>
          </cell>
        </row>
        <row r="1355">
          <cell r="J1355" t="str">
            <v>036.39702.0000.1080</v>
          </cell>
          <cell r="L1355">
            <v>3.83</v>
          </cell>
        </row>
        <row r="1356">
          <cell r="J1356" t="str">
            <v>036.39800.0000.1080</v>
          </cell>
          <cell r="L1356">
            <v>20.29</v>
          </cell>
        </row>
        <row r="1357">
          <cell r="J1357" t="str">
            <v>036.39900.0000.1080</v>
          </cell>
          <cell r="L1357">
            <v>0</v>
          </cell>
        </row>
        <row r="1358">
          <cell r="J1358" t="str">
            <v>036.39901.0000.1080</v>
          </cell>
          <cell r="L1358">
            <v>68.38</v>
          </cell>
        </row>
        <row r="1359">
          <cell r="J1359" t="str">
            <v>036.39902.0000.1080</v>
          </cell>
          <cell r="L1359">
            <v>111.82</v>
          </cell>
        </row>
        <row r="1360">
          <cell r="J1360" t="str">
            <v>036.39905.0000.1080</v>
          </cell>
          <cell r="L1360">
            <v>0</v>
          </cell>
        </row>
        <row r="1361">
          <cell r="J1361" t="str">
            <v>036.39906.0000.1080</v>
          </cell>
          <cell r="L1361">
            <v>0</v>
          </cell>
        </row>
        <row r="1362">
          <cell r="J1362" t="str">
            <v>036.39907.0000.1080</v>
          </cell>
          <cell r="L1362">
            <v>469.03</v>
          </cell>
        </row>
        <row r="1363">
          <cell r="J1363" t="str">
            <v>036.39908.0000.1080</v>
          </cell>
          <cell r="L1363">
            <v>423.5</v>
          </cell>
        </row>
        <row r="1364">
          <cell r="J1364" t="str">
            <v>036..0000.1080</v>
          </cell>
          <cell r="L1364">
            <v>0</v>
          </cell>
        </row>
        <row r="1365">
          <cell r="J1365" t="str">
            <v>037..0000.1080</v>
          </cell>
          <cell r="L1365">
            <v>0</v>
          </cell>
        </row>
        <row r="1366">
          <cell r="J1366" t="str">
            <v>038..0000.1080</v>
          </cell>
          <cell r="L1366">
            <v>0</v>
          </cell>
        </row>
        <row r="1367">
          <cell r="J1367" t="str">
            <v>039..0000.1080</v>
          </cell>
          <cell r="L1367">
            <v>0</v>
          </cell>
        </row>
        <row r="1368">
          <cell r="J1368" t="str">
            <v>041.37601.0000.1080</v>
          </cell>
          <cell r="L1368">
            <v>1251.8699999999999</v>
          </cell>
        </row>
        <row r="1369">
          <cell r="J1369" t="str">
            <v>041.37602.0000.1080</v>
          </cell>
          <cell r="L1369">
            <v>350.31</v>
          </cell>
        </row>
        <row r="1370">
          <cell r="J1370" t="str">
            <v>041.37800.0000.1080</v>
          </cell>
          <cell r="L1370">
            <v>75.650000000000006</v>
          </cell>
        </row>
        <row r="1371">
          <cell r="J1371" t="str">
            <v>041.38000.0000.1080</v>
          </cell>
          <cell r="L1371">
            <v>454.02</v>
          </cell>
        </row>
        <row r="1372">
          <cell r="J1372" t="str">
            <v>041.38100.0000.1080</v>
          </cell>
          <cell r="L1372">
            <v>986.76</v>
          </cell>
        </row>
        <row r="1373">
          <cell r="J1373" t="str">
            <v>041.38300.0000.1080</v>
          </cell>
          <cell r="L1373">
            <v>142.55000000000001</v>
          </cell>
        </row>
        <row r="1374">
          <cell r="J1374" t="str">
            <v>041.39100.0000.1080</v>
          </cell>
          <cell r="L1374">
            <v>77.19</v>
          </cell>
        </row>
        <row r="1375">
          <cell r="J1375" t="str">
            <v>041.39200.0000.1080</v>
          </cell>
          <cell r="L1375">
            <v>1113.96</v>
          </cell>
        </row>
        <row r="1376">
          <cell r="J1376" t="str">
            <v>041.39400.0000.1080</v>
          </cell>
          <cell r="L1376">
            <v>291.19</v>
          </cell>
        </row>
        <row r="1377">
          <cell r="J1377" t="str">
            <v>041.39600.0000.1080</v>
          </cell>
          <cell r="L1377">
            <v>0</v>
          </cell>
        </row>
        <row r="1378">
          <cell r="J1378" t="str">
            <v>041.39700.0000.1080</v>
          </cell>
          <cell r="L1378">
            <v>3.11</v>
          </cell>
        </row>
        <row r="1379">
          <cell r="J1379" t="str">
            <v>041.39701.0000.1080</v>
          </cell>
          <cell r="L1379">
            <v>0</v>
          </cell>
        </row>
        <row r="1380">
          <cell r="J1380" t="str">
            <v>041.39906.0000.1080</v>
          </cell>
          <cell r="L1380">
            <v>172.6</v>
          </cell>
        </row>
        <row r="1381">
          <cell r="J1381" t="str">
            <v>041.39907.0000.1080</v>
          </cell>
          <cell r="L1381">
            <v>196.12</v>
          </cell>
        </row>
        <row r="1382">
          <cell r="J1382" t="str">
            <v>041..0000.1080</v>
          </cell>
          <cell r="L1382">
            <v>0</v>
          </cell>
        </row>
        <row r="1383">
          <cell r="J1383" t="str">
            <v>079.00000.0000.1080</v>
          </cell>
          <cell r="L1383">
            <v>0</v>
          </cell>
        </row>
        <row r="1384">
          <cell r="J1384" t="str">
            <v>080.39906.0000.1080</v>
          </cell>
          <cell r="L1384">
            <v>430.32</v>
          </cell>
        </row>
        <row r="1385">
          <cell r="J1385" t="str">
            <v>080..0000.1080</v>
          </cell>
          <cell r="L1385">
            <v>0</v>
          </cell>
        </row>
        <row r="1386">
          <cell r="J1386" t="str">
            <v>081.30200.0000.1080</v>
          </cell>
          <cell r="L1386">
            <v>0</v>
          </cell>
        </row>
        <row r="1387">
          <cell r="J1387" t="str">
            <v>081.30300.0000.1080</v>
          </cell>
          <cell r="L1387">
            <v>0</v>
          </cell>
        </row>
        <row r="1388">
          <cell r="J1388" t="str">
            <v>081.32540.0000.1080</v>
          </cell>
          <cell r="L1388">
            <v>3.48</v>
          </cell>
        </row>
        <row r="1389">
          <cell r="J1389" t="str">
            <v>081.32800.0000.1080</v>
          </cell>
          <cell r="L1389">
            <v>6.38</v>
          </cell>
        </row>
        <row r="1390">
          <cell r="J1390" t="str">
            <v>081.33200.0000.1080</v>
          </cell>
          <cell r="L1390">
            <v>634.26</v>
          </cell>
        </row>
        <row r="1391">
          <cell r="J1391" t="str">
            <v>081.33400.0000.1080</v>
          </cell>
          <cell r="L1391">
            <v>581.30999999999995</v>
          </cell>
        </row>
        <row r="1392">
          <cell r="J1392" t="str">
            <v>081.36500.0000.1080</v>
          </cell>
          <cell r="L1392">
            <v>0</v>
          </cell>
        </row>
        <row r="1393">
          <cell r="J1393" t="str">
            <v>081.36520.0000.1080</v>
          </cell>
          <cell r="L1393">
            <v>0</v>
          </cell>
        </row>
        <row r="1394">
          <cell r="J1394" t="str">
            <v>081.36601.0000.1080</v>
          </cell>
          <cell r="L1394">
            <v>0</v>
          </cell>
        </row>
        <row r="1395">
          <cell r="J1395" t="str">
            <v>081.36700.0000.1080</v>
          </cell>
          <cell r="L1395">
            <v>2230.81</v>
          </cell>
        </row>
        <row r="1396">
          <cell r="J1396" t="str">
            <v>081.36701.0000.1080</v>
          </cell>
          <cell r="L1396">
            <v>0</v>
          </cell>
        </row>
        <row r="1397">
          <cell r="J1397" t="str">
            <v>081.36900.0000.1080</v>
          </cell>
          <cell r="L1397">
            <v>16.84</v>
          </cell>
        </row>
        <row r="1398">
          <cell r="J1398" t="str">
            <v>081.37000.0000.1080</v>
          </cell>
          <cell r="L1398">
            <v>0</v>
          </cell>
        </row>
        <row r="1399">
          <cell r="J1399" t="str">
            <v>081.37100.0000.1080</v>
          </cell>
          <cell r="L1399">
            <v>0</v>
          </cell>
        </row>
        <row r="1400">
          <cell r="J1400" t="str">
            <v>081.37400.0000.1080</v>
          </cell>
          <cell r="L1400">
            <v>0</v>
          </cell>
        </row>
        <row r="1401">
          <cell r="J1401" t="str">
            <v>081.37402.0000.1080</v>
          </cell>
          <cell r="L1401">
            <v>0</v>
          </cell>
        </row>
        <row r="1402">
          <cell r="J1402" t="str">
            <v>081.37500.0000.1080</v>
          </cell>
          <cell r="L1402">
            <v>336.99</v>
          </cell>
        </row>
        <row r="1403">
          <cell r="J1403" t="str">
            <v>081.37501.0000.1080</v>
          </cell>
          <cell r="L1403">
            <v>0</v>
          </cell>
        </row>
        <row r="1404">
          <cell r="J1404" t="str">
            <v>081.37600.0000.1080</v>
          </cell>
          <cell r="L1404">
            <v>11593.36</v>
          </cell>
        </row>
        <row r="1405">
          <cell r="J1405" t="str">
            <v>081.37601.0000.1080</v>
          </cell>
          <cell r="L1405">
            <v>68221.600000000006</v>
          </cell>
        </row>
        <row r="1406">
          <cell r="J1406" t="str">
            <v>081.37602.0000.1080</v>
          </cell>
          <cell r="L1406">
            <v>117145.58</v>
          </cell>
        </row>
        <row r="1407">
          <cell r="J1407" t="str">
            <v>081.37800.0000.1080</v>
          </cell>
          <cell r="L1407">
            <v>6525.18</v>
          </cell>
        </row>
        <row r="1408">
          <cell r="J1408" t="str">
            <v>081.37900.0000.1080</v>
          </cell>
          <cell r="L1408">
            <v>4664.1899999999996</v>
          </cell>
        </row>
        <row r="1409">
          <cell r="J1409" t="str">
            <v>081.37905.0000.1080</v>
          </cell>
          <cell r="L1409">
            <v>0</v>
          </cell>
        </row>
        <row r="1410">
          <cell r="J1410" t="str">
            <v>081.38000.0000.1080</v>
          </cell>
          <cell r="L1410">
            <v>108648.01</v>
          </cell>
        </row>
        <row r="1411">
          <cell r="J1411" t="str">
            <v>081.38100.0000.1080</v>
          </cell>
          <cell r="L1411">
            <v>26105</v>
          </cell>
        </row>
        <row r="1412">
          <cell r="J1412" t="str">
            <v>081.38200.0000.1080</v>
          </cell>
          <cell r="L1412">
            <v>75907.25</v>
          </cell>
        </row>
        <row r="1413">
          <cell r="J1413" t="str">
            <v>081.38300.0000.1080</v>
          </cell>
          <cell r="L1413">
            <v>4380.25</v>
          </cell>
        </row>
        <row r="1414">
          <cell r="J1414" t="str">
            <v>081.38400.0000.1080</v>
          </cell>
          <cell r="L1414">
            <v>0</v>
          </cell>
        </row>
        <row r="1415">
          <cell r="J1415" t="str">
            <v>081.38500.0000.1080</v>
          </cell>
          <cell r="L1415">
            <v>2144.25</v>
          </cell>
        </row>
        <row r="1416">
          <cell r="J1416" t="str">
            <v>081.38700.0000.1080</v>
          </cell>
          <cell r="L1416">
            <v>51.08</v>
          </cell>
        </row>
        <row r="1417">
          <cell r="J1417" t="str">
            <v>081.38900.0000.1080</v>
          </cell>
          <cell r="L1417">
            <v>0</v>
          </cell>
        </row>
        <row r="1418">
          <cell r="J1418" t="str">
            <v>081.39000.0000.1080</v>
          </cell>
          <cell r="L1418">
            <v>3558.48</v>
          </cell>
        </row>
        <row r="1419">
          <cell r="J1419" t="str">
            <v>081.39003.0000.1080</v>
          </cell>
          <cell r="L1419">
            <v>0</v>
          </cell>
        </row>
        <row r="1420">
          <cell r="J1420" t="str">
            <v>081.39009.0000.1080</v>
          </cell>
          <cell r="L1420">
            <v>0</v>
          </cell>
        </row>
        <row r="1421">
          <cell r="J1421" t="str">
            <v>081.39100.0000.1080</v>
          </cell>
          <cell r="L1421">
            <v>2764.59</v>
          </cell>
        </row>
        <row r="1422">
          <cell r="J1422" t="str">
            <v>081.39103.0000.1080</v>
          </cell>
          <cell r="L1422">
            <v>0</v>
          </cell>
        </row>
        <row r="1423">
          <cell r="J1423" t="str">
            <v>081.39200.0000.1080</v>
          </cell>
          <cell r="L1423">
            <v>2553.15</v>
          </cell>
        </row>
        <row r="1424">
          <cell r="J1424" t="str">
            <v>081.39300.0000.1080</v>
          </cell>
          <cell r="L1424">
            <v>80.8</v>
          </cell>
        </row>
        <row r="1425">
          <cell r="J1425" t="str">
            <v>081.39400.0000.1080</v>
          </cell>
          <cell r="L1425">
            <v>4778.5</v>
          </cell>
        </row>
        <row r="1426">
          <cell r="J1426" t="str">
            <v>081.39500.0000.1080</v>
          </cell>
          <cell r="L1426">
            <v>6.03</v>
          </cell>
        </row>
        <row r="1427">
          <cell r="J1427" t="str">
            <v>081.39600.0000.1080</v>
          </cell>
          <cell r="L1427">
            <v>2011.12</v>
          </cell>
        </row>
        <row r="1428">
          <cell r="J1428" t="str">
            <v>081.39603.0000.1080</v>
          </cell>
          <cell r="L1428">
            <v>732.11</v>
          </cell>
        </row>
        <row r="1429">
          <cell r="J1429" t="str">
            <v>081.39604.0000.1080</v>
          </cell>
          <cell r="L1429">
            <v>1018.38</v>
          </cell>
        </row>
        <row r="1430">
          <cell r="J1430" t="str">
            <v>081.39605.0000.1080</v>
          </cell>
          <cell r="L1430">
            <v>27.68</v>
          </cell>
        </row>
        <row r="1431">
          <cell r="J1431" t="str">
            <v>081.39700.0000.1080</v>
          </cell>
          <cell r="L1431">
            <v>1808.1</v>
          </cell>
        </row>
        <row r="1432">
          <cell r="J1432" t="str">
            <v>081.39701.0000.1080</v>
          </cell>
          <cell r="L1432">
            <v>403.45</v>
          </cell>
        </row>
        <row r="1433">
          <cell r="J1433" t="str">
            <v>081.39702.0000.1080</v>
          </cell>
          <cell r="L1433">
            <v>0</v>
          </cell>
        </row>
        <row r="1434">
          <cell r="J1434" t="str">
            <v>081.39800.0000.1080</v>
          </cell>
          <cell r="L1434">
            <v>6191.91</v>
          </cell>
        </row>
        <row r="1435">
          <cell r="J1435" t="str">
            <v>081.39900.0000.1080</v>
          </cell>
          <cell r="L1435">
            <v>371.25</v>
          </cell>
        </row>
        <row r="1436">
          <cell r="J1436" t="str">
            <v>081.39901.0000.1080</v>
          </cell>
          <cell r="L1436">
            <v>200.16</v>
          </cell>
        </row>
        <row r="1437">
          <cell r="J1437" t="str">
            <v>081.39902.0000.1080</v>
          </cell>
          <cell r="L1437">
            <v>327.33</v>
          </cell>
        </row>
        <row r="1438">
          <cell r="J1438" t="str">
            <v>081.39906.0000.1080</v>
          </cell>
          <cell r="L1438">
            <v>11278.31</v>
          </cell>
        </row>
        <row r="1439">
          <cell r="J1439" t="str">
            <v>081.39907.0000.1080</v>
          </cell>
          <cell r="L1439">
            <v>348.1</v>
          </cell>
        </row>
        <row r="1440">
          <cell r="J1440" t="str">
            <v>081.39908.0000.1080</v>
          </cell>
          <cell r="L1440">
            <v>2240.67</v>
          </cell>
        </row>
        <row r="1441">
          <cell r="J1441" t="str">
            <v>081..0000.1080</v>
          </cell>
          <cell r="L1441">
            <v>0</v>
          </cell>
        </row>
        <row r="1442">
          <cell r="J1442" t="str">
            <v>082.30300.0000.1080</v>
          </cell>
          <cell r="L1442">
            <v>0</v>
          </cell>
        </row>
        <row r="1443">
          <cell r="J1443" t="str">
            <v>082.37400.0000.1080</v>
          </cell>
          <cell r="L1443">
            <v>0</v>
          </cell>
        </row>
        <row r="1444">
          <cell r="J1444" t="str">
            <v>082.37500.0000.1080</v>
          </cell>
          <cell r="L1444">
            <v>0</v>
          </cell>
        </row>
        <row r="1445">
          <cell r="J1445" t="str">
            <v>082.37600.0000.1080</v>
          </cell>
          <cell r="L1445">
            <v>0</v>
          </cell>
        </row>
        <row r="1446">
          <cell r="J1446" t="str">
            <v>082.37601.0000.1080</v>
          </cell>
          <cell r="L1446">
            <v>0</v>
          </cell>
        </row>
        <row r="1447">
          <cell r="J1447" t="str">
            <v>082.37602.0000.1080</v>
          </cell>
          <cell r="L1447">
            <v>-0.76</v>
          </cell>
        </row>
        <row r="1448">
          <cell r="J1448" t="str">
            <v>082.37800.0000.1080</v>
          </cell>
          <cell r="L1448">
            <v>0</v>
          </cell>
        </row>
        <row r="1449">
          <cell r="J1449" t="str">
            <v>082.37900.0000.1080</v>
          </cell>
          <cell r="L1449">
            <v>0</v>
          </cell>
        </row>
        <row r="1450">
          <cell r="J1450" t="str">
            <v>082.38000.0000.1080</v>
          </cell>
          <cell r="L1450">
            <v>3.52</v>
          </cell>
        </row>
        <row r="1451">
          <cell r="J1451" t="str">
            <v>082.38100.0000.1080</v>
          </cell>
          <cell r="L1451">
            <v>0</v>
          </cell>
        </row>
        <row r="1452">
          <cell r="J1452" t="str">
            <v>082.38200.0000.1080</v>
          </cell>
          <cell r="L1452">
            <v>0</v>
          </cell>
        </row>
        <row r="1453">
          <cell r="J1453" t="str">
            <v>082.38300.0000.1080</v>
          </cell>
          <cell r="L1453">
            <v>0</v>
          </cell>
        </row>
        <row r="1454">
          <cell r="J1454" t="str">
            <v>082.38500.0000.1080</v>
          </cell>
          <cell r="L1454">
            <v>0</v>
          </cell>
        </row>
        <row r="1455">
          <cell r="J1455" t="str">
            <v>082.38700.0000.1080</v>
          </cell>
          <cell r="L1455">
            <v>0</v>
          </cell>
        </row>
        <row r="1456">
          <cell r="J1456" t="str">
            <v>082.39000.0000.1080</v>
          </cell>
          <cell r="L1456">
            <v>0</v>
          </cell>
        </row>
        <row r="1457">
          <cell r="J1457" t="str">
            <v>082.39009.0000.1080</v>
          </cell>
          <cell r="L1457">
            <v>0</v>
          </cell>
        </row>
        <row r="1458">
          <cell r="J1458" t="str">
            <v>082.39100.0000.1080</v>
          </cell>
          <cell r="L1458">
            <v>0</v>
          </cell>
        </row>
        <row r="1459">
          <cell r="J1459" t="str">
            <v>082.39103.0000.1080</v>
          </cell>
          <cell r="L1459">
            <v>0</v>
          </cell>
        </row>
        <row r="1460">
          <cell r="J1460" t="str">
            <v>082.39200.0000.1080</v>
          </cell>
          <cell r="L1460">
            <v>0</v>
          </cell>
        </row>
        <row r="1461">
          <cell r="J1461" t="str">
            <v>082.39300.0000.1080</v>
          </cell>
          <cell r="L1461">
            <v>0</v>
          </cell>
        </row>
        <row r="1462">
          <cell r="J1462" t="str">
            <v>082.39400.0000.1080</v>
          </cell>
          <cell r="L1462">
            <v>0</v>
          </cell>
        </row>
        <row r="1463">
          <cell r="J1463" t="str">
            <v>082.39500.0000.1080</v>
          </cell>
          <cell r="L1463">
            <v>0</v>
          </cell>
        </row>
        <row r="1464">
          <cell r="J1464" t="str">
            <v>082.39600.0000.1080</v>
          </cell>
          <cell r="L1464">
            <v>0</v>
          </cell>
        </row>
        <row r="1465">
          <cell r="J1465" t="str">
            <v>082.39603.0000.1080</v>
          </cell>
          <cell r="L1465">
            <v>0</v>
          </cell>
        </row>
        <row r="1466">
          <cell r="J1466" t="str">
            <v>082.39604.0000.1080</v>
          </cell>
          <cell r="L1466">
            <v>0</v>
          </cell>
        </row>
        <row r="1467">
          <cell r="J1467" t="str">
            <v>082.39700.0000.1080</v>
          </cell>
          <cell r="L1467">
            <v>0</v>
          </cell>
        </row>
        <row r="1468">
          <cell r="J1468" t="str">
            <v>082.39701.0000.1080</v>
          </cell>
          <cell r="L1468">
            <v>0</v>
          </cell>
        </row>
        <row r="1469">
          <cell r="J1469" t="str">
            <v>082.39702.0000.1080</v>
          </cell>
          <cell r="L1469">
            <v>0</v>
          </cell>
        </row>
        <row r="1470">
          <cell r="J1470" t="str">
            <v>082.39800.0000.1080</v>
          </cell>
          <cell r="L1470">
            <v>0</v>
          </cell>
        </row>
        <row r="1471">
          <cell r="J1471" t="str">
            <v>082.39900.0000.1080</v>
          </cell>
          <cell r="L1471">
            <v>0</v>
          </cell>
        </row>
        <row r="1472">
          <cell r="J1472" t="str">
            <v>082.39901.0000.1080</v>
          </cell>
          <cell r="L1472">
            <v>0</v>
          </cell>
        </row>
        <row r="1473">
          <cell r="J1473" t="str">
            <v>082.39902.0000.1080</v>
          </cell>
          <cell r="L1473">
            <v>0</v>
          </cell>
        </row>
        <row r="1474">
          <cell r="J1474" t="str">
            <v>082.39906.0000.1080</v>
          </cell>
          <cell r="L1474">
            <v>0</v>
          </cell>
        </row>
        <row r="1475">
          <cell r="J1475" t="str">
            <v>082.39907.0000.1080</v>
          </cell>
          <cell r="L1475">
            <v>0</v>
          </cell>
        </row>
        <row r="1476">
          <cell r="J1476" t="str">
            <v>082.39908.0000.1080</v>
          </cell>
          <cell r="L1476">
            <v>0</v>
          </cell>
        </row>
        <row r="1477">
          <cell r="J1477" t="str">
            <v>082..0000.1080</v>
          </cell>
          <cell r="L1477">
            <v>0</v>
          </cell>
        </row>
        <row r="1478">
          <cell r="J1478" t="str">
            <v>083.37400.0000.1080</v>
          </cell>
          <cell r="L1478">
            <v>0</v>
          </cell>
        </row>
        <row r="1479">
          <cell r="J1479" t="str">
            <v>083.37500.0000.1080</v>
          </cell>
          <cell r="L1479">
            <v>0</v>
          </cell>
        </row>
        <row r="1480">
          <cell r="J1480" t="str">
            <v>083.37600.0000.1080</v>
          </cell>
          <cell r="L1480">
            <v>-0.72</v>
          </cell>
        </row>
        <row r="1481">
          <cell r="J1481" t="str">
            <v>083.37601.0000.1080</v>
          </cell>
          <cell r="L1481">
            <v>0</v>
          </cell>
        </row>
        <row r="1482">
          <cell r="J1482" t="str">
            <v>083.37602.0000.1080</v>
          </cell>
          <cell r="L1482">
            <v>0</v>
          </cell>
        </row>
        <row r="1483">
          <cell r="J1483" t="str">
            <v>083.37800.0000.1080</v>
          </cell>
          <cell r="L1483">
            <v>0</v>
          </cell>
        </row>
        <row r="1484">
          <cell r="J1484" t="str">
            <v>083.37900.0000.1080</v>
          </cell>
          <cell r="L1484">
            <v>0</v>
          </cell>
        </row>
        <row r="1485">
          <cell r="J1485" t="str">
            <v>083.38000.0000.1080</v>
          </cell>
          <cell r="L1485">
            <v>0</v>
          </cell>
        </row>
        <row r="1486">
          <cell r="J1486" t="str">
            <v>083.38100.0000.1080</v>
          </cell>
          <cell r="L1486">
            <v>0</v>
          </cell>
        </row>
        <row r="1487">
          <cell r="J1487" t="str">
            <v>083.38200.0000.1080</v>
          </cell>
          <cell r="L1487">
            <v>0</v>
          </cell>
        </row>
        <row r="1488">
          <cell r="J1488" t="str">
            <v>083.38300.0000.1080</v>
          </cell>
          <cell r="L1488">
            <v>0</v>
          </cell>
        </row>
        <row r="1489">
          <cell r="J1489" t="str">
            <v>083.38400.0000.1080</v>
          </cell>
          <cell r="L1489">
            <v>0</v>
          </cell>
        </row>
        <row r="1490">
          <cell r="J1490" t="str">
            <v>083.38500.0000.1080</v>
          </cell>
          <cell r="L1490">
            <v>0</v>
          </cell>
        </row>
        <row r="1491">
          <cell r="J1491" t="str">
            <v>083.38700.0000.1080</v>
          </cell>
          <cell r="L1491">
            <v>0</v>
          </cell>
        </row>
        <row r="1492">
          <cell r="J1492" t="str">
            <v>083.39000.0000.1080</v>
          </cell>
          <cell r="L1492">
            <v>0</v>
          </cell>
        </row>
        <row r="1493">
          <cell r="J1493" t="str">
            <v>083.39100.0000.1080</v>
          </cell>
          <cell r="L1493">
            <v>0</v>
          </cell>
        </row>
        <row r="1494">
          <cell r="J1494" t="str">
            <v>083.39103.0000.1080</v>
          </cell>
          <cell r="L1494">
            <v>0</v>
          </cell>
        </row>
        <row r="1495">
          <cell r="J1495" t="str">
            <v>083.39200.0000.1080</v>
          </cell>
          <cell r="L1495">
            <v>0</v>
          </cell>
        </row>
        <row r="1496">
          <cell r="J1496" t="str">
            <v>083.39300.0000.1080</v>
          </cell>
          <cell r="L1496">
            <v>0</v>
          </cell>
        </row>
        <row r="1497">
          <cell r="J1497" t="str">
            <v>083.39400.0000.1080</v>
          </cell>
          <cell r="L1497">
            <v>0</v>
          </cell>
        </row>
        <row r="1498">
          <cell r="J1498" t="str">
            <v>083.39500.0000.1080</v>
          </cell>
          <cell r="L1498">
            <v>0</v>
          </cell>
        </row>
        <row r="1499">
          <cell r="J1499" t="str">
            <v>083.39600.0000.1080</v>
          </cell>
          <cell r="L1499">
            <v>0</v>
          </cell>
        </row>
        <row r="1500">
          <cell r="J1500" t="str">
            <v>083.39603.0000.1080</v>
          </cell>
          <cell r="L1500">
            <v>0</v>
          </cell>
        </row>
        <row r="1501">
          <cell r="J1501" t="str">
            <v>083.39604.0000.1080</v>
          </cell>
          <cell r="L1501">
            <v>0</v>
          </cell>
        </row>
        <row r="1502">
          <cell r="J1502" t="str">
            <v>083.39700.0000.1080</v>
          </cell>
          <cell r="L1502">
            <v>0</v>
          </cell>
        </row>
        <row r="1503">
          <cell r="J1503" t="str">
            <v>083.39701.0000.1080</v>
          </cell>
          <cell r="L1503">
            <v>0</v>
          </cell>
        </row>
        <row r="1504">
          <cell r="J1504" t="str">
            <v>083.39702.0000.1080</v>
          </cell>
          <cell r="L1504">
            <v>0</v>
          </cell>
        </row>
        <row r="1505">
          <cell r="J1505" t="str">
            <v>083.39800.0000.1080</v>
          </cell>
          <cell r="L1505">
            <v>0</v>
          </cell>
        </row>
        <row r="1506">
          <cell r="J1506" t="str">
            <v>083.39900.0000.1080</v>
          </cell>
          <cell r="L1506">
            <v>0</v>
          </cell>
        </row>
        <row r="1507">
          <cell r="J1507" t="str">
            <v>083.39901.0000.1080</v>
          </cell>
          <cell r="L1507">
            <v>0</v>
          </cell>
        </row>
        <row r="1508">
          <cell r="J1508" t="str">
            <v>083.39902.0000.1080</v>
          </cell>
          <cell r="L1508">
            <v>0</v>
          </cell>
        </row>
        <row r="1509">
          <cell r="J1509" t="str">
            <v>083.39906.0000.1080</v>
          </cell>
          <cell r="L1509">
            <v>0</v>
          </cell>
        </row>
        <row r="1510">
          <cell r="J1510" t="str">
            <v>083.39907.0000.1080</v>
          </cell>
          <cell r="L1510">
            <v>0</v>
          </cell>
        </row>
        <row r="1511">
          <cell r="J1511" t="str">
            <v>083.39908.0000.1080</v>
          </cell>
          <cell r="L1511">
            <v>0</v>
          </cell>
        </row>
        <row r="1512">
          <cell r="J1512" t="str">
            <v>083..0000.1080</v>
          </cell>
          <cell r="L1512">
            <v>0</v>
          </cell>
        </row>
        <row r="1513">
          <cell r="J1513" t="str">
            <v>084.30100.0000.1080</v>
          </cell>
          <cell r="L1513">
            <v>0</v>
          </cell>
        </row>
        <row r="1514">
          <cell r="J1514" t="str">
            <v>084.30200.0000.1080</v>
          </cell>
          <cell r="L1514">
            <v>0</v>
          </cell>
        </row>
        <row r="1515">
          <cell r="J1515" t="str">
            <v>084.30300.0000.1080</v>
          </cell>
          <cell r="L1515">
            <v>0</v>
          </cell>
        </row>
        <row r="1516">
          <cell r="J1516" t="str">
            <v>084.36701.0000.1080</v>
          </cell>
          <cell r="L1516">
            <v>0</v>
          </cell>
        </row>
        <row r="1517">
          <cell r="J1517" t="str">
            <v>084.37400.0000.1080</v>
          </cell>
          <cell r="L1517">
            <v>0</v>
          </cell>
        </row>
        <row r="1518">
          <cell r="J1518" t="str">
            <v>084.37500.0000.1080</v>
          </cell>
          <cell r="L1518">
            <v>0</v>
          </cell>
        </row>
        <row r="1519">
          <cell r="J1519" t="str">
            <v>084.37600.0000.1080</v>
          </cell>
          <cell r="L1519">
            <v>0</v>
          </cell>
        </row>
        <row r="1520">
          <cell r="J1520" t="str">
            <v>084.37601.0000.1080</v>
          </cell>
          <cell r="L1520">
            <v>-6.84</v>
          </cell>
        </row>
        <row r="1521">
          <cell r="J1521" t="str">
            <v>084.37602.0000.1080</v>
          </cell>
          <cell r="L1521">
            <v>-6.67</v>
          </cell>
        </row>
        <row r="1522">
          <cell r="J1522" t="str">
            <v>084.37700.0000.1080</v>
          </cell>
          <cell r="L1522">
            <v>0</v>
          </cell>
        </row>
        <row r="1523">
          <cell r="J1523" t="str">
            <v>084.37800.0000.1080</v>
          </cell>
          <cell r="L1523">
            <v>0</v>
          </cell>
        </row>
        <row r="1524">
          <cell r="J1524" t="str">
            <v>084.37900.0000.1080</v>
          </cell>
          <cell r="L1524">
            <v>0</v>
          </cell>
        </row>
        <row r="1525">
          <cell r="J1525" t="str">
            <v>084.38000.0000.1080</v>
          </cell>
          <cell r="L1525">
            <v>0</v>
          </cell>
        </row>
        <row r="1526">
          <cell r="J1526" t="str">
            <v>084.38100.0000.1080</v>
          </cell>
          <cell r="L1526">
            <v>0</v>
          </cell>
        </row>
        <row r="1527">
          <cell r="J1527" t="str">
            <v>084.38200.0000.1080</v>
          </cell>
          <cell r="L1527">
            <v>-53.33</v>
          </cell>
        </row>
        <row r="1528">
          <cell r="J1528" t="str">
            <v>084.38300.0000.1080</v>
          </cell>
          <cell r="L1528">
            <v>0</v>
          </cell>
        </row>
        <row r="1529">
          <cell r="J1529" t="str">
            <v>084.38400.0000.1080</v>
          </cell>
          <cell r="L1529">
            <v>0</v>
          </cell>
        </row>
        <row r="1530">
          <cell r="J1530" t="str">
            <v>084.38500.0000.1080</v>
          </cell>
          <cell r="L1530">
            <v>0</v>
          </cell>
        </row>
        <row r="1531">
          <cell r="J1531" t="str">
            <v>084.38900.0000.1080</v>
          </cell>
          <cell r="L1531">
            <v>0</v>
          </cell>
        </row>
        <row r="1532">
          <cell r="J1532" t="str">
            <v>084.39000.0000.1080</v>
          </cell>
          <cell r="L1532">
            <v>0</v>
          </cell>
        </row>
        <row r="1533">
          <cell r="J1533" t="str">
            <v>084.39003.0000.1080</v>
          </cell>
          <cell r="L1533">
            <v>0</v>
          </cell>
        </row>
        <row r="1534">
          <cell r="J1534" t="str">
            <v>084.39009.0000.1080</v>
          </cell>
          <cell r="L1534">
            <v>0</v>
          </cell>
        </row>
        <row r="1535">
          <cell r="J1535" t="str">
            <v>084.39100.0000.1080</v>
          </cell>
          <cell r="L1535">
            <v>0</v>
          </cell>
        </row>
        <row r="1536">
          <cell r="J1536" t="str">
            <v>084.39103.0000.1080</v>
          </cell>
          <cell r="L1536">
            <v>0</v>
          </cell>
        </row>
        <row r="1537">
          <cell r="J1537" t="str">
            <v>084.39200.0000.1080</v>
          </cell>
          <cell r="L1537">
            <v>0</v>
          </cell>
        </row>
        <row r="1538">
          <cell r="J1538" t="str">
            <v>084.39300.0000.1080</v>
          </cell>
          <cell r="L1538">
            <v>0</v>
          </cell>
        </row>
        <row r="1539">
          <cell r="J1539" t="str">
            <v>084.39400.0000.1080</v>
          </cell>
          <cell r="L1539">
            <v>0</v>
          </cell>
        </row>
        <row r="1540">
          <cell r="J1540" t="str">
            <v>084.39500.0000.1080</v>
          </cell>
          <cell r="L1540">
            <v>0</v>
          </cell>
        </row>
        <row r="1541">
          <cell r="J1541" t="str">
            <v>084.39600.0000.1080</v>
          </cell>
          <cell r="L1541">
            <v>0</v>
          </cell>
        </row>
        <row r="1542">
          <cell r="J1542" t="str">
            <v>084.39603.0000.1080</v>
          </cell>
          <cell r="L1542">
            <v>0</v>
          </cell>
        </row>
        <row r="1543">
          <cell r="J1543" t="str">
            <v>084.39604.0000.1080</v>
          </cell>
          <cell r="L1543">
            <v>0</v>
          </cell>
        </row>
        <row r="1544">
          <cell r="J1544" t="str">
            <v>084.39700.0000.1080</v>
          </cell>
          <cell r="L1544">
            <v>0</v>
          </cell>
        </row>
        <row r="1545">
          <cell r="J1545" t="str">
            <v>084.39701.0000.1080</v>
          </cell>
          <cell r="L1545">
            <v>0</v>
          </cell>
        </row>
        <row r="1546">
          <cell r="J1546" t="str">
            <v>084.39702.0000.1080</v>
          </cell>
          <cell r="L1546">
            <v>0</v>
          </cell>
        </row>
        <row r="1547">
          <cell r="J1547" t="str">
            <v>084.39800.0000.1080</v>
          </cell>
          <cell r="L1547">
            <v>0</v>
          </cell>
        </row>
        <row r="1548">
          <cell r="J1548" t="str">
            <v>084.39901.0000.1080</v>
          </cell>
          <cell r="L1548">
            <v>0</v>
          </cell>
        </row>
        <row r="1549">
          <cell r="J1549" t="str">
            <v>084.39902.0000.1080</v>
          </cell>
          <cell r="L1549">
            <v>0</v>
          </cell>
        </row>
        <row r="1550">
          <cell r="J1550" t="str">
            <v>084.39905.0000.1080</v>
          </cell>
          <cell r="L1550">
            <v>0</v>
          </cell>
        </row>
        <row r="1551">
          <cell r="J1551" t="str">
            <v>084.39906.0000.1080</v>
          </cell>
          <cell r="L1551">
            <v>0</v>
          </cell>
        </row>
        <row r="1552">
          <cell r="J1552" t="str">
            <v>084.39907.0000.1080</v>
          </cell>
          <cell r="L1552">
            <v>0</v>
          </cell>
        </row>
        <row r="1553">
          <cell r="J1553" t="str">
            <v>084.39908.0000.1080</v>
          </cell>
          <cell r="L1553">
            <v>0</v>
          </cell>
        </row>
        <row r="1554">
          <cell r="J1554" t="str">
            <v>084..0000.1080</v>
          </cell>
          <cell r="L1554">
            <v>0</v>
          </cell>
        </row>
        <row r="1555">
          <cell r="J1555" t="str">
            <v>085.33300.0000.1080</v>
          </cell>
          <cell r="L1555">
            <v>0</v>
          </cell>
        </row>
        <row r="1556">
          <cell r="J1556" t="str">
            <v>085.36500.0000.1080</v>
          </cell>
          <cell r="L1556">
            <v>0</v>
          </cell>
        </row>
        <row r="1557">
          <cell r="J1557" t="str">
            <v>085.36700.0000.1080</v>
          </cell>
          <cell r="L1557">
            <v>0</v>
          </cell>
        </row>
        <row r="1558">
          <cell r="J1558" t="str">
            <v>085.36701.0000.1080</v>
          </cell>
          <cell r="L1558">
            <v>0</v>
          </cell>
        </row>
        <row r="1559">
          <cell r="J1559" t="str">
            <v>085.36800.0000.1080</v>
          </cell>
          <cell r="L1559">
            <v>0</v>
          </cell>
        </row>
        <row r="1560">
          <cell r="J1560" t="str">
            <v>085.36900.0000.1080</v>
          </cell>
          <cell r="L1560">
            <v>0</v>
          </cell>
        </row>
        <row r="1561">
          <cell r="J1561" t="str">
            <v>085.37500.0000.1080</v>
          </cell>
          <cell r="L1561">
            <v>0</v>
          </cell>
        </row>
        <row r="1562">
          <cell r="J1562" t="str">
            <v>085.37600.0000.1080</v>
          </cell>
          <cell r="L1562">
            <v>-2.11</v>
          </cell>
        </row>
        <row r="1563">
          <cell r="J1563" t="str">
            <v>085.37601.0000.1080</v>
          </cell>
          <cell r="L1563">
            <v>0</v>
          </cell>
        </row>
        <row r="1564">
          <cell r="J1564" t="str">
            <v>085.37602.0000.1080</v>
          </cell>
          <cell r="L1564">
            <v>0</v>
          </cell>
        </row>
        <row r="1565">
          <cell r="J1565" t="str">
            <v>085.37800.0000.1080</v>
          </cell>
          <cell r="L1565">
            <v>0</v>
          </cell>
        </row>
        <row r="1566">
          <cell r="J1566" t="str">
            <v>085.37900.0000.1080</v>
          </cell>
          <cell r="L1566">
            <v>0</v>
          </cell>
        </row>
        <row r="1567">
          <cell r="J1567" t="str">
            <v>085.38000.0000.1080</v>
          </cell>
          <cell r="L1567">
            <v>0</v>
          </cell>
        </row>
        <row r="1568">
          <cell r="J1568" t="str">
            <v>085.38200.0000.1080</v>
          </cell>
          <cell r="L1568">
            <v>0</v>
          </cell>
        </row>
        <row r="1569">
          <cell r="J1569" t="str">
            <v>085.38300.0000.1080</v>
          </cell>
          <cell r="L1569">
            <v>0</v>
          </cell>
        </row>
        <row r="1570">
          <cell r="J1570" t="str">
            <v>085.38400.0000.1080</v>
          </cell>
          <cell r="L1570">
            <v>0</v>
          </cell>
        </row>
        <row r="1571">
          <cell r="J1571" t="str">
            <v>085.38500.0000.1080</v>
          </cell>
          <cell r="L1571">
            <v>0</v>
          </cell>
        </row>
        <row r="1572">
          <cell r="J1572" t="str">
            <v>085.38700.0000.1080</v>
          </cell>
          <cell r="L1572">
            <v>0</v>
          </cell>
        </row>
        <row r="1573">
          <cell r="J1573" t="str">
            <v>085.39000.0000.1080</v>
          </cell>
          <cell r="L1573">
            <v>0</v>
          </cell>
        </row>
        <row r="1574">
          <cell r="J1574" t="str">
            <v>085.39100.0000.1080</v>
          </cell>
          <cell r="L1574">
            <v>0</v>
          </cell>
        </row>
        <row r="1575">
          <cell r="J1575" t="str">
            <v>085.39103.0000.1080</v>
          </cell>
          <cell r="L1575">
            <v>0</v>
          </cell>
        </row>
        <row r="1576">
          <cell r="J1576" t="str">
            <v>085.39200.0000.1080</v>
          </cell>
          <cell r="L1576">
            <v>0</v>
          </cell>
        </row>
        <row r="1577">
          <cell r="J1577" t="str">
            <v>085.39400.0000.1080</v>
          </cell>
          <cell r="L1577">
            <v>0</v>
          </cell>
        </row>
        <row r="1578">
          <cell r="J1578" t="str">
            <v>085.39500.0000.1080</v>
          </cell>
          <cell r="L1578">
            <v>0</v>
          </cell>
        </row>
        <row r="1579">
          <cell r="J1579" t="str">
            <v>085.39600.0000.1080</v>
          </cell>
          <cell r="L1579">
            <v>0</v>
          </cell>
        </row>
        <row r="1580">
          <cell r="J1580" t="str">
            <v>085.39604.0000.1080</v>
          </cell>
          <cell r="L1580">
            <v>0</v>
          </cell>
        </row>
        <row r="1581">
          <cell r="J1581" t="str">
            <v>085.39700.0000.1080</v>
          </cell>
          <cell r="L1581">
            <v>0</v>
          </cell>
        </row>
        <row r="1582">
          <cell r="J1582" t="str">
            <v>085.39701.0000.1080</v>
          </cell>
          <cell r="L1582">
            <v>0</v>
          </cell>
        </row>
        <row r="1583">
          <cell r="J1583" t="str">
            <v>085.39702.0000.1080</v>
          </cell>
          <cell r="L1583">
            <v>0</v>
          </cell>
        </row>
        <row r="1584">
          <cell r="J1584" t="str">
            <v>085.39800.0000.1080</v>
          </cell>
          <cell r="L1584">
            <v>0</v>
          </cell>
        </row>
        <row r="1585">
          <cell r="J1585" t="str">
            <v>085..0000.1080</v>
          </cell>
          <cell r="L1585">
            <v>0</v>
          </cell>
        </row>
        <row r="1586">
          <cell r="J1586" t="str">
            <v>086.32540.0000.1080</v>
          </cell>
          <cell r="L1586">
            <v>49.47</v>
          </cell>
        </row>
        <row r="1587">
          <cell r="J1587" t="str">
            <v>086.32800.0000.1080</v>
          </cell>
          <cell r="L1587">
            <v>0</v>
          </cell>
        </row>
        <row r="1588">
          <cell r="J1588" t="str">
            <v>086.33200.0000.1080</v>
          </cell>
          <cell r="L1588">
            <v>2205.41</v>
          </cell>
        </row>
        <row r="1589">
          <cell r="J1589" t="str">
            <v>086.33300.0000.1080</v>
          </cell>
          <cell r="L1589">
            <v>1.81</v>
          </cell>
        </row>
        <row r="1590">
          <cell r="J1590" t="str">
            <v>086.33400.0000.1080</v>
          </cell>
          <cell r="L1590">
            <v>311.57</v>
          </cell>
        </row>
        <row r="1591">
          <cell r="J1591" t="str">
            <v>086.36500.0000.1080</v>
          </cell>
          <cell r="L1591">
            <v>0</v>
          </cell>
        </row>
        <row r="1592">
          <cell r="J1592" t="str">
            <v>086.36520.0000.1080</v>
          </cell>
          <cell r="L1592">
            <v>0</v>
          </cell>
        </row>
        <row r="1593">
          <cell r="J1593" t="str">
            <v>086.36600.0000.1080</v>
          </cell>
          <cell r="L1593">
            <v>0.98</v>
          </cell>
        </row>
        <row r="1594">
          <cell r="J1594" t="str">
            <v>086.36601.0000.1080</v>
          </cell>
          <cell r="L1594">
            <v>0</v>
          </cell>
        </row>
        <row r="1595">
          <cell r="J1595" t="str">
            <v>086.36602.0000.1080</v>
          </cell>
          <cell r="L1595">
            <v>0</v>
          </cell>
        </row>
        <row r="1596">
          <cell r="J1596" t="str">
            <v>086.36603.0000.1080</v>
          </cell>
          <cell r="L1596">
            <v>0</v>
          </cell>
        </row>
        <row r="1597">
          <cell r="J1597" t="str">
            <v>086.36700.0000.1080</v>
          </cell>
          <cell r="L1597">
            <v>2494.39</v>
          </cell>
        </row>
        <row r="1598">
          <cell r="J1598" t="str">
            <v>086.36701.0000.1080</v>
          </cell>
          <cell r="L1598">
            <v>4.63</v>
          </cell>
        </row>
        <row r="1599">
          <cell r="J1599" t="str">
            <v>086.36800.0000.1080</v>
          </cell>
          <cell r="L1599">
            <v>1450.2</v>
          </cell>
        </row>
        <row r="1600">
          <cell r="J1600" t="str">
            <v>086.36900.0000.1080</v>
          </cell>
          <cell r="L1600">
            <v>309.89</v>
          </cell>
        </row>
        <row r="1601">
          <cell r="J1601" t="str">
            <v>086.37100.0000.1080</v>
          </cell>
          <cell r="L1601">
            <v>299.75</v>
          </cell>
        </row>
        <row r="1602">
          <cell r="J1602" t="str">
            <v>086.37400.0000.1080</v>
          </cell>
          <cell r="L1602">
            <v>0</v>
          </cell>
        </row>
        <row r="1603">
          <cell r="J1603" t="str">
            <v>086.37500.0000.1080</v>
          </cell>
          <cell r="L1603">
            <v>1.1100000000000001</v>
          </cell>
        </row>
        <row r="1604">
          <cell r="J1604" t="str">
            <v>086.37600.0000.1080</v>
          </cell>
          <cell r="L1604">
            <v>717.54</v>
          </cell>
        </row>
        <row r="1605">
          <cell r="J1605" t="str">
            <v>086.37601.0000.1080</v>
          </cell>
          <cell r="L1605">
            <v>6442.27</v>
          </cell>
        </row>
        <row r="1606">
          <cell r="J1606" t="str">
            <v>086.37602.0000.1080</v>
          </cell>
          <cell r="L1606">
            <v>3785.39</v>
          </cell>
        </row>
        <row r="1607">
          <cell r="J1607" t="str">
            <v>086.37800.0000.1080</v>
          </cell>
          <cell r="L1607">
            <v>568.49</v>
          </cell>
        </row>
        <row r="1608">
          <cell r="J1608" t="str">
            <v>086.37908.0000.1080</v>
          </cell>
          <cell r="L1608">
            <v>38.119999999999997</v>
          </cell>
        </row>
        <row r="1609">
          <cell r="J1609" t="str">
            <v>086.38000.0000.1080</v>
          </cell>
          <cell r="L1609">
            <v>10921.61</v>
          </cell>
        </row>
        <row r="1610">
          <cell r="J1610" t="str">
            <v>086.38100.0000.1080</v>
          </cell>
          <cell r="L1610">
            <v>1658.67</v>
          </cell>
        </row>
        <row r="1611">
          <cell r="J1611" t="str">
            <v>086.38200.0000.1080</v>
          </cell>
          <cell r="L1611">
            <v>7064.67</v>
          </cell>
        </row>
        <row r="1612">
          <cell r="J1612" t="str">
            <v>086.38300.0000.1080</v>
          </cell>
          <cell r="L1612">
            <v>127.98</v>
          </cell>
        </row>
        <row r="1613">
          <cell r="J1613" t="str">
            <v>086.38400.0000.1080</v>
          </cell>
          <cell r="L1613">
            <v>13.67</v>
          </cell>
        </row>
        <row r="1614">
          <cell r="J1614" t="str">
            <v>086.38500.0000.1080</v>
          </cell>
          <cell r="L1614">
            <v>234.84</v>
          </cell>
        </row>
        <row r="1615">
          <cell r="J1615" t="str">
            <v>086.38700.0000.1080</v>
          </cell>
          <cell r="L1615">
            <v>100.05</v>
          </cell>
        </row>
        <row r="1616">
          <cell r="J1616" t="str">
            <v>086.39000.0000.1080</v>
          </cell>
          <cell r="L1616">
            <v>157.54</v>
          </cell>
        </row>
        <row r="1617">
          <cell r="J1617" t="str">
            <v>086.39004.0000.1080</v>
          </cell>
          <cell r="L1617">
            <v>20.78</v>
          </cell>
        </row>
        <row r="1618">
          <cell r="J1618" t="str">
            <v>086.39009.0000.1080</v>
          </cell>
          <cell r="L1618">
            <v>0</v>
          </cell>
        </row>
        <row r="1619">
          <cell r="J1619" t="str">
            <v>086.39100.0000.1080</v>
          </cell>
          <cell r="L1619">
            <v>2.17</v>
          </cell>
        </row>
        <row r="1620">
          <cell r="J1620" t="str">
            <v>086.39101.0000.1080</v>
          </cell>
          <cell r="L1620">
            <v>0</v>
          </cell>
        </row>
        <row r="1621">
          <cell r="J1621" t="str">
            <v>086.39103.0000.1080</v>
          </cell>
          <cell r="L1621">
            <v>7.14</v>
          </cell>
        </row>
        <row r="1622">
          <cell r="J1622" t="str">
            <v>086.39200.0000.1080</v>
          </cell>
          <cell r="L1622">
            <v>289.52999999999997</v>
          </cell>
        </row>
        <row r="1623">
          <cell r="J1623" t="str">
            <v>086.39300.0000.1080</v>
          </cell>
          <cell r="L1623">
            <v>0</v>
          </cell>
        </row>
        <row r="1624">
          <cell r="J1624" t="str">
            <v>086.39400.0000.1080</v>
          </cell>
          <cell r="L1624">
            <v>381.69</v>
          </cell>
        </row>
        <row r="1625">
          <cell r="J1625" t="str">
            <v>086.39500.0000.1080</v>
          </cell>
          <cell r="L1625">
            <v>0</v>
          </cell>
        </row>
        <row r="1626">
          <cell r="J1626" t="str">
            <v>086.39600.0000.1080</v>
          </cell>
          <cell r="L1626">
            <v>15.08</v>
          </cell>
        </row>
        <row r="1627">
          <cell r="J1627" t="str">
            <v>086.39603.0000.1080</v>
          </cell>
          <cell r="L1627">
            <v>221.78</v>
          </cell>
        </row>
        <row r="1628">
          <cell r="J1628" t="str">
            <v>086.39604.0000.1080</v>
          </cell>
          <cell r="L1628">
            <v>0</v>
          </cell>
        </row>
        <row r="1629">
          <cell r="J1629" t="str">
            <v>086.39700.0000.1080</v>
          </cell>
          <cell r="L1629">
            <v>0</v>
          </cell>
        </row>
        <row r="1630">
          <cell r="J1630" t="str">
            <v>086.39701.0000.1080</v>
          </cell>
          <cell r="L1630">
            <v>0</v>
          </cell>
        </row>
        <row r="1631">
          <cell r="J1631" t="str">
            <v>086.39702.0000.1080</v>
          </cell>
          <cell r="L1631">
            <v>0</v>
          </cell>
        </row>
        <row r="1632">
          <cell r="J1632" t="str">
            <v>086.39800.0000.1080</v>
          </cell>
          <cell r="L1632">
            <v>0</v>
          </cell>
        </row>
        <row r="1633">
          <cell r="J1633" t="str">
            <v>086.39901.0000.1080</v>
          </cell>
          <cell r="L1633">
            <v>39.36</v>
          </cell>
        </row>
        <row r="1634">
          <cell r="J1634" t="str">
            <v>086.39902.0000.1080</v>
          </cell>
          <cell r="L1634">
            <v>64.36</v>
          </cell>
        </row>
        <row r="1635">
          <cell r="J1635" t="str">
            <v>086.39906.0000.1080</v>
          </cell>
          <cell r="L1635">
            <v>0</v>
          </cell>
        </row>
        <row r="1636">
          <cell r="J1636" t="str">
            <v>086.39907.0000.1080</v>
          </cell>
          <cell r="L1636">
            <v>107.77</v>
          </cell>
        </row>
        <row r="1637">
          <cell r="J1637" t="str">
            <v>086.39908.0000.1080</v>
          </cell>
          <cell r="L1637">
            <v>174.16</v>
          </cell>
        </row>
        <row r="1638">
          <cell r="J1638" t="str">
            <v>086..0000.1080</v>
          </cell>
          <cell r="L1638">
            <v>0</v>
          </cell>
        </row>
        <row r="1639">
          <cell r="J1639" t="str">
            <v>087..0000.1080</v>
          </cell>
          <cell r="L1639">
            <v>0</v>
          </cell>
        </row>
        <row r="1640">
          <cell r="J1640" t="str">
            <v>170.00000.0000.1080</v>
          </cell>
          <cell r="L1640">
            <v>0</v>
          </cell>
        </row>
        <row r="1641">
          <cell r="J1641" t="str">
            <v>170.30100.0000.1080</v>
          </cell>
          <cell r="L1641">
            <v>0</v>
          </cell>
        </row>
        <row r="1642">
          <cell r="J1642" t="str">
            <v>170.30200.0000.1080</v>
          </cell>
          <cell r="L1642">
            <v>318.89</v>
          </cell>
        </row>
        <row r="1643">
          <cell r="J1643" t="str">
            <v>170.30300.0000.1080</v>
          </cell>
          <cell r="L1643">
            <v>0</v>
          </cell>
        </row>
        <row r="1644">
          <cell r="J1644" t="str">
            <v>170.30400.0000.1080</v>
          </cell>
          <cell r="L1644">
            <v>0</v>
          </cell>
        </row>
        <row r="1645">
          <cell r="J1645" t="str">
            <v>170.35100.0000.1080</v>
          </cell>
          <cell r="L1645">
            <v>46.59</v>
          </cell>
        </row>
        <row r="1646">
          <cell r="J1646" t="str">
            <v>170.35300.0000.1080</v>
          </cell>
          <cell r="L1646">
            <v>0</v>
          </cell>
        </row>
        <row r="1647">
          <cell r="J1647" t="str">
            <v>170.35400.0000.1080</v>
          </cell>
          <cell r="L1647">
            <v>0</v>
          </cell>
        </row>
        <row r="1648">
          <cell r="J1648" t="str">
            <v>170.35500.0000.1080</v>
          </cell>
          <cell r="L1648">
            <v>0</v>
          </cell>
        </row>
        <row r="1649">
          <cell r="J1649" t="str">
            <v>170.35600.0000.1080</v>
          </cell>
          <cell r="L1649">
            <v>0</v>
          </cell>
        </row>
        <row r="1650">
          <cell r="J1650" t="str">
            <v>170.35700.0000.1080</v>
          </cell>
          <cell r="L1650">
            <v>0</v>
          </cell>
        </row>
        <row r="1651">
          <cell r="J1651" t="str">
            <v>170.36100.0000.1080</v>
          </cell>
          <cell r="L1651">
            <v>0</v>
          </cell>
        </row>
        <row r="1652">
          <cell r="J1652" t="str">
            <v>170.36200.0000.1080</v>
          </cell>
          <cell r="L1652">
            <v>111.08</v>
          </cell>
        </row>
        <row r="1653">
          <cell r="J1653" t="str">
            <v>170.36350.0000.1080</v>
          </cell>
          <cell r="L1653">
            <v>17250.43</v>
          </cell>
        </row>
        <row r="1654">
          <cell r="J1654" t="str">
            <v>170.36500.0000.1080</v>
          </cell>
          <cell r="L1654">
            <v>0</v>
          </cell>
        </row>
        <row r="1655">
          <cell r="J1655" t="str">
            <v>170.36510.0000.1080</v>
          </cell>
          <cell r="L1655">
            <v>0</v>
          </cell>
        </row>
        <row r="1656">
          <cell r="J1656" t="str">
            <v>170.36520.0000.1080</v>
          </cell>
          <cell r="L1656">
            <v>0</v>
          </cell>
        </row>
        <row r="1657">
          <cell r="J1657" t="str">
            <v>170.36600.0000.1080</v>
          </cell>
          <cell r="L1657">
            <v>0</v>
          </cell>
        </row>
        <row r="1658">
          <cell r="J1658" t="str">
            <v>170.36602.0000.1080</v>
          </cell>
          <cell r="L1658">
            <v>0</v>
          </cell>
        </row>
        <row r="1659">
          <cell r="J1659" t="str">
            <v>170.36603.0000.1080</v>
          </cell>
          <cell r="L1659">
            <v>557.49</v>
          </cell>
        </row>
        <row r="1660">
          <cell r="J1660" t="str">
            <v>170.36700.0000.1080</v>
          </cell>
          <cell r="L1660">
            <v>151.75</v>
          </cell>
        </row>
        <row r="1661">
          <cell r="J1661" t="str">
            <v>170.36701.0000.1080</v>
          </cell>
          <cell r="L1661">
            <v>53732.47</v>
          </cell>
        </row>
        <row r="1662">
          <cell r="J1662" t="str">
            <v>170.36800.0000.1080</v>
          </cell>
          <cell r="L1662">
            <v>131.9</v>
          </cell>
        </row>
        <row r="1663">
          <cell r="J1663" t="str">
            <v>170.36900.0000.1080</v>
          </cell>
          <cell r="L1663">
            <v>3993.09</v>
          </cell>
        </row>
        <row r="1664">
          <cell r="J1664" t="str">
            <v>170.37000.0000.1080</v>
          </cell>
          <cell r="L1664">
            <v>603.63</v>
          </cell>
        </row>
        <row r="1665">
          <cell r="J1665" t="str">
            <v>170.37100.0000.1080</v>
          </cell>
          <cell r="L1665">
            <v>39.090000000000003</v>
          </cell>
        </row>
        <row r="1666">
          <cell r="J1666" t="str">
            <v>170.37400.0000.1080</v>
          </cell>
          <cell r="L1666">
            <v>0</v>
          </cell>
        </row>
        <row r="1667">
          <cell r="J1667" t="str">
            <v>170.37401.0000.1080</v>
          </cell>
          <cell r="L1667">
            <v>0</v>
          </cell>
        </row>
        <row r="1668">
          <cell r="J1668" t="str">
            <v>170.37402.0000.1080</v>
          </cell>
          <cell r="L1668">
            <v>0</v>
          </cell>
        </row>
        <row r="1669">
          <cell r="J1669" t="str">
            <v>170.37500.0000.1080</v>
          </cell>
          <cell r="L1669">
            <v>742.35</v>
          </cell>
        </row>
        <row r="1670">
          <cell r="J1670" t="str">
            <v>170.37600.0000.1080</v>
          </cell>
          <cell r="L1670">
            <v>6685.7</v>
          </cell>
        </row>
        <row r="1671">
          <cell r="J1671" t="str">
            <v>170.37601.0000.1080</v>
          </cell>
          <cell r="L1671">
            <v>129179.1</v>
          </cell>
        </row>
        <row r="1672">
          <cell r="J1672" t="str">
            <v>170.37602.0000.1080</v>
          </cell>
          <cell r="L1672">
            <v>134975.82999999999</v>
          </cell>
        </row>
        <row r="1673">
          <cell r="J1673" t="str">
            <v>170.37700.0000.1080</v>
          </cell>
          <cell r="L1673">
            <v>0</v>
          </cell>
        </row>
        <row r="1674">
          <cell r="J1674" t="str">
            <v>170.37800.0000.1080</v>
          </cell>
          <cell r="L1674">
            <v>7299.14</v>
          </cell>
        </row>
        <row r="1675">
          <cell r="J1675" t="str">
            <v>170.37900.0000.1080</v>
          </cell>
          <cell r="L1675">
            <v>5254.48</v>
          </cell>
        </row>
        <row r="1676">
          <cell r="J1676" t="str">
            <v>170.37905.0000.1080</v>
          </cell>
          <cell r="L1676">
            <v>0</v>
          </cell>
        </row>
        <row r="1677">
          <cell r="J1677" t="str">
            <v>170.38000.0000.1080</v>
          </cell>
          <cell r="L1677">
            <v>166676.51</v>
          </cell>
        </row>
        <row r="1678">
          <cell r="J1678" t="str">
            <v>170.38100.0000.1080</v>
          </cell>
          <cell r="L1678">
            <v>34357.47</v>
          </cell>
        </row>
        <row r="1679">
          <cell r="J1679" t="str">
            <v>170.38200.0000.1080</v>
          </cell>
          <cell r="L1679">
            <v>23028.47</v>
          </cell>
        </row>
        <row r="1680">
          <cell r="J1680" t="str">
            <v>170.38300.0000.1080</v>
          </cell>
          <cell r="L1680">
            <v>22612.04</v>
          </cell>
        </row>
        <row r="1681">
          <cell r="J1681" t="str">
            <v>170.38400.0000.1080</v>
          </cell>
          <cell r="L1681">
            <v>0</v>
          </cell>
        </row>
        <row r="1682">
          <cell r="J1682" t="str">
            <v>170.38500.0000.1080</v>
          </cell>
          <cell r="L1682">
            <v>3575.81</v>
          </cell>
        </row>
        <row r="1683">
          <cell r="J1683" t="str">
            <v>170.38600.0000.1080</v>
          </cell>
          <cell r="L1683">
            <v>810.58</v>
          </cell>
        </row>
        <row r="1684">
          <cell r="J1684" t="str">
            <v>170.38700.0000.1080</v>
          </cell>
          <cell r="L1684">
            <v>438.03</v>
          </cell>
        </row>
        <row r="1685">
          <cell r="J1685" t="str">
            <v>170.38900.0000.1080</v>
          </cell>
          <cell r="L1685">
            <v>0</v>
          </cell>
        </row>
        <row r="1686">
          <cell r="J1686" t="str">
            <v>170.39000.0000.1080</v>
          </cell>
          <cell r="L1686">
            <v>45482.52</v>
          </cell>
        </row>
        <row r="1687">
          <cell r="J1687" t="str">
            <v>170.39100.0000.1080</v>
          </cell>
          <cell r="L1687">
            <v>8793.25</v>
          </cell>
        </row>
        <row r="1688">
          <cell r="J1688" t="str">
            <v>170.39103.0000.1080</v>
          </cell>
          <cell r="L1688">
            <v>0</v>
          </cell>
        </row>
        <row r="1689">
          <cell r="J1689" t="str">
            <v>170.39200.0000.1080</v>
          </cell>
          <cell r="L1689">
            <v>80240.13</v>
          </cell>
        </row>
        <row r="1690">
          <cell r="J1690" t="str">
            <v>170.39300.0000.1080</v>
          </cell>
          <cell r="L1690">
            <v>1411.08</v>
          </cell>
        </row>
        <row r="1691">
          <cell r="J1691" t="str">
            <v>170.39400.0000.1080</v>
          </cell>
          <cell r="L1691">
            <v>14645.67</v>
          </cell>
        </row>
        <row r="1692">
          <cell r="J1692" t="str">
            <v>170.39500.0000.1080</v>
          </cell>
          <cell r="L1692">
            <v>93.99</v>
          </cell>
        </row>
        <row r="1693">
          <cell r="J1693" t="str">
            <v>170.39600.0000.1080</v>
          </cell>
          <cell r="L1693">
            <v>8352.67</v>
          </cell>
        </row>
        <row r="1694">
          <cell r="J1694" t="str">
            <v>170.39604.0000.1080</v>
          </cell>
          <cell r="L1694">
            <v>427.26</v>
          </cell>
        </row>
        <row r="1695">
          <cell r="J1695" t="str">
            <v>170.39700.0000.1080</v>
          </cell>
          <cell r="L1695">
            <v>3286.63</v>
          </cell>
        </row>
        <row r="1696">
          <cell r="J1696" t="str">
            <v>170.39701.0000.1080</v>
          </cell>
          <cell r="L1696">
            <v>0</v>
          </cell>
        </row>
        <row r="1697">
          <cell r="J1697" t="str">
            <v>170.39702.0000.1080</v>
          </cell>
          <cell r="L1697">
            <v>6.46</v>
          </cell>
        </row>
        <row r="1698">
          <cell r="J1698" t="str">
            <v>170.39705.0000.1080</v>
          </cell>
          <cell r="L1698">
            <v>4163.1899999999996</v>
          </cell>
        </row>
        <row r="1699">
          <cell r="J1699" t="str">
            <v>170.39800.0000.1080</v>
          </cell>
          <cell r="L1699">
            <v>1273.9100000000001</v>
          </cell>
        </row>
        <row r="1700">
          <cell r="J1700" t="str">
            <v>170.39900.0000.1080</v>
          </cell>
          <cell r="L1700">
            <v>38.31</v>
          </cell>
        </row>
        <row r="1701">
          <cell r="J1701" t="str">
            <v>170.39906.0000.1080</v>
          </cell>
          <cell r="L1701">
            <v>10282.870000000001</v>
          </cell>
        </row>
        <row r="1702">
          <cell r="J1702" t="str">
            <v>170.39907.0000.1080</v>
          </cell>
          <cell r="L1702">
            <v>636.53</v>
          </cell>
        </row>
        <row r="1703">
          <cell r="J1703" t="str">
            <v>170.39908.0000.1080</v>
          </cell>
          <cell r="L1703">
            <v>20.329999999999998</v>
          </cell>
        </row>
        <row r="1704">
          <cell r="J1704" t="str">
            <v>170.39924.0000.1080</v>
          </cell>
          <cell r="L1704">
            <v>0</v>
          </cell>
        </row>
        <row r="1705">
          <cell r="J1705" t="str">
            <v>170.39924.0000.1080</v>
          </cell>
          <cell r="L1705">
            <v>0</v>
          </cell>
        </row>
        <row r="1706">
          <cell r="J1706" t="str">
            <v>170..0000.1080</v>
          </cell>
          <cell r="L1706">
            <v>0</v>
          </cell>
        </row>
      </sheetData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62114529.049999997</v>
          </cell>
          <cell r="C15">
            <v>-243584.8</v>
          </cell>
          <cell r="D15">
            <v>1028221.91</v>
          </cell>
          <cell r="E15">
            <v>-662158</v>
          </cell>
          <cell r="F15">
            <v>1141584.3500000001</v>
          </cell>
          <cell r="G15">
            <v>-651564</v>
          </cell>
          <cell r="H15">
            <v>1238341.06</v>
          </cell>
          <cell r="I15">
            <v>-636347</v>
          </cell>
          <cell r="J15">
            <v>1252138.93</v>
          </cell>
          <cell r="K15">
            <v>558559</v>
          </cell>
          <cell r="L15">
            <v>7114555.8799999999</v>
          </cell>
          <cell r="M15">
            <v>938743</v>
          </cell>
          <cell r="N15">
            <v>6879390.21</v>
          </cell>
          <cell r="O15">
            <v>928149</v>
          </cell>
          <cell r="P15">
            <v>7010405.6299999999</v>
          </cell>
          <cell r="Q15">
            <v>912932</v>
          </cell>
          <cell r="R15">
            <v>8076912.5300000003</v>
          </cell>
          <cell r="S15">
            <v>276585</v>
          </cell>
          <cell r="T15">
            <v>8646880.7400000002</v>
          </cell>
          <cell r="U15">
            <v>276585</v>
          </cell>
          <cell r="V15">
            <v>8752769.0700000003</v>
          </cell>
          <cell r="W15">
            <v>276585</v>
          </cell>
          <cell r="X15">
            <v>8722262.629999999</v>
          </cell>
          <cell r="Y15">
            <v>276582</v>
          </cell>
          <cell r="Z15">
            <v>62114529.140000001</v>
          </cell>
        </row>
        <row r="17">
          <cell r="A17" t="str">
            <v>Equipment</v>
          </cell>
          <cell r="B17">
            <v>1058247.8799999999</v>
          </cell>
          <cell r="C17">
            <v>34249.33</v>
          </cell>
          <cell r="D17">
            <v>88188.89</v>
          </cell>
          <cell r="E17">
            <v>-35000</v>
          </cell>
          <cell r="F17">
            <v>88188.89</v>
          </cell>
          <cell r="G17">
            <v>-35000</v>
          </cell>
          <cell r="H17">
            <v>88188.89</v>
          </cell>
          <cell r="I17">
            <v>-35000</v>
          </cell>
          <cell r="J17">
            <v>88188.89</v>
          </cell>
          <cell r="K17">
            <v>45000</v>
          </cell>
          <cell r="L17">
            <v>88188.89</v>
          </cell>
          <cell r="M17">
            <v>35000</v>
          </cell>
          <cell r="N17">
            <v>88188.89</v>
          </cell>
          <cell r="O17">
            <v>35000</v>
          </cell>
          <cell r="P17">
            <v>88188.89</v>
          </cell>
          <cell r="R17">
            <v>88188.89</v>
          </cell>
          <cell r="T17">
            <v>88188.89</v>
          </cell>
          <cell r="V17">
            <v>88188.89</v>
          </cell>
          <cell r="W17">
            <v>8940</v>
          </cell>
          <cell r="X17">
            <v>88170.09</v>
          </cell>
          <cell r="Z17">
            <v>1023248.3200000001</v>
          </cell>
        </row>
        <row r="18">
          <cell r="A18" t="str">
            <v>Information Technology</v>
          </cell>
          <cell r="B18">
            <v>87712.74</v>
          </cell>
          <cell r="C18">
            <v>117888.03</v>
          </cell>
          <cell r="D18" t="str">
            <v xml:space="preserve"> 0</v>
          </cell>
          <cell r="F18" t="str">
            <v xml:space="preserve"> 0</v>
          </cell>
          <cell r="H18">
            <v>12530.39</v>
          </cell>
          <cell r="J18">
            <v>12530.39</v>
          </cell>
          <cell r="L18">
            <v>12530.39</v>
          </cell>
          <cell r="N18">
            <v>12530.39</v>
          </cell>
          <cell r="P18">
            <v>12530.39</v>
          </cell>
          <cell r="R18">
            <v>12530.39</v>
          </cell>
          <cell r="T18">
            <v>6265.2</v>
          </cell>
          <cell r="V18">
            <v>6265.2</v>
          </cell>
          <cell r="X18" t="str">
            <v xml:space="preserve"> 0</v>
          </cell>
          <cell r="Y18">
            <v>13570</v>
          </cell>
          <cell r="Z18">
            <v>219170.77000000008</v>
          </cell>
        </row>
        <row r="19">
          <cell r="A19" t="str">
            <v>Misc</v>
          </cell>
          <cell r="B19" t="str">
            <v xml:space="preserve"> 0</v>
          </cell>
          <cell r="C19">
            <v>1247101.43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-1246498</v>
          </cell>
          <cell r="Z19">
            <v>603.42999999993481</v>
          </cell>
        </row>
        <row r="20">
          <cell r="A20" t="str">
            <v>Overhead</v>
          </cell>
          <cell r="B20">
            <v>-9.0000000200234354E-2</v>
          </cell>
          <cell r="C20">
            <v>143859.57</v>
          </cell>
          <cell r="D20">
            <v>0.38999999989755452</v>
          </cell>
          <cell r="E20">
            <v>37696</v>
          </cell>
          <cell r="F20">
            <v>-0.27999999979510903</v>
          </cell>
          <cell r="G20">
            <v>37697</v>
          </cell>
          <cell r="H20">
            <v>-0.48999999999068677</v>
          </cell>
          <cell r="I20">
            <v>37695</v>
          </cell>
          <cell r="J20">
            <v>-0.11000000010244548</v>
          </cell>
          <cell r="K20">
            <v>37696</v>
          </cell>
          <cell r="L20">
            <v>-0.11000000010244548</v>
          </cell>
          <cell r="M20">
            <v>37696</v>
          </cell>
          <cell r="N20">
            <v>5.9999999939464033E-2</v>
          </cell>
          <cell r="O20">
            <v>37695</v>
          </cell>
          <cell r="P20">
            <v>0.2900000000372529</v>
          </cell>
          <cell r="Q20">
            <v>37697</v>
          </cell>
          <cell r="R20">
            <v>0.38999999989755452</v>
          </cell>
          <cell r="S20">
            <v>37696</v>
          </cell>
          <cell r="T20">
            <v>0.27000000001862645</v>
          </cell>
          <cell r="U20">
            <v>37696</v>
          </cell>
          <cell r="V20">
            <v>4.0000000037252903E-2</v>
          </cell>
          <cell r="W20">
            <v>37696</v>
          </cell>
          <cell r="X20">
            <v>-0.47999999998137355</v>
          </cell>
          <cell r="Y20">
            <v>-500000</v>
          </cell>
          <cell r="Z20">
            <v>20819.539999999863</v>
          </cell>
        </row>
        <row r="21">
          <cell r="A21" t="str">
            <v>Pipeline Integrity Management</v>
          </cell>
          <cell r="B21">
            <v>13333147.959999999</v>
          </cell>
          <cell r="C21">
            <v>710521.54</v>
          </cell>
          <cell r="D21">
            <v>789060.21</v>
          </cell>
          <cell r="E21">
            <v>-393000</v>
          </cell>
          <cell r="F21">
            <v>644938.22</v>
          </cell>
          <cell r="G21">
            <v>-262000</v>
          </cell>
          <cell r="H21">
            <v>761584.52</v>
          </cell>
          <cell r="I21">
            <v>-262000</v>
          </cell>
          <cell r="J21">
            <v>1024848.01</v>
          </cell>
          <cell r="L21">
            <v>1024848.01</v>
          </cell>
          <cell r="N21">
            <v>1032258.01</v>
          </cell>
          <cell r="O21">
            <v>393000</v>
          </cell>
          <cell r="P21">
            <v>1557783.08</v>
          </cell>
          <cell r="Q21">
            <v>290655</v>
          </cell>
          <cell r="R21">
            <v>1432479.18</v>
          </cell>
          <cell r="S21">
            <v>159655</v>
          </cell>
          <cell r="T21">
            <v>1307175.28</v>
          </cell>
          <cell r="U21">
            <v>262000</v>
          </cell>
          <cell r="V21">
            <v>1314585.28</v>
          </cell>
          <cell r="X21">
            <v>1647103.09</v>
          </cell>
          <cell r="Y21">
            <v>-102346</v>
          </cell>
          <cell r="Z21">
            <v>13333148.429999998</v>
          </cell>
        </row>
        <row r="22">
          <cell r="A22" t="str">
            <v>Public Improvements</v>
          </cell>
          <cell r="B22">
            <v>3174189.93</v>
          </cell>
          <cell r="C22">
            <v>-172891.46</v>
          </cell>
          <cell r="D22">
            <v>257479.81</v>
          </cell>
          <cell r="E22">
            <v>-257480</v>
          </cell>
          <cell r="F22">
            <v>257479.81</v>
          </cell>
          <cell r="G22">
            <v>-257480</v>
          </cell>
          <cell r="H22">
            <v>257479.81</v>
          </cell>
          <cell r="I22">
            <v>-157480</v>
          </cell>
          <cell r="J22">
            <v>257479.81</v>
          </cell>
          <cell r="K22">
            <v>-157480</v>
          </cell>
          <cell r="L22">
            <v>257479.81</v>
          </cell>
          <cell r="M22">
            <v>-157482</v>
          </cell>
          <cell r="N22">
            <v>257481.67</v>
          </cell>
          <cell r="O22">
            <v>-157482</v>
          </cell>
          <cell r="P22">
            <v>257481.67</v>
          </cell>
          <cell r="Q22">
            <v>-185553</v>
          </cell>
          <cell r="R22">
            <v>257481.67</v>
          </cell>
          <cell r="S22">
            <v>-257482</v>
          </cell>
          <cell r="T22">
            <v>257481.67</v>
          </cell>
          <cell r="U22">
            <v>-257482</v>
          </cell>
          <cell r="V22">
            <v>257481.67</v>
          </cell>
          <cell r="W22">
            <v>-257482</v>
          </cell>
          <cell r="X22">
            <v>257475.7</v>
          </cell>
          <cell r="Y22">
            <v>-257474</v>
          </cell>
          <cell r="Z22">
            <v>299034.64000000013</v>
          </cell>
        </row>
        <row r="23">
          <cell r="A23" t="str">
            <v>Structures</v>
          </cell>
          <cell r="B23">
            <v>184455</v>
          </cell>
          <cell r="C23">
            <v>-15178.24</v>
          </cell>
          <cell r="D23" t="str">
            <v xml:space="preserve"> 0</v>
          </cell>
          <cell r="E23">
            <v>129508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63625</v>
          </cell>
          <cell r="N23">
            <v>12500</v>
          </cell>
          <cell r="P23">
            <v>100000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290454.76</v>
          </cell>
        </row>
        <row r="24">
          <cell r="A24" t="str">
            <v>System Improvements</v>
          </cell>
          <cell r="B24">
            <v>4854022.49</v>
          </cell>
          <cell r="C24">
            <v>-2392914.88</v>
          </cell>
          <cell r="D24">
            <v>230517.98</v>
          </cell>
          <cell r="E24">
            <v>-115259</v>
          </cell>
          <cell r="F24">
            <v>375573.43</v>
          </cell>
          <cell r="G24">
            <v>-187787</v>
          </cell>
          <cell r="H24">
            <v>315427.19</v>
          </cell>
          <cell r="I24">
            <v>-157714</v>
          </cell>
          <cell r="J24">
            <v>349823.12</v>
          </cell>
          <cell r="K24">
            <v>366181</v>
          </cell>
          <cell r="L24">
            <v>440731.09</v>
          </cell>
          <cell r="M24">
            <v>427136</v>
          </cell>
          <cell r="N24">
            <v>440731.09</v>
          </cell>
          <cell r="O24">
            <v>499664</v>
          </cell>
          <cell r="P24">
            <v>315427.19</v>
          </cell>
          <cell r="Q24">
            <v>469591</v>
          </cell>
          <cell r="R24">
            <v>448141.09</v>
          </cell>
          <cell r="S24">
            <v>311877</v>
          </cell>
          <cell r="T24">
            <v>448141.09</v>
          </cell>
          <cell r="U24">
            <v>311877</v>
          </cell>
          <cell r="V24">
            <v>580854.99</v>
          </cell>
          <cell r="W24">
            <v>311877</v>
          </cell>
          <cell r="X24">
            <v>704270.49</v>
          </cell>
          <cell r="Y24">
            <v>311968</v>
          </cell>
          <cell r="Z24">
            <v>4806134.87</v>
          </cell>
        </row>
        <row r="25">
          <cell r="A25" t="str">
            <v>System Integrity</v>
          </cell>
          <cell r="B25">
            <v>26183129.039999995</v>
          </cell>
          <cell r="C25">
            <v>741715.88</v>
          </cell>
          <cell r="D25">
            <v>1578210.81</v>
          </cell>
          <cell r="E25">
            <v>-897350</v>
          </cell>
          <cell r="F25">
            <v>1580169.58</v>
          </cell>
          <cell r="G25">
            <v>-897350</v>
          </cell>
          <cell r="H25">
            <v>1581443.63</v>
          </cell>
          <cell r="I25">
            <v>-897350</v>
          </cell>
          <cell r="J25">
            <v>1581444.96</v>
          </cell>
          <cell r="K25">
            <v>1257850</v>
          </cell>
          <cell r="L25">
            <v>2358590.04</v>
          </cell>
          <cell r="M25">
            <v>1257850</v>
          </cell>
          <cell r="N25">
            <v>2648595.6800000002</v>
          </cell>
          <cell r="O25">
            <v>1257850</v>
          </cell>
          <cell r="P25">
            <v>2657737.86</v>
          </cell>
          <cell r="Q25">
            <v>1175910</v>
          </cell>
          <cell r="R25">
            <v>2657737.86</v>
          </cell>
          <cell r="S25">
            <v>360500</v>
          </cell>
          <cell r="T25">
            <v>2657737.86</v>
          </cell>
          <cell r="U25">
            <v>360500</v>
          </cell>
          <cell r="V25">
            <v>2657737.86</v>
          </cell>
          <cell r="W25">
            <v>360500</v>
          </cell>
          <cell r="X25">
            <v>2657752.48</v>
          </cell>
          <cell r="Y25">
            <v>175089</v>
          </cell>
          <cell r="Z25">
            <v>28872873.499999996</v>
          </cell>
        </row>
        <row r="26">
          <cell r="A26" t="str">
            <v>Vehicles</v>
          </cell>
          <cell r="B26" t="str">
            <v xml:space="preserve"> 0</v>
          </cell>
          <cell r="C26">
            <v>9410.7900000000009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9410.7900000000009</v>
          </cell>
        </row>
        <row r="27">
          <cell r="A27" t="str">
            <v xml:space="preserve">     NonGrowth</v>
          </cell>
          <cell r="B27">
            <v>48874904.950000003</v>
          </cell>
          <cell r="C27">
            <v>423761.99000000098</v>
          </cell>
          <cell r="D27">
            <v>2943458.09</v>
          </cell>
          <cell r="E27">
            <v>-1530885</v>
          </cell>
          <cell r="F27">
            <v>2946349.65</v>
          </cell>
          <cell r="G27">
            <v>-1601920</v>
          </cell>
          <cell r="H27">
            <v>3016653.94</v>
          </cell>
          <cell r="I27">
            <v>-1471849</v>
          </cell>
          <cell r="J27">
            <v>3314315.07</v>
          </cell>
          <cell r="K27">
            <v>1549247</v>
          </cell>
          <cell r="L27">
            <v>4245993.12</v>
          </cell>
          <cell r="M27">
            <v>1600200</v>
          </cell>
          <cell r="N27">
            <v>4492285.79</v>
          </cell>
          <cell r="O27">
            <v>2065727</v>
          </cell>
          <cell r="P27">
            <v>4989149.37</v>
          </cell>
          <cell r="Q27">
            <v>1788300</v>
          </cell>
          <cell r="R27">
            <v>4896559.47</v>
          </cell>
          <cell r="S27">
            <v>612246</v>
          </cell>
          <cell r="T27">
            <v>4764990.26</v>
          </cell>
          <cell r="U27">
            <v>714591</v>
          </cell>
          <cell r="V27">
            <v>4905113.93</v>
          </cell>
          <cell r="W27">
            <v>461531</v>
          </cell>
          <cell r="X27">
            <v>5354771.37</v>
          </cell>
          <cell r="Y27">
            <v>-1605691</v>
          </cell>
          <cell r="Z27">
            <v>48874899.04999999</v>
          </cell>
        </row>
        <row r="29">
          <cell r="A29" t="str">
            <v xml:space="preserve">          Capital</v>
          </cell>
          <cell r="B29">
            <v>110989434</v>
          </cell>
          <cell r="C29">
            <v>180177.19000000105</v>
          </cell>
          <cell r="D29">
            <v>3971680</v>
          </cell>
          <cell r="E29">
            <v>-2193043</v>
          </cell>
          <cell r="F29">
            <v>4087934</v>
          </cell>
          <cell r="G29">
            <v>-2253484</v>
          </cell>
          <cell r="H29">
            <v>4254995</v>
          </cell>
          <cell r="I29">
            <v>-2108196</v>
          </cell>
          <cell r="J29">
            <v>4566454</v>
          </cell>
          <cell r="K29">
            <v>2107806</v>
          </cell>
          <cell r="L29">
            <v>11360549</v>
          </cell>
          <cell r="M29">
            <v>2538943</v>
          </cell>
          <cell r="N29">
            <v>11371676</v>
          </cell>
          <cell r="O29">
            <v>2993876</v>
          </cell>
          <cell r="P29">
            <v>11999555</v>
          </cell>
          <cell r="Q29">
            <v>2701232</v>
          </cell>
          <cell r="R29">
            <v>12973472</v>
          </cell>
          <cell r="S29">
            <v>888831</v>
          </cell>
          <cell r="T29">
            <v>13411871</v>
          </cell>
          <cell r="U29">
            <v>991176</v>
          </cell>
          <cell r="V29">
            <v>13657883</v>
          </cell>
          <cell r="W29">
            <v>738116</v>
          </cell>
          <cell r="X29">
            <v>14077034</v>
          </cell>
          <cell r="Y29">
            <v>-1329109</v>
          </cell>
          <cell r="Z29">
            <v>110989428.19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  <sheetName val="Projection_-_Consolidated"/>
      <sheetName val="Tax_Rate"/>
      <sheetName val="Projection_-_Consolidated1"/>
      <sheetName val="Tax_Rate1"/>
      <sheetName val="Projection_-_Consolidated2"/>
      <sheetName val="Tax_Rate2"/>
      <sheetName val="Projection_-_Consolidated3"/>
      <sheetName val="Tax_Rate3"/>
      <sheetName val="Projection_-_Consolidated4"/>
      <sheetName val="Tax_Rate4"/>
      <sheetName val="Projection_-_Consolidated6"/>
      <sheetName val="Tax_Rate6"/>
      <sheetName val="Projection_-_Consolidated5"/>
      <sheetName val="Tax_Rate5"/>
      <sheetName val="Projection_-_Consolidated7"/>
      <sheetName val="Tax_Rate7"/>
      <sheetName val="Projection_-_Consolidated8"/>
      <sheetName val="Tax_Rate8"/>
      <sheetName val="Projection_-_Consolidated9"/>
      <sheetName val="Tax_Rate9"/>
      <sheetName val="Projection_-_Consolidated10"/>
      <sheetName val="Tax_Rate10"/>
    </sheetNames>
    <sheetDataSet>
      <sheetData sheetId="0" refreshError="1"/>
      <sheetData sheetId="1" refreshError="1">
        <row r="1">
          <cell r="A1" t="str">
            <v>Atmos Energy Corporation</v>
          </cell>
        </row>
        <row r="9">
          <cell r="D9" t="str">
            <v>Total</v>
          </cell>
        </row>
        <row r="10">
          <cell r="B10" t="str">
            <v>APT</v>
          </cell>
          <cell r="C10" t="str">
            <v>Other</v>
          </cell>
          <cell r="D10" t="str">
            <v>Nonutility</v>
          </cell>
          <cell r="E10" t="str">
            <v>Remarks</v>
          </cell>
        </row>
        <row r="11">
          <cell r="D11">
            <v>200353</v>
          </cell>
          <cell r="E11" t="str">
            <v>Budget FY2005</v>
          </cell>
        </row>
        <row r="12">
          <cell r="D12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82955</v>
          </cell>
          <cell r="E34" t="str">
            <v>Budget FY2005</v>
          </cell>
        </row>
        <row r="36">
          <cell r="D36">
            <v>18019</v>
          </cell>
          <cell r="E36" t="str">
            <v>Budget FY2005</v>
          </cell>
        </row>
        <row r="37">
          <cell r="D37">
            <v>9583</v>
          </cell>
          <cell r="E37" t="str">
            <v>Budget FY2005</v>
          </cell>
        </row>
        <row r="39">
          <cell r="D39">
            <v>-29006</v>
          </cell>
          <cell r="E39" t="str">
            <v>Budget FY2005</v>
          </cell>
        </row>
        <row r="40">
          <cell r="D40">
            <v>2579</v>
          </cell>
          <cell r="E40" t="str">
            <v>Budget FY2005</v>
          </cell>
        </row>
        <row r="42">
          <cell r="B42">
            <v>-2382.9799599999897</v>
          </cell>
          <cell r="C42">
            <v>-2233.180669999907</v>
          </cell>
          <cell r="D42">
            <v>-4616.1606299998966</v>
          </cell>
        </row>
        <row r="43">
          <cell r="B43">
            <v>37066.57572999999</v>
          </cell>
          <cell r="C43">
            <v>41266.301239999906</v>
          </cell>
          <cell r="D43">
            <v>78332.876969999896</v>
          </cell>
        </row>
        <row r="44">
          <cell r="B44">
            <v>3644.4042299999969</v>
          </cell>
          <cell r="C44">
            <v>6638.8794300000009</v>
          </cell>
          <cell r="D44">
            <v>10283.283659999997</v>
          </cell>
        </row>
        <row r="46">
          <cell r="B46">
            <v>38328</v>
          </cell>
          <cell r="C46">
            <v>45672</v>
          </cell>
          <cell r="D46">
            <v>84000</v>
          </cell>
        </row>
        <row r="47">
          <cell r="B47">
            <v>13460.793600000001</v>
          </cell>
          <cell r="C47">
            <v>18488.025600000001</v>
          </cell>
          <cell r="D47">
            <v>31948.819200000002</v>
          </cell>
        </row>
        <row r="48">
          <cell r="B48">
            <v>24867.206399999999</v>
          </cell>
          <cell r="C48">
            <v>27183.974399999999</v>
          </cell>
          <cell r="D48">
            <v>52051.180800000002</v>
          </cell>
        </row>
        <row r="50">
          <cell r="C50">
            <v>0.40479999999999999</v>
          </cell>
          <cell r="D50">
            <v>0.38034308571428571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  <sheetName val="CK-BS_Accts"/>
      <sheetName val="KY-BS_Accts"/>
      <sheetName val="LA-BS_Accts"/>
      <sheetName val="MD-BS_Accts"/>
      <sheetName val="MS-BS_Accts"/>
      <sheetName val="TX-BS_Accts"/>
      <sheetName val="TXU-BS_Accts"/>
      <sheetName val="CK-BS_Accts1"/>
      <sheetName val="KY-BS_Accts1"/>
      <sheetName val="LA-BS_Accts1"/>
      <sheetName val="MD-BS_Accts1"/>
      <sheetName val="MS-BS_Accts1"/>
      <sheetName val="TX-BS_Accts1"/>
      <sheetName val="TXU-BS_Accts1"/>
      <sheetName val="CK-BS_Accts2"/>
      <sheetName val="KY-BS_Accts2"/>
      <sheetName val="LA-BS_Accts2"/>
      <sheetName val="MD-BS_Accts2"/>
      <sheetName val="MS-BS_Accts2"/>
      <sheetName val="TX-BS_Accts2"/>
      <sheetName val="TXU-BS_Accts2"/>
      <sheetName val="CK-BS_Accts3"/>
      <sheetName val="KY-BS_Accts3"/>
      <sheetName val="LA-BS_Accts3"/>
      <sheetName val="MD-BS_Accts3"/>
      <sheetName val="MS-BS_Accts3"/>
      <sheetName val="TX-BS_Accts3"/>
      <sheetName val="TXU-BS_Accts3"/>
      <sheetName val="CK-BS_Accts4"/>
      <sheetName val="KY-BS_Accts4"/>
      <sheetName val="LA-BS_Accts4"/>
      <sheetName val="MD-BS_Accts4"/>
      <sheetName val="MS-BS_Accts4"/>
      <sheetName val="TX-BS_Accts4"/>
      <sheetName val="TXU-BS_Accts4"/>
      <sheetName val="CK-BS_Accts6"/>
      <sheetName val="KY-BS_Accts6"/>
      <sheetName val="LA-BS_Accts6"/>
      <sheetName val="MD-BS_Accts6"/>
      <sheetName val="MS-BS_Accts6"/>
      <sheetName val="TX-BS_Accts6"/>
      <sheetName val="TXU-BS_Accts6"/>
      <sheetName val="CK-BS_Accts5"/>
      <sheetName val="KY-BS_Accts5"/>
      <sheetName val="LA-BS_Accts5"/>
      <sheetName val="MD-BS_Accts5"/>
      <sheetName val="MS-BS_Accts5"/>
      <sheetName val="TX-BS_Accts5"/>
      <sheetName val="TXU-BS_Accts5"/>
      <sheetName val="CK-BS_Accts7"/>
      <sheetName val="KY-BS_Accts7"/>
      <sheetName val="LA-BS_Accts7"/>
      <sheetName val="MD-BS_Accts7"/>
      <sheetName val="MS-BS_Accts7"/>
      <sheetName val="TX-BS_Accts7"/>
      <sheetName val="TXU-BS_Accts7"/>
      <sheetName val="CK-BS_Accts8"/>
      <sheetName val="KY-BS_Accts8"/>
      <sheetName val="LA-BS_Accts8"/>
      <sheetName val="MD-BS_Accts8"/>
      <sheetName val="MS-BS_Accts8"/>
      <sheetName val="TX-BS_Accts8"/>
      <sheetName val="TXU-BS_Accts8"/>
      <sheetName val="CK-BS_Accts9"/>
      <sheetName val="KY-BS_Accts9"/>
      <sheetName val="LA-BS_Accts9"/>
      <sheetName val="MD-BS_Accts9"/>
      <sheetName val="MS-BS_Accts9"/>
      <sheetName val="TX-BS_Accts9"/>
      <sheetName val="TXU-BS_Accts9"/>
      <sheetName val="CK-BS_Accts10"/>
      <sheetName val="KY-BS_Accts10"/>
      <sheetName val="LA-BS_Accts10"/>
      <sheetName val="MD-BS_Accts10"/>
      <sheetName val="MS-BS_Accts10"/>
      <sheetName val="TX-BS_Accts10"/>
      <sheetName val="TXU-BS_Accts10"/>
    </sheetNames>
    <sheetDataSet>
      <sheetData sheetId="0"/>
      <sheetData sheetId="1"/>
      <sheetData sheetId="2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11749</v>
          </cell>
          <cell r="G14">
            <v>9752</v>
          </cell>
          <cell r="I14">
            <v>13644</v>
          </cell>
          <cell r="K14">
            <v>17856</v>
          </cell>
          <cell r="M14">
            <v>18251</v>
          </cell>
          <cell r="O14">
            <v>17471</v>
          </cell>
          <cell r="Q14">
            <v>65441</v>
          </cell>
          <cell r="S14">
            <v>0</v>
          </cell>
          <cell r="U14">
            <v>154164</v>
          </cell>
        </row>
        <row r="15">
          <cell r="D15" t="str">
            <v xml:space="preserve">  Transportation</v>
          </cell>
          <cell r="E15">
            <v>498</v>
          </cell>
          <cell r="G15">
            <v>729</v>
          </cell>
          <cell r="I15">
            <v>77</v>
          </cell>
          <cell r="K15">
            <v>728</v>
          </cell>
          <cell r="M15">
            <v>85</v>
          </cell>
          <cell r="O15">
            <v>115</v>
          </cell>
          <cell r="Q15">
            <v>2207</v>
          </cell>
          <cell r="S15">
            <v>0</v>
          </cell>
          <cell r="U15">
            <v>4439</v>
          </cell>
        </row>
        <row r="16">
          <cell r="D16" t="str">
            <v xml:space="preserve">  Other revenue</v>
          </cell>
          <cell r="E16">
            <v>203</v>
          </cell>
          <cell r="G16">
            <v>161</v>
          </cell>
          <cell r="I16">
            <v>331</v>
          </cell>
          <cell r="K16">
            <v>226</v>
          </cell>
          <cell r="M16">
            <v>252</v>
          </cell>
          <cell r="O16">
            <v>356</v>
          </cell>
          <cell r="Q16">
            <v>1572</v>
          </cell>
          <cell r="S16">
            <v>150</v>
          </cell>
          <cell r="U16">
            <v>3251</v>
          </cell>
        </row>
        <row r="17">
          <cell r="D17" t="str">
            <v xml:space="preserve">    Total operating revenues</v>
          </cell>
          <cell r="E17">
            <v>12450</v>
          </cell>
          <cell r="G17">
            <v>10642</v>
          </cell>
          <cell r="I17">
            <v>14052</v>
          </cell>
          <cell r="K17">
            <v>18810</v>
          </cell>
          <cell r="M17">
            <v>18588</v>
          </cell>
          <cell r="O17">
            <v>17942</v>
          </cell>
          <cell r="Q17">
            <v>69220</v>
          </cell>
          <cell r="S17">
            <v>150</v>
          </cell>
          <cell r="U17">
            <v>161854</v>
          </cell>
        </row>
        <row r="18">
          <cell r="D18" t="str">
            <v>Purchased gas cost</v>
          </cell>
          <cell r="E18">
            <v>8107</v>
          </cell>
          <cell r="G18">
            <v>7354</v>
          </cell>
          <cell r="I18">
            <v>7498</v>
          </cell>
          <cell r="K18">
            <v>13130</v>
          </cell>
          <cell r="M18">
            <v>13187</v>
          </cell>
          <cell r="O18">
            <v>12145</v>
          </cell>
          <cell r="Q18">
            <v>42654</v>
          </cell>
          <cell r="S18">
            <v>0</v>
          </cell>
          <cell r="U18">
            <v>104075</v>
          </cell>
        </row>
        <row r="19">
          <cell r="D19" t="str">
            <v>Gross profit</v>
          </cell>
          <cell r="E19">
            <v>4343</v>
          </cell>
          <cell r="G19">
            <v>3288</v>
          </cell>
          <cell r="I19">
            <v>6554</v>
          </cell>
          <cell r="K19">
            <v>5680</v>
          </cell>
          <cell r="M19">
            <v>5401</v>
          </cell>
          <cell r="O19">
            <v>5797</v>
          </cell>
          <cell r="Q19">
            <v>26566</v>
          </cell>
          <cell r="S19">
            <v>150</v>
          </cell>
          <cell r="U19">
            <v>57779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1552</v>
          </cell>
          <cell r="G22">
            <v>1264</v>
          </cell>
          <cell r="I22">
            <v>2468</v>
          </cell>
          <cell r="K22">
            <v>2631</v>
          </cell>
          <cell r="M22">
            <v>4079</v>
          </cell>
          <cell r="O22">
            <v>2090</v>
          </cell>
          <cell r="Q22">
            <v>13014</v>
          </cell>
          <cell r="S22">
            <v>0</v>
          </cell>
          <cell r="U22">
            <v>27098</v>
          </cell>
        </row>
        <row r="23">
          <cell r="D23" t="str">
            <v xml:space="preserve">  Provision for bad debts</v>
          </cell>
          <cell r="E23">
            <v>87</v>
          </cell>
          <cell r="G23">
            <v>65</v>
          </cell>
          <cell r="I23">
            <v>101</v>
          </cell>
          <cell r="K23">
            <v>79</v>
          </cell>
          <cell r="M23">
            <v>51</v>
          </cell>
          <cell r="O23">
            <v>74</v>
          </cell>
          <cell r="Q23">
            <v>641</v>
          </cell>
          <cell r="S23">
            <v>0</v>
          </cell>
          <cell r="U23">
            <v>1098</v>
          </cell>
        </row>
        <row r="24">
          <cell r="D24" t="str">
            <v xml:space="preserve">  Depreciation &amp; amortization</v>
          </cell>
          <cell r="E24">
            <v>1117</v>
          </cell>
          <cell r="G24">
            <v>812</v>
          </cell>
          <cell r="I24">
            <v>1801</v>
          </cell>
          <cell r="K24">
            <v>1872</v>
          </cell>
          <cell r="M24">
            <v>925</v>
          </cell>
          <cell r="O24">
            <v>1090</v>
          </cell>
          <cell r="Q24">
            <v>5199</v>
          </cell>
          <cell r="S24">
            <v>0</v>
          </cell>
          <cell r="U24">
            <v>12816</v>
          </cell>
        </row>
        <row r="25">
          <cell r="D25" t="str">
            <v xml:space="preserve">  Taxes, other than income</v>
          </cell>
          <cell r="E25">
            <v>528</v>
          </cell>
          <cell r="G25">
            <v>262</v>
          </cell>
          <cell r="I25">
            <v>787</v>
          </cell>
          <cell r="K25">
            <v>823</v>
          </cell>
          <cell r="M25">
            <v>875</v>
          </cell>
          <cell r="O25">
            <v>1034</v>
          </cell>
          <cell r="Q25">
            <v>9936</v>
          </cell>
          <cell r="S25">
            <v>0</v>
          </cell>
          <cell r="U25">
            <v>14245</v>
          </cell>
        </row>
        <row r="26">
          <cell r="D26" t="str">
            <v xml:space="preserve">    Total operating expenses</v>
          </cell>
          <cell r="E26">
            <v>3284</v>
          </cell>
          <cell r="G26">
            <v>2403</v>
          </cell>
          <cell r="I26">
            <v>5157</v>
          </cell>
          <cell r="K26">
            <v>5405</v>
          </cell>
          <cell r="M26">
            <v>5930</v>
          </cell>
          <cell r="O26">
            <v>4288</v>
          </cell>
          <cell r="Q26">
            <v>28790</v>
          </cell>
          <cell r="S26">
            <v>0</v>
          </cell>
          <cell r="U26">
            <v>55257</v>
          </cell>
        </row>
        <row r="28">
          <cell r="D28" t="str">
            <v>Operating income</v>
          </cell>
          <cell r="E28">
            <v>1059</v>
          </cell>
          <cell r="G28">
            <v>885</v>
          </cell>
          <cell r="I28">
            <v>1397</v>
          </cell>
          <cell r="K28">
            <v>275</v>
          </cell>
          <cell r="M28">
            <v>-529</v>
          </cell>
          <cell r="O28">
            <v>1509</v>
          </cell>
          <cell r="Q28">
            <v>-2224</v>
          </cell>
          <cell r="S28">
            <v>150</v>
          </cell>
          <cell r="U28">
            <v>2522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-724</v>
          </cell>
          <cell r="G31">
            <v>-506</v>
          </cell>
          <cell r="I31">
            <v>-1470</v>
          </cell>
          <cell r="K31">
            <v>-1151</v>
          </cell>
          <cell r="M31">
            <v>-1064</v>
          </cell>
          <cell r="O31">
            <v>-749</v>
          </cell>
          <cell r="Q31">
            <v>-4085</v>
          </cell>
          <cell r="S31">
            <v>0</v>
          </cell>
          <cell r="U31">
            <v>-9749</v>
          </cell>
        </row>
        <row r="32">
          <cell r="D32" t="str">
            <v xml:space="preserve">  Miscellaneous income, net</v>
          </cell>
          <cell r="E32">
            <v>41</v>
          </cell>
          <cell r="G32">
            <v>53</v>
          </cell>
          <cell r="I32">
            <v>123</v>
          </cell>
          <cell r="K32">
            <v>131</v>
          </cell>
          <cell r="M32">
            <v>96</v>
          </cell>
          <cell r="O32">
            <v>68</v>
          </cell>
          <cell r="Q32">
            <v>408</v>
          </cell>
          <cell r="S32">
            <v>0</v>
          </cell>
          <cell r="U32">
            <v>920</v>
          </cell>
        </row>
        <row r="33">
          <cell r="D33" t="str">
            <v xml:space="preserve">    Total other income (expense)</v>
          </cell>
          <cell r="E33">
            <v>-683</v>
          </cell>
          <cell r="G33">
            <v>-453</v>
          </cell>
          <cell r="I33">
            <v>-1347</v>
          </cell>
          <cell r="K33">
            <v>-1020</v>
          </cell>
          <cell r="M33">
            <v>-968</v>
          </cell>
          <cell r="O33">
            <v>-681</v>
          </cell>
          <cell r="Q33">
            <v>-3677</v>
          </cell>
          <cell r="S33">
            <v>0</v>
          </cell>
          <cell r="U33">
            <v>-8829</v>
          </cell>
        </row>
        <row r="35">
          <cell r="D35" t="str">
            <v>Income before income taxes</v>
          </cell>
          <cell r="E35">
            <v>376</v>
          </cell>
          <cell r="G35">
            <v>432</v>
          </cell>
          <cell r="I35">
            <v>50</v>
          </cell>
          <cell r="K35">
            <v>-745</v>
          </cell>
          <cell r="M35">
            <v>-1497</v>
          </cell>
          <cell r="O35">
            <v>828</v>
          </cell>
          <cell r="Q35">
            <v>-5901</v>
          </cell>
          <cell r="S35">
            <v>150</v>
          </cell>
          <cell r="U35">
            <v>-6307</v>
          </cell>
        </row>
        <row r="36">
          <cell r="D36" t="str">
            <v xml:space="preserve">  Provision for income taxes</v>
          </cell>
          <cell r="E36">
            <v>139.13199999999961</v>
          </cell>
          <cell r="G36">
            <v>163.26149999999961</v>
          </cell>
          <cell r="I36">
            <v>19.029599999999846</v>
          </cell>
          <cell r="K36">
            <v>-277.50400000000081</v>
          </cell>
          <cell r="M36">
            <v>-603.03580000000056</v>
          </cell>
          <cell r="O36">
            <v>289.54719999999998</v>
          </cell>
          <cell r="Q36">
            <v>-2063.3090000000011</v>
          </cell>
          <cell r="S36">
            <v>24</v>
          </cell>
          <cell r="U36">
            <v>-2308.8785000000034</v>
          </cell>
        </row>
        <row r="37">
          <cell r="D37" t="str">
            <v xml:space="preserve">  Net income</v>
          </cell>
          <cell r="E37">
            <v>236.86800000000039</v>
          </cell>
          <cell r="G37">
            <v>268.73850000000039</v>
          </cell>
          <cell r="I37">
            <v>30.970400000000154</v>
          </cell>
          <cell r="K37">
            <v>-467.49599999999919</v>
          </cell>
          <cell r="M37">
            <v>-893.96419999999944</v>
          </cell>
          <cell r="O37">
            <v>538.45280000000002</v>
          </cell>
          <cell r="Q37">
            <v>-3837.6909999999989</v>
          </cell>
          <cell r="S37">
            <v>126</v>
          </cell>
          <cell r="U37">
            <v>-3998.1214999999966</v>
          </cell>
        </row>
        <row r="39">
          <cell r="D39" t="str">
            <v xml:space="preserve">  Budget</v>
          </cell>
          <cell r="E39">
            <v>-308</v>
          </cell>
          <cell r="G39">
            <v>41</v>
          </cell>
          <cell r="I39">
            <v>-261</v>
          </cell>
          <cell r="K39">
            <v>-491</v>
          </cell>
          <cell r="M39">
            <v>-1261</v>
          </cell>
          <cell r="O39">
            <v>176</v>
          </cell>
          <cell r="Q39">
            <v>-3458</v>
          </cell>
          <cell r="S39">
            <v>-1</v>
          </cell>
          <cell r="U39">
            <v>-5563</v>
          </cell>
        </row>
      </sheetData>
      <sheetData sheetId="3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198727</v>
          </cell>
          <cell r="G14">
            <v>164260</v>
          </cell>
          <cell r="I14">
            <v>207470</v>
          </cell>
          <cell r="K14">
            <v>310276</v>
          </cell>
          <cell r="M14">
            <v>278575</v>
          </cell>
          <cell r="O14">
            <v>245697</v>
          </cell>
          <cell r="Q14">
            <v>1036763</v>
          </cell>
          <cell r="S14">
            <v>0</v>
          </cell>
          <cell r="U14">
            <v>2441768</v>
          </cell>
        </row>
        <row r="15">
          <cell r="D15" t="str">
            <v xml:space="preserve">  Transportation</v>
          </cell>
          <cell r="E15">
            <v>4278</v>
          </cell>
          <cell r="G15">
            <v>6708</v>
          </cell>
          <cell r="I15">
            <v>812</v>
          </cell>
          <cell r="K15">
            <v>9905</v>
          </cell>
          <cell r="M15">
            <v>777</v>
          </cell>
          <cell r="O15">
            <v>1037</v>
          </cell>
          <cell r="Q15">
            <v>19999</v>
          </cell>
          <cell r="S15">
            <v>0</v>
          </cell>
          <cell r="U15">
            <v>43516</v>
          </cell>
        </row>
        <row r="16">
          <cell r="D16" t="str">
            <v xml:space="preserve">  Other revenue</v>
          </cell>
          <cell r="E16">
            <v>923</v>
          </cell>
          <cell r="G16">
            <v>1834</v>
          </cell>
          <cell r="I16">
            <v>2939</v>
          </cell>
          <cell r="K16">
            <v>2194</v>
          </cell>
          <cell r="M16">
            <v>2325</v>
          </cell>
          <cell r="O16">
            <v>2805</v>
          </cell>
          <cell r="Q16">
            <v>14938</v>
          </cell>
          <cell r="S16">
            <v>150</v>
          </cell>
          <cell r="U16">
            <v>28108</v>
          </cell>
        </row>
        <row r="17">
          <cell r="D17" t="str">
            <v xml:space="preserve">    Total operating revenues</v>
          </cell>
          <cell r="E17">
            <v>203928</v>
          </cell>
          <cell r="G17">
            <v>172802</v>
          </cell>
          <cell r="I17">
            <v>211221</v>
          </cell>
          <cell r="K17">
            <v>322375</v>
          </cell>
          <cell r="M17">
            <v>281677</v>
          </cell>
          <cell r="O17">
            <v>249539</v>
          </cell>
          <cell r="Q17">
            <v>1071700</v>
          </cell>
          <cell r="S17">
            <v>150</v>
          </cell>
          <cell r="U17">
            <v>2513392</v>
          </cell>
        </row>
        <row r="18">
          <cell r="D18" t="str">
            <v>Purchased gas cost</v>
          </cell>
          <cell r="E18">
            <v>147142</v>
          </cell>
          <cell r="G18">
            <v>132412</v>
          </cell>
          <cell r="I18">
            <v>138739</v>
          </cell>
          <cell r="K18">
            <v>233650</v>
          </cell>
          <cell r="M18">
            <v>206371</v>
          </cell>
          <cell r="O18">
            <v>179479</v>
          </cell>
          <cell r="Q18">
            <v>773570</v>
          </cell>
          <cell r="S18">
            <v>0</v>
          </cell>
          <cell r="U18">
            <v>1811363</v>
          </cell>
        </row>
        <row r="19">
          <cell r="D19" t="str">
            <v>Gross profit</v>
          </cell>
          <cell r="E19">
            <v>56786</v>
          </cell>
          <cell r="G19">
            <v>40390</v>
          </cell>
          <cell r="I19">
            <v>72482</v>
          </cell>
          <cell r="K19">
            <v>88725</v>
          </cell>
          <cell r="M19">
            <v>75306</v>
          </cell>
          <cell r="O19">
            <v>70060</v>
          </cell>
          <cell r="Q19">
            <v>298130</v>
          </cell>
          <cell r="S19">
            <v>150</v>
          </cell>
          <cell r="U19">
            <v>702029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16566</v>
          </cell>
          <cell r="G22">
            <v>11934</v>
          </cell>
          <cell r="I22">
            <v>24163</v>
          </cell>
          <cell r="K22">
            <v>26455</v>
          </cell>
          <cell r="M22">
            <v>31498</v>
          </cell>
          <cell r="O22">
            <v>20240</v>
          </cell>
          <cell r="Q22">
            <v>94188</v>
          </cell>
          <cell r="S22">
            <v>-1149</v>
          </cell>
          <cell r="U22">
            <v>223895</v>
          </cell>
        </row>
        <row r="23">
          <cell r="D23" t="str">
            <v xml:space="preserve">  Provision for bad debts</v>
          </cell>
          <cell r="E23">
            <v>166</v>
          </cell>
          <cell r="G23">
            <v>95</v>
          </cell>
          <cell r="I23">
            <v>1385</v>
          </cell>
          <cell r="K23">
            <v>166</v>
          </cell>
          <cell r="M23">
            <v>1459</v>
          </cell>
          <cell r="O23">
            <v>359</v>
          </cell>
          <cell r="Q23">
            <v>8623</v>
          </cell>
          <cell r="S23">
            <v>0</v>
          </cell>
          <cell r="U23">
            <v>12253</v>
          </cell>
        </row>
        <row r="24">
          <cell r="D24" t="str">
            <v xml:space="preserve">  Depreciation &amp; amortization</v>
          </cell>
          <cell r="E24">
            <v>9161</v>
          </cell>
          <cell r="G24">
            <v>7736</v>
          </cell>
          <cell r="I24">
            <v>14583</v>
          </cell>
          <cell r="K24">
            <v>15595</v>
          </cell>
          <cell r="M24">
            <v>7000</v>
          </cell>
          <cell r="O24">
            <v>8686</v>
          </cell>
          <cell r="Q24">
            <v>43239</v>
          </cell>
          <cell r="S24">
            <v>0</v>
          </cell>
          <cell r="U24">
            <v>106000</v>
          </cell>
        </row>
        <row r="25">
          <cell r="D25" t="str">
            <v xml:space="preserve">  Taxes, other than income</v>
          </cell>
          <cell r="E25">
            <v>3359</v>
          </cell>
          <cell r="G25">
            <v>2188</v>
          </cell>
          <cell r="I25">
            <v>6400</v>
          </cell>
          <cell r="K25">
            <v>8696</v>
          </cell>
          <cell r="M25">
            <v>8978</v>
          </cell>
          <cell r="O25">
            <v>15595</v>
          </cell>
          <cell r="Q25">
            <v>74909</v>
          </cell>
          <cell r="S25">
            <v>0</v>
          </cell>
          <cell r="U25">
            <v>120125</v>
          </cell>
        </row>
        <row r="26">
          <cell r="D26" t="str">
            <v xml:space="preserve">    Total operating expenses</v>
          </cell>
          <cell r="E26">
            <v>29252</v>
          </cell>
          <cell r="G26">
            <v>21953</v>
          </cell>
          <cell r="I26">
            <v>46531</v>
          </cell>
          <cell r="K26">
            <v>50912</v>
          </cell>
          <cell r="M26">
            <v>48935</v>
          </cell>
          <cell r="O26">
            <v>44880</v>
          </cell>
          <cell r="Q26">
            <v>220959</v>
          </cell>
          <cell r="S26">
            <v>-1149</v>
          </cell>
          <cell r="U26">
            <v>462273</v>
          </cell>
        </row>
        <row r="28">
          <cell r="D28" t="str">
            <v>Operating income</v>
          </cell>
          <cell r="E28">
            <v>27534</v>
          </cell>
          <cell r="G28">
            <v>18437</v>
          </cell>
          <cell r="I28">
            <v>25951</v>
          </cell>
          <cell r="K28">
            <v>37813</v>
          </cell>
          <cell r="M28">
            <v>26371</v>
          </cell>
          <cell r="O28">
            <v>25180</v>
          </cell>
          <cell r="Q28">
            <v>77171</v>
          </cell>
          <cell r="S28">
            <v>1299</v>
          </cell>
          <cell r="U28">
            <v>239756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-5427</v>
          </cell>
          <cell r="G31">
            <v>-3804</v>
          </cell>
          <cell r="I31">
            <v>-11020</v>
          </cell>
          <cell r="K31">
            <v>-8963</v>
          </cell>
          <cell r="M31">
            <v>-8030</v>
          </cell>
          <cell r="O31">
            <v>-5612</v>
          </cell>
          <cell r="Q31">
            <v>-31491</v>
          </cell>
          <cell r="S31">
            <v>0</v>
          </cell>
          <cell r="U31">
            <v>-74347</v>
          </cell>
        </row>
        <row r="32">
          <cell r="D32" t="str">
            <v xml:space="preserve">  Miscellaneous income, net</v>
          </cell>
          <cell r="E32">
            <v>-15</v>
          </cell>
          <cell r="G32">
            <v>564</v>
          </cell>
          <cell r="I32">
            <v>248</v>
          </cell>
          <cell r="K32">
            <v>1430</v>
          </cell>
          <cell r="M32">
            <v>513</v>
          </cell>
          <cell r="O32">
            <v>168</v>
          </cell>
          <cell r="Q32">
            <v>1661</v>
          </cell>
          <cell r="S32">
            <v>15</v>
          </cell>
          <cell r="U32">
            <v>4584</v>
          </cell>
        </row>
        <row r="33">
          <cell r="D33" t="str">
            <v xml:space="preserve">    Total other income (expense)</v>
          </cell>
          <cell r="E33">
            <v>-5442</v>
          </cell>
          <cell r="G33">
            <v>-3240</v>
          </cell>
          <cell r="I33">
            <v>-10772</v>
          </cell>
          <cell r="K33">
            <v>-7533</v>
          </cell>
          <cell r="M33">
            <v>-7517</v>
          </cell>
          <cell r="O33">
            <v>-5444</v>
          </cell>
          <cell r="Q33">
            <v>-29830</v>
          </cell>
          <cell r="S33">
            <v>15</v>
          </cell>
          <cell r="U33">
            <v>-69763</v>
          </cell>
        </row>
        <row r="35">
          <cell r="D35" t="str">
            <v xml:space="preserve"> Income before income taxes</v>
          </cell>
          <cell r="E35">
            <v>22092</v>
          </cell>
          <cell r="G35">
            <v>15197</v>
          </cell>
          <cell r="I35">
            <v>15179</v>
          </cell>
          <cell r="K35">
            <v>30280</v>
          </cell>
          <cell r="M35">
            <v>18854</v>
          </cell>
          <cell r="O35">
            <v>19736</v>
          </cell>
          <cell r="Q35">
            <v>47341</v>
          </cell>
          <cell r="S35">
            <v>1314</v>
          </cell>
          <cell r="U35">
            <v>169993</v>
          </cell>
        </row>
        <row r="36">
          <cell r="D36" t="str">
            <v xml:space="preserve">  Provision for income taxes</v>
          </cell>
          <cell r="E36">
            <v>8195.1319999999996</v>
          </cell>
          <cell r="G36">
            <v>5767.2614999999996</v>
          </cell>
          <cell r="I36">
            <v>6108.0295999999998</v>
          </cell>
          <cell r="K36">
            <v>11301.495999999999</v>
          </cell>
          <cell r="M36">
            <v>7584.9641999999994</v>
          </cell>
          <cell r="O36">
            <v>6911.5472</v>
          </cell>
          <cell r="Q36">
            <v>16623.690999999999</v>
          </cell>
          <cell r="S36">
            <v>454.18</v>
          </cell>
          <cell r="U36">
            <v>62946.301500000001</v>
          </cell>
        </row>
        <row r="37">
          <cell r="D37" t="str">
            <v xml:space="preserve">  Net income</v>
          </cell>
          <cell r="E37">
            <v>13896.868</v>
          </cell>
          <cell r="G37">
            <v>9429.7384999999995</v>
          </cell>
          <cell r="I37">
            <v>9070.9704000000002</v>
          </cell>
          <cell r="K37">
            <v>18978.504000000001</v>
          </cell>
          <cell r="M37">
            <v>11269.035800000001</v>
          </cell>
          <cell r="O37">
            <v>12824.452799999999</v>
          </cell>
          <cell r="Q37">
            <v>30717.309000000001</v>
          </cell>
          <cell r="S37">
            <v>859.81999999999994</v>
          </cell>
          <cell r="U37">
            <v>107046.6985</v>
          </cell>
        </row>
        <row r="39">
          <cell r="D39" t="str">
            <v xml:space="preserve">  Budget</v>
          </cell>
          <cell r="E39">
            <v>11642</v>
          </cell>
          <cell r="G39">
            <v>8996</v>
          </cell>
          <cell r="I39">
            <v>13500</v>
          </cell>
          <cell r="K39">
            <v>21791</v>
          </cell>
          <cell r="M39">
            <v>11969</v>
          </cell>
          <cell r="O39">
            <v>10342</v>
          </cell>
          <cell r="Q39">
            <v>44286</v>
          </cell>
          <cell r="S39">
            <v>-3</v>
          </cell>
          <cell r="U39">
            <v>122523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4">
          <cell r="A4" t="str">
            <v>Total PP&amp;E</v>
          </cell>
          <cell r="B4">
            <v>349666073.06999999</v>
          </cell>
          <cell r="C4">
            <v>276796353.46999997</v>
          </cell>
          <cell r="D4">
            <v>514868874.06999999</v>
          </cell>
          <cell r="E4">
            <v>621720015.68999994</v>
          </cell>
          <cell r="F4">
            <v>319305639.18000001</v>
          </cell>
          <cell r="G4">
            <v>374572046.81</v>
          </cell>
          <cell r="H4">
            <v>1759786640.3200026</v>
          </cell>
        </row>
        <row r="5">
          <cell r="A5" t="str">
            <v>Net Prop, Plant and Equip</v>
          </cell>
          <cell r="B5">
            <v>224603429.99000001</v>
          </cell>
          <cell r="C5">
            <v>157046557.76999995</v>
          </cell>
          <cell r="D5">
            <v>309776245.83000004</v>
          </cell>
          <cell r="E5">
            <v>371206358.96999997</v>
          </cell>
          <cell r="F5">
            <v>178718240.53000003</v>
          </cell>
          <cell r="G5">
            <v>249870933.00999999</v>
          </cell>
          <cell r="H5">
            <v>976646034.81000185</v>
          </cell>
        </row>
        <row r="6">
          <cell r="A6" t="str">
            <v>Construction Work in Progress</v>
          </cell>
          <cell r="B6">
            <v>3383858.32</v>
          </cell>
          <cell r="C6">
            <v>2156376.7799999998</v>
          </cell>
          <cell r="D6">
            <v>8385712.7699999996</v>
          </cell>
          <cell r="E6">
            <v>17097785.5</v>
          </cell>
          <cell r="F6">
            <v>5670170.9800000004</v>
          </cell>
          <cell r="G6">
            <v>5245681.17</v>
          </cell>
          <cell r="H6">
            <v>26471327.999999974</v>
          </cell>
        </row>
        <row r="7">
          <cell r="A7" t="str">
            <v>Deferred Gas Costs</v>
          </cell>
          <cell r="B7">
            <v>-4331405.5</v>
          </cell>
          <cell r="C7">
            <v>4106908.25</v>
          </cell>
          <cell r="D7">
            <v>-16970906.09</v>
          </cell>
          <cell r="E7">
            <v>-2048780.84</v>
          </cell>
          <cell r="F7">
            <v>2883791.44</v>
          </cell>
          <cell r="G7">
            <v>7804474.6200000001</v>
          </cell>
          <cell r="H7">
            <v>-21926224.690000001</v>
          </cell>
        </row>
        <row r="8">
          <cell r="A8" t="str">
            <v>Accts Rec, Less Allow for Doubtful Accts</v>
          </cell>
          <cell r="B8">
            <v>21706002.860000007</v>
          </cell>
          <cell r="C8">
            <v>13131431.359999999</v>
          </cell>
          <cell r="D8">
            <v>18089141.780000001</v>
          </cell>
          <cell r="E8">
            <v>22656069.399999995</v>
          </cell>
          <cell r="F8">
            <v>25079514.030000035</v>
          </cell>
          <cell r="G8">
            <v>22803539.339999996</v>
          </cell>
          <cell r="H8">
            <v>52723659.579999924</v>
          </cell>
        </row>
        <row r="9">
          <cell r="A9" t="str">
            <v>Inventories</v>
          </cell>
          <cell r="B9">
            <v>99789.119999999995</v>
          </cell>
          <cell r="C9">
            <v>136060.91</v>
          </cell>
          <cell r="D9">
            <v>134922.16</v>
          </cell>
          <cell r="E9">
            <v>452227.84000000003</v>
          </cell>
          <cell r="F9">
            <v>967701.41</v>
          </cell>
          <cell r="G9">
            <v>252419.47</v>
          </cell>
          <cell r="H9">
            <v>2657888.54</v>
          </cell>
        </row>
        <row r="10">
          <cell r="A10" t="str">
            <v>Gas Stored Underground</v>
          </cell>
          <cell r="B10">
            <v>6022284.25</v>
          </cell>
          <cell r="C10">
            <v>16966930.960000001</v>
          </cell>
          <cell r="D10">
            <v>10772144.09</v>
          </cell>
          <cell r="E10">
            <v>21265803.350000001</v>
          </cell>
          <cell r="F10">
            <v>13307315</v>
          </cell>
          <cell r="G10">
            <v>906538.98</v>
          </cell>
          <cell r="H10">
            <v>133644225.89</v>
          </cell>
        </row>
        <row r="11">
          <cell r="A11" t="str">
            <v>Customers' Deposits</v>
          </cell>
          <cell r="B11">
            <v>7397335.3000000007</v>
          </cell>
          <cell r="C11">
            <v>3942224.2500000075</v>
          </cell>
          <cell r="D11">
            <v>9212622.3799999934</v>
          </cell>
          <cell r="E11">
            <v>11833963.690000001</v>
          </cell>
          <cell r="F11">
            <v>11779204.219999999</v>
          </cell>
          <cell r="G11">
            <v>5918556.5399999972</v>
          </cell>
          <cell r="H11">
            <v>20497674.549999986</v>
          </cell>
        </row>
      </sheetData>
      <sheetData sheetId="46"/>
      <sheetData sheetId="47" refreshError="1">
        <row r="9">
          <cell r="C9" t="str">
            <v>Utility Sales Customers - Regulated (1)</v>
          </cell>
          <cell r="G9" t="str">
            <v>updated formulaes</v>
          </cell>
          <cell r="M9" t="str">
            <v>updated formulaes</v>
          </cell>
        </row>
        <row r="10">
          <cell r="C10" t="str">
            <v xml:space="preserve">  Residential</v>
          </cell>
          <cell r="E10">
            <v>2824008</v>
          </cell>
          <cell r="G10">
            <v>2859000</v>
          </cell>
          <cell r="I10">
            <v>335300</v>
          </cell>
          <cell r="K10">
            <v>2776288.5</v>
          </cell>
          <cell r="M10">
            <v>2865661.625</v>
          </cell>
          <cell r="R10">
            <v>0</v>
          </cell>
          <cell r="T10">
            <v>0</v>
          </cell>
        </row>
        <row r="11">
          <cell r="C11" t="str">
            <v xml:space="preserve">  Commercial</v>
          </cell>
          <cell r="E11">
            <v>265121</v>
          </cell>
          <cell r="G11">
            <v>266133</v>
          </cell>
          <cell r="I11">
            <v>20996</v>
          </cell>
          <cell r="K11">
            <v>262285.25</v>
          </cell>
          <cell r="M11">
            <v>266984.25</v>
          </cell>
          <cell r="R11">
            <v>0</v>
          </cell>
          <cell r="T11">
            <v>0</v>
          </cell>
        </row>
        <row r="12">
          <cell r="C12" t="str">
            <v xml:space="preserve">  Industrial</v>
          </cell>
          <cell r="E12">
            <v>2736</v>
          </cell>
          <cell r="G12">
            <v>2962</v>
          </cell>
          <cell r="I12">
            <v>1612</v>
          </cell>
          <cell r="K12">
            <v>2739</v>
          </cell>
          <cell r="M12">
            <v>2960.625</v>
          </cell>
          <cell r="R12">
            <v>0</v>
          </cell>
          <cell r="T12">
            <v>0</v>
          </cell>
        </row>
        <row r="13">
          <cell r="C13" t="str">
            <v xml:space="preserve">  Public Authorities</v>
          </cell>
          <cell r="E13">
            <v>9178</v>
          </cell>
          <cell r="G13">
            <v>8764</v>
          </cell>
          <cell r="I13">
            <v>945</v>
          </cell>
          <cell r="K13">
            <v>8915.125</v>
          </cell>
          <cell r="M13">
            <v>8884.5</v>
          </cell>
          <cell r="R13">
            <v>0</v>
          </cell>
          <cell r="T13">
            <v>0</v>
          </cell>
        </row>
        <row r="14">
          <cell r="C14" t="str">
            <v xml:space="preserve">  Agricultural</v>
          </cell>
          <cell r="E14">
            <v>4127</v>
          </cell>
          <cell r="G14">
            <v>4961</v>
          </cell>
          <cell r="I14">
            <v>0</v>
          </cell>
          <cell r="K14">
            <v>3923.125</v>
          </cell>
          <cell r="M14">
            <v>4663.875</v>
          </cell>
          <cell r="R14">
            <v>0</v>
          </cell>
          <cell r="T14">
            <v>0</v>
          </cell>
        </row>
        <row r="15">
          <cell r="C15" t="str">
            <v xml:space="preserve">          Total Regulated Sales Customers</v>
          </cell>
          <cell r="E15">
            <v>3105170</v>
          </cell>
          <cell r="G15">
            <v>3141820</v>
          </cell>
          <cell r="I15">
            <v>358853</v>
          </cell>
          <cell r="K15">
            <v>3054151</v>
          </cell>
          <cell r="M15">
            <v>3149154.875</v>
          </cell>
          <cell r="R15">
            <v>0</v>
          </cell>
          <cell r="T15">
            <v>0</v>
          </cell>
        </row>
        <row r="17">
          <cell r="C17" t="str">
            <v>Utility Gas Volumes Sold - Regulated (mcf as metered)</v>
          </cell>
        </row>
        <row r="18">
          <cell r="C18" t="str">
            <v xml:space="preserve">  Residential</v>
          </cell>
          <cell r="E18">
            <v>8078762</v>
          </cell>
          <cell r="G18">
            <v>8068576</v>
          </cell>
          <cell r="I18">
            <v>15887570</v>
          </cell>
          <cell r="K18">
            <v>144192815</v>
          </cell>
          <cell r="M18">
            <v>168855365</v>
          </cell>
          <cell r="R18">
            <v>9392529</v>
          </cell>
          <cell r="T18">
            <v>8544580</v>
          </cell>
        </row>
        <row r="19">
          <cell r="C19" t="str">
            <v xml:space="preserve">  Commercial</v>
          </cell>
          <cell r="E19">
            <v>5643013</v>
          </cell>
          <cell r="G19">
            <v>6101441</v>
          </cell>
          <cell r="I19">
            <v>15887570</v>
          </cell>
          <cell r="K19">
            <v>75322837</v>
          </cell>
          <cell r="M19">
            <v>84485551</v>
          </cell>
          <cell r="R19">
            <v>6088072</v>
          </cell>
          <cell r="T19">
            <v>6027080</v>
          </cell>
        </row>
        <row r="20">
          <cell r="C20" t="str">
            <v xml:space="preserve">  Industrial</v>
          </cell>
          <cell r="E20">
            <v>1850165</v>
          </cell>
          <cell r="G20">
            <v>2226034</v>
          </cell>
          <cell r="I20">
            <v>15887570</v>
          </cell>
          <cell r="K20">
            <v>21994291</v>
          </cell>
          <cell r="M20">
            <v>22077632</v>
          </cell>
          <cell r="R20">
            <v>4566041</v>
          </cell>
          <cell r="T20">
            <v>5250672</v>
          </cell>
        </row>
        <row r="21">
          <cell r="C21" t="str">
            <v xml:space="preserve">  Public Authorities</v>
          </cell>
          <cell r="E21">
            <v>563389</v>
          </cell>
          <cell r="G21">
            <v>450539</v>
          </cell>
          <cell r="I21">
            <v>15887570</v>
          </cell>
          <cell r="K21">
            <v>8034511</v>
          </cell>
          <cell r="M21">
            <v>7805659</v>
          </cell>
          <cell r="R21">
            <v>1228905</v>
          </cell>
          <cell r="T21">
            <v>898397</v>
          </cell>
        </row>
        <row r="22">
          <cell r="C22" t="str">
            <v xml:space="preserve">  Agricultural</v>
          </cell>
          <cell r="E22">
            <v>379777</v>
          </cell>
          <cell r="G22">
            <v>653655</v>
          </cell>
          <cell r="I22">
            <v>15887570</v>
          </cell>
          <cell r="K22">
            <v>541055</v>
          </cell>
          <cell r="M22">
            <v>1856188</v>
          </cell>
          <cell r="R22">
            <v>2335411</v>
          </cell>
          <cell r="T22">
            <v>6042433</v>
          </cell>
        </row>
        <row r="23">
          <cell r="C23" t="str">
            <v xml:space="preserve">  Unbilled</v>
          </cell>
          <cell r="E23">
            <v>-2200529</v>
          </cell>
          <cell r="G23">
            <v>-2437707</v>
          </cell>
          <cell r="I23">
            <v>15887570</v>
          </cell>
          <cell r="K23">
            <v>1280000</v>
          </cell>
          <cell r="M23">
            <v>140299</v>
          </cell>
          <cell r="R23">
            <v>-1607878</v>
          </cell>
          <cell r="T23">
            <v>-1552803</v>
          </cell>
        </row>
        <row r="24">
          <cell r="C24" t="str">
            <v xml:space="preserve">         Total Regulated Gas Volumes</v>
          </cell>
          <cell r="E24">
            <v>14314577</v>
          </cell>
          <cell r="G24">
            <v>15062538</v>
          </cell>
          <cell r="I24">
            <v>95325420</v>
          </cell>
          <cell r="K24">
            <v>251365509</v>
          </cell>
          <cell r="M24">
            <v>285220694</v>
          </cell>
          <cell r="R24">
            <v>22003080</v>
          </cell>
          <cell r="T24">
            <v>25210359</v>
          </cell>
        </row>
        <row r="52">
          <cell r="C52" t="str">
            <v>Utility Sales Customers - Regulated (1)</v>
          </cell>
        </row>
        <row r="53">
          <cell r="C53" t="str">
            <v xml:space="preserve">  Residential</v>
          </cell>
          <cell r="E53">
            <v>0</v>
          </cell>
          <cell r="G53">
            <v>0</v>
          </cell>
          <cell r="I53">
            <v>72395</v>
          </cell>
          <cell r="K53">
            <v>0</v>
          </cell>
          <cell r="M53">
            <v>0</v>
          </cell>
        </row>
        <row r="54">
          <cell r="C54" t="str">
            <v xml:space="preserve">  Commercial</v>
          </cell>
          <cell r="E54">
            <v>0</v>
          </cell>
          <cell r="G54">
            <v>0</v>
          </cell>
          <cell r="I54">
            <v>5286</v>
          </cell>
          <cell r="K54">
            <v>0</v>
          </cell>
          <cell r="M54">
            <v>0</v>
          </cell>
        </row>
        <row r="55">
          <cell r="C55" t="str">
            <v xml:space="preserve">  Industrial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</row>
        <row r="56">
          <cell r="C56" t="str">
            <v xml:space="preserve">  Public Authorities</v>
          </cell>
          <cell r="E56">
            <v>0</v>
          </cell>
          <cell r="G56">
            <v>0</v>
          </cell>
          <cell r="I56">
            <v>945</v>
          </cell>
          <cell r="K56">
            <v>0</v>
          </cell>
          <cell r="M56">
            <v>0</v>
          </cell>
        </row>
        <row r="57">
          <cell r="C57" t="str">
            <v xml:space="preserve">  Agricultural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C58" t="str">
            <v xml:space="preserve">          Total Regulated Sales Customers</v>
          </cell>
          <cell r="E58">
            <v>0</v>
          </cell>
          <cell r="G58">
            <v>0</v>
          </cell>
          <cell r="I58">
            <v>78626</v>
          </cell>
          <cell r="K58">
            <v>0</v>
          </cell>
          <cell r="M58">
            <v>0</v>
          </cell>
        </row>
        <row r="60">
          <cell r="C60" t="str">
            <v>Utility Gas Volumes Sold - Regulated (mcf as metered)</v>
          </cell>
        </row>
        <row r="61">
          <cell r="C61" t="str">
            <v xml:space="preserve">  Residential</v>
          </cell>
          <cell r="G61">
            <v>0</v>
          </cell>
          <cell r="I61">
            <v>102797</v>
          </cell>
          <cell r="R61">
            <v>206640</v>
          </cell>
          <cell r="T61">
            <v>234766</v>
          </cell>
        </row>
        <row r="62">
          <cell r="C62" t="str">
            <v xml:space="preserve">  Commercial</v>
          </cell>
          <cell r="G62">
            <v>0</v>
          </cell>
          <cell r="I62">
            <v>85885</v>
          </cell>
          <cell r="R62">
            <v>171674</v>
          </cell>
          <cell r="T62">
            <v>243632</v>
          </cell>
        </row>
        <row r="63">
          <cell r="C63" t="str">
            <v xml:space="preserve">  Industrial</v>
          </cell>
          <cell r="G63">
            <v>0</v>
          </cell>
          <cell r="I63">
            <v>0</v>
          </cell>
          <cell r="M63">
            <v>0</v>
          </cell>
          <cell r="R63">
            <v>0</v>
          </cell>
          <cell r="T63">
            <v>0</v>
          </cell>
        </row>
        <row r="64">
          <cell r="C64" t="str">
            <v xml:space="preserve">  Public Authorities</v>
          </cell>
          <cell r="G64">
            <v>0</v>
          </cell>
          <cell r="I64">
            <v>37067</v>
          </cell>
          <cell r="M64">
            <v>0</v>
          </cell>
          <cell r="R64">
            <v>70207</v>
          </cell>
          <cell r="T64">
            <v>0</v>
          </cell>
        </row>
        <row r="65">
          <cell r="C65" t="str">
            <v xml:space="preserve">  Agricultural</v>
          </cell>
          <cell r="G65">
            <v>0</v>
          </cell>
          <cell r="I65">
            <v>0</v>
          </cell>
          <cell r="M65">
            <v>0</v>
          </cell>
          <cell r="R65">
            <v>0</v>
          </cell>
          <cell r="T65">
            <v>0</v>
          </cell>
        </row>
        <row r="66">
          <cell r="C66" t="str">
            <v xml:space="preserve">  Unbilled</v>
          </cell>
          <cell r="G66">
            <v>0</v>
          </cell>
          <cell r="I66">
            <v>16682</v>
          </cell>
          <cell r="M66">
            <v>0</v>
          </cell>
          <cell r="R66">
            <v>-7739</v>
          </cell>
          <cell r="T66">
            <v>-19253</v>
          </cell>
        </row>
        <row r="67">
          <cell r="C67" t="str">
            <v xml:space="preserve">         Total Regulated Gas Volumes</v>
          </cell>
          <cell r="E67">
            <v>0</v>
          </cell>
          <cell r="G67">
            <v>0</v>
          </cell>
          <cell r="I67">
            <v>242431</v>
          </cell>
          <cell r="K67">
            <v>0</v>
          </cell>
          <cell r="M67">
            <v>0</v>
          </cell>
          <cell r="R67">
            <v>440782</v>
          </cell>
          <cell r="T67">
            <v>459145</v>
          </cell>
        </row>
        <row r="95">
          <cell r="C95" t="str">
            <v>Utility Sales Customers - Regulated (1)</v>
          </cell>
          <cell r="G95" t="str">
            <v>updated</v>
          </cell>
          <cell r="M95" t="str">
            <v>updated</v>
          </cell>
        </row>
        <row r="96">
          <cell r="C96" t="str">
            <v xml:space="preserve">  Residential</v>
          </cell>
          <cell r="E96">
            <v>336569</v>
          </cell>
          <cell r="G96">
            <v>338035</v>
          </cell>
          <cell r="I96">
            <v>262905</v>
          </cell>
          <cell r="K96">
            <v>284470.75</v>
          </cell>
          <cell r="M96">
            <v>338600.625</v>
          </cell>
        </row>
        <row r="97">
          <cell r="C97" t="str">
            <v xml:space="preserve">  Commercial</v>
          </cell>
          <cell r="E97">
            <v>21732</v>
          </cell>
          <cell r="G97">
            <v>21871</v>
          </cell>
          <cell r="I97">
            <v>15710</v>
          </cell>
          <cell r="K97">
            <v>17419</v>
          </cell>
          <cell r="M97">
            <v>21884.75</v>
          </cell>
        </row>
        <row r="98">
          <cell r="C98" t="str">
            <v xml:space="preserve">  Industrial</v>
          </cell>
          <cell r="E98">
            <v>0</v>
          </cell>
          <cell r="G98">
            <v>0</v>
          </cell>
          <cell r="I98">
            <v>1612</v>
          </cell>
          <cell r="K98">
            <v>0</v>
          </cell>
          <cell r="M98">
            <v>0</v>
          </cell>
        </row>
        <row r="99">
          <cell r="C99" t="str">
            <v xml:space="preserve">  Public Authorities</v>
          </cell>
          <cell r="E99">
            <v>0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</row>
        <row r="100">
          <cell r="C100" t="str">
            <v xml:space="preserve">  Agricultural</v>
          </cell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</row>
        <row r="101">
          <cell r="C101" t="str">
            <v xml:space="preserve">          Total Regulated Sales Customers</v>
          </cell>
          <cell r="E101">
            <v>358301</v>
          </cell>
          <cell r="G101">
            <v>359906</v>
          </cell>
          <cell r="I101">
            <v>280227</v>
          </cell>
          <cell r="K101">
            <v>301889.75</v>
          </cell>
          <cell r="M101">
            <v>360485.375</v>
          </cell>
        </row>
        <row r="103">
          <cell r="C103" t="str">
            <v>Utility Gas Volumes Sold - Regulated (mcf as metered)</v>
          </cell>
        </row>
        <row r="104">
          <cell r="C104" t="str">
            <v xml:space="preserve">  Residential</v>
          </cell>
          <cell r="E104">
            <v>718243</v>
          </cell>
          <cell r="G104">
            <v>681811</v>
          </cell>
          <cell r="I104">
            <v>424797</v>
          </cell>
          <cell r="K104">
            <v>11427235</v>
          </cell>
          <cell r="M104">
            <v>13719202</v>
          </cell>
          <cell r="R104">
            <v>1591761</v>
          </cell>
          <cell r="T104">
            <v>1507688</v>
          </cell>
        </row>
        <row r="105">
          <cell r="C105" t="str">
            <v xml:space="preserve">  Commercial</v>
          </cell>
          <cell r="E105">
            <v>488905</v>
          </cell>
          <cell r="G105">
            <v>493245</v>
          </cell>
          <cell r="I105">
            <v>281894</v>
          </cell>
          <cell r="K105">
            <v>5109346</v>
          </cell>
          <cell r="M105">
            <v>5976062</v>
          </cell>
          <cell r="R105">
            <v>1067384</v>
          </cell>
          <cell r="T105">
            <v>1041179</v>
          </cell>
        </row>
        <row r="106">
          <cell r="C106" t="str">
            <v xml:space="preserve">  Industrial</v>
          </cell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R106">
            <v>0</v>
          </cell>
          <cell r="T106">
            <v>0</v>
          </cell>
        </row>
        <row r="107">
          <cell r="C107" t="str">
            <v xml:space="preserve">  Public Authorities</v>
          </cell>
          <cell r="E107">
            <v>14223</v>
          </cell>
          <cell r="G107">
            <v>0</v>
          </cell>
          <cell r="I107">
            <v>0</v>
          </cell>
          <cell r="K107">
            <v>336566</v>
          </cell>
          <cell r="R107">
            <v>0</v>
          </cell>
          <cell r="T107">
            <v>0</v>
          </cell>
        </row>
        <row r="108">
          <cell r="C108" t="str">
            <v xml:space="preserve">  Agricultural</v>
          </cell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R108">
            <v>0</v>
          </cell>
          <cell r="T108">
            <v>0</v>
          </cell>
        </row>
        <row r="109">
          <cell r="C109" t="str">
            <v xml:space="preserve">  Unbilled</v>
          </cell>
          <cell r="E109">
            <v>-251832</v>
          </cell>
          <cell r="G109">
            <v>-322906</v>
          </cell>
          <cell r="I109">
            <v>83504</v>
          </cell>
          <cell r="K109">
            <v>-7446</v>
          </cell>
          <cell r="M109">
            <v>113116</v>
          </cell>
          <cell r="R109">
            <v>-289457</v>
          </cell>
          <cell r="T109">
            <v>-388632</v>
          </cell>
        </row>
        <row r="110">
          <cell r="C110" t="str">
            <v xml:space="preserve">         Total Regulated Gas Volumes</v>
          </cell>
          <cell r="E110">
            <v>969539</v>
          </cell>
          <cell r="G110">
            <v>852150</v>
          </cell>
          <cell r="I110">
            <v>790195</v>
          </cell>
          <cell r="K110">
            <v>16865701</v>
          </cell>
          <cell r="M110">
            <v>19808380</v>
          </cell>
          <cell r="R110">
            <v>2369688</v>
          </cell>
          <cell r="T110">
            <v>2160235</v>
          </cell>
        </row>
        <row r="138">
          <cell r="C138" t="str">
            <v>Utility Sales Customers - Regulated (1)</v>
          </cell>
          <cell r="G138" t="str">
            <v>updated</v>
          </cell>
          <cell r="M138" t="str">
            <v>updated</v>
          </cell>
        </row>
        <row r="139">
          <cell r="C139" t="str">
            <v xml:space="preserve">  Residential</v>
          </cell>
          <cell r="E139">
            <v>267674</v>
          </cell>
          <cell r="G139">
            <v>269583</v>
          </cell>
          <cell r="K139">
            <v>268240.625</v>
          </cell>
          <cell r="M139">
            <v>271139.75</v>
          </cell>
        </row>
        <row r="140">
          <cell r="C140" t="str">
            <v xml:space="preserve">  Commercial</v>
          </cell>
          <cell r="E140">
            <v>24595</v>
          </cell>
          <cell r="G140">
            <v>25009</v>
          </cell>
          <cell r="K140">
            <v>24760.75</v>
          </cell>
          <cell r="M140">
            <v>23624.5</v>
          </cell>
        </row>
        <row r="141">
          <cell r="C141" t="str">
            <v xml:space="preserve">  Industrial</v>
          </cell>
          <cell r="E141">
            <v>438</v>
          </cell>
          <cell r="G141">
            <v>472</v>
          </cell>
          <cell r="K141">
            <v>456.625</v>
          </cell>
          <cell r="M141">
            <v>488.75</v>
          </cell>
        </row>
        <row r="142">
          <cell r="C142" t="str">
            <v xml:space="preserve">  Public Authorities</v>
          </cell>
          <cell r="E142">
            <v>2261</v>
          </cell>
          <cell r="G142">
            <v>2127</v>
          </cell>
          <cell r="K142">
            <v>2063.125</v>
          </cell>
          <cell r="M142">
            <v>2154.875</v>
          </cell>
        </row>
        <row r="143">
          <cell r="C143" t="str">
            <v xml:space="preserve">  Agricultural</v>
          </cell>
          <cell r="E143">
            <v>3847</v>
          </cell>
          <cell r="G143">
            <v>4646</v>
          </cell>
          <cell r="K143">
            <v>3642.125</v>
          </cell>
          <cell r="M143">
            <v>4311.625</v>
          </cell>
        </row>
        <row r="144">
          <cell r="C144" t="str">
            <v xml:space="preserve">          Total Regulated Sales Customers</v>
          </cell>
          <cell r="E144">
            <v>298815</v>
          </cell>
          <cell r="G144">
            <v>301837</v>
          </cell>
          <cell r="K144">
            <v>299163.25</v>
          </cell>
          <cell r="M144">
            <v>301719.5</v>
          </cell>
        </row>
        <row r="146">
          <cell r="C146" t="str">
            <v>Utility Gas Volumes Sold - Regulated (mcf as metered)</v>
          </cell>
        </row>
        <row r="147">
          <cell r="C147" t="str">
            <v xml:space="preserve">  Residential</v>
          </cell>
          <cell r="E147">
            <v>1051182</v>
          </cell>
          <cell r="G147">
            <v>1003397</v>
          </cell>
          <cell r="K147">
            <v>16853552</v>
          </cell>
          <cell r="M147">
            <v>18918306</v>
          </cell>
          <cell r="R147">
            <v>2072723</v>
          </cell>
          <cell r="T147">
            <v>2094538</v>
          </cell>
        </row>
        <row r="148">
          <cell r="C148" t="str">
            <v xml:space="preserve">  Commercial</v>
          </cell>
          <cell r="E148">
            <v>417070</v>
          </cell>
          <cell r="G148">
            <v>455558</v>
          </cell>
          <cell r="K148">
            <v>6210648</v>
          </cell>
          <cell r="M148">
            <v>6814228</v>
          </cell>
          <cell r="R148">
            <v>941005</v>
          </cell>
          <cell r="T148">
            <v>974125</v>
          </cell>
        </row>
        <row r="149">
          <cell r="C149" t="str">
            <v xml:space="preserve">  Industrial</v>
          </cell>
          <cell r="E149">
            <v>159370</v>
          </cell>
          <cell r="G149">
            <v>430566</v>
          </cell>
          <cell r="K149">
            <v>3360429</v>
          </cell>
          <cell r="M149">
            <v>4386103</v>
          </cell>
          <cell r="R149">
            <v>583732</v>
          </cell>
          <cell r="T149">
            <v>1017170</v>
          </cell>
        </row>
        <row r="150">
          <cell r="C150" t="str">
            <v xml:space="preserve">  Public Authorities</v>
          </cell>
          <cell r="E150">
            <v>121352</v>
          </cell>
          <cell r="G150">
            <v>111783</v>
          </cell>
          <cell r="K150">
            <v>2008085</v>
          </cell>
          <cell r="M150">
            <v>2059835</v>
          </cell>
          <cell r="R150">
            <v>227659</v>
          </cell>
          <cell r="T150">
            <v>183361</v>
          </cell>
        </row>
        <row r="151">
          <cell r="C151" t="str">
            <v xml:space="preserve">  Agricultural</v>
          </cell>
          <cell r="E151">
            <v>353798</v>
          </cell>
          <cell r="G151">
            <v>552114</v>
          </cell>
          <cell r="K151">
            <v>492559</v>
          </cell>
          <cell r="M151">
            <v>1563619</v>
          </cell>
          <cell r="R151">
            <v>2190928</v>
          </cell>
          <cell r="T151">
            <v>5415110</v>
          </cell>
        </row>
        <row r="152">
          <cell r="C152" t="str">
            <v xml:space="preserve">  Unbilled</v>
          </cell>
          <cell r="E152">
            <v>-203993</v>
          </cell>
          <cell r="G152">
            <v>-408231</v>
          </cell>
          <cell r="K152">
            <v>647950</v>
          </cell>
          <cell r="M152">
            <v>68729</v>
          </cell>
          <cell r="R152">
            <v>-200659</v>
          </cell>
          <cell r="T152">
            <v>-414985</v>
          </cell>
        </row>
        <row r="153">
          <cell r="C153" t="str">
            <v xml:space="preserve">         Total Regulated Gas Volumes</v>
          </cell>
          <cell r="E153">
            <v>1898779</v>
          </cell>
          <cell r="G153">
            <v>2145187</v>
          </cell>
          <cell r="K153">
            <v>29573223</v>
          </cell>
          <cell r="M153">
            <v>33810820</v>
          </cell>
          <cell r="R153">
            <v>5815388</v>
          </cell>
          <cell r="T153">
            <v>9269319</v>
          </cell>
        </row>
        <row r="174">
          <cell r="H174" t="str">
            <v>KENTUCKYDIVISION</v>
          </cell>
        </row>
        <row r="175">
          <cell r="H175" t="str">
            <v>CONSOLIDATED OPERATING REVENUE AND STATISTICS</v>
          </cell>
        </row>
        <row r="178">
          <cell r="G178" t="str">
            <v>Current Month</v>
          </cell>
          <cell r="M178" t="str">
            <v>Year to Date</v>
          </cell>
          <cell r="T178" t="str">
            <v>Current Month</v>
          </cell>
        </row>
        <row r="179">
          <cell r="C179" t="str">
            <v>Description</v>
          </cell>
          <cell r="E179" t="str">
            <v>Actual</v>
          </cell>
          <cell r="G179" t="str">
            <v xml:space="preserve">Budget </v>
          </cell>
          <cell r="I179" t="str">
            <v>Prior Year Actual</v>
          </cell>
          <cell r="K179" t="str">
            <v>Actual</v>
          </cell>
          <cell r="M179" t="str">
            <v xml:space="preserve">Budget </v>
          </cell>
          <cell r="R179" t="str">
            <v>Actual</v>
          </cell>
          <cell r="T179" t="str">
            <v xml:space="preserve">Budget </v>
          </cell>
        </row>
        <row r="180">
          <cell r="C180" t="str">
            <v>(a)</v>
          </cell>
          <cell r="E180" t="str">
            <v>(b)</v>
          </cell>
          <cell r="G180" t="str">
            <v>(c)</v>
          </cell>
          <cell r="I180" t="str">
            <v>(d)</v>
          </cell>
          <cell r="K180" t="str">
            <v>(e)</v>
          </cell>
          <cell r="M180" t="str">
            <v>(f)</v>
          </cell>
          <cell r="R180" t="str">
            <v>(b)</v>
          </cell>
          <cell r="T180" t="str">
            <v>(c)</v>
          </cell>
        </row>
        <row r="181">
          <cell r="C181" t="str">
            <v>Utility Sales Customers - Regulated (1)</v>
          </cell>
          <cell r="G181" t="str">
            <v>updated</v>
          </cell>
          <cell r="M181" t="str">
            <v>updated</v>
          </cell>
        </row>
        <row r="182">
          <cell r="C182" t="str">
            <v xml:space="preserve">  Residential</v>
          </cell>
          <cell r="E182">
            <v>155943</v>
          </cell>
          <cell r="G182">
            <v>155793</v>
          </cell>
          <cell r="K182">
            <v>156140</v>
          </cell>
          <cell r="M182">
            <v>157299.75</v>
          </cell>
        </row>
        <row r="183">
          <cell r="C183" t="str">
            <v xml:space="preserve">  Commercial</v>
          </cell>
          <cell r="E183">
            <v>17455</v>
          </cell>
          <cell r="G183">
            <v>17467</v>
          </cell>
          <cell r="K183">
            <v>17617.875</v>
          </cell>
          <cell r="M183">
            <v>17675.375</v>
          </cell>
        </row>
        <row r="184">
          <cell r="C184" t="str">
            <v xml:space="preserve">  Industrial</v>
          </cell>
          <cell r="E184">
            <v>229</v>
          </cell>
          <cell r="G184">
            <v>235</v>
          </cell>
          <cell r="K184">
            <v>240.625</v>
          </cell>
          <cell r="M184">
            <v>235</v>
          </cell>
        </row>
        <row r="185">
          <cell r="C185" t="str">
            <v xml:space="preserve">  Public Authorities</v>
          </cell>
          <cell r="E185">
            <v>1635</v>
          </cell>
          <cell r="G185">
            <v>1660</v>
          </cell>
          <cell r="K185">
            <v>1643</v>
          </cell>
          <cell r="M185">
            <v>1646.25</v>
          </cell>
        </row>
        <row r="186">
          <cell r="C186" t="str">
            <v xml:space="preserve">  Agricultural</v>
          </cell>
          <cell r="E186">
            <v>0</v>
          </cell>
          <cell r="G186">
            <v>0</v>
          </cell>
          <cell r="K186">
            <v>0</v>
          </cell>
          <cell r="M186">
            <v>0</v>
          </cell>
        </row>
        <row r="187">
          <cell r="C187" t="str">
            <v xml:space="preserve">          Total Regulated Sales Customers</v>
          </cell>
          <cell r="E187">
            <v>175262</v>
          </cell>
          <cell r="G187">
            <v>175155</v>
          </cell>
          <cell r="K187">
            <v>175641.5</v>
          </cell>
          <cell r="M187">
            <v>176856.375</v>
          </cell>
        </row>
        <row r="189">
          <cell r="C189" t="str">
            <v>Utility Gas Volumes Sold - Regulated (mcf as metered)</v>
          </cell>
        </row>
        <row r="190">
          <cell r="C190" t="str">
            <v xml:space="preserve">  Residential</v>
          </cell>
          <cell r="E190">
            <v>600648</v>
          </cell>
          <cell r="G190">
            <v>449822</v>
          </cell>
          <cell r="K190">
            <v>9688588</v>
          </cell>
          <cell r="M190">
            <v>10869727</v>
          </cell>
          <cell r="R190">
            <v>1003109</v>
          </cell>
          <cell r="T190">
            <v>816858</v>
          </cell>
        </row>
        <row r="191">
          <cell r="C191" t="str">
            <v xml:space="preserve">  Commercial</v>
          </cell>
          <cell r="E191">
            <v>264982</v>
          </cell>
          <cell r="G191">
            <v>233694</v>
          </cell>
          <cell r="K191">
            <v>4137104</v>
          </cell>
          <cell r="M191">
            <v>4493163</v>
          </cell>
          <cell r="R191">
            <v>557956</v>
          </cell>
          <cell r="T191">
            <v>498712</v>
          </cell>
        </row>
        <row r="192">
          <cell r="C192" t="str">
            <v xml:space="preserve">  Industrial</v>
          </cell>
          <cell r="E192">
            <v>127017</v>
          </cell>
          <cell r="G192">
            <v>60000</v>
          </cell>
          <cell r="K192">
            <v>1518253</v>
          </cell>
          <cell r="M192">
            <v>1220000</v>
          </cell>
          <cell r="R192">
            <v>281117</v>
          </cell>
          <cell r="T192">
            <v>220000</v>
          </cell>
        </row>
        <row r="193">
          <cell r="C193" t="str">
            <v xml:space="preserve">  Public Authorities</v>
          </cell>
          <cell r="E193">
            <v>73089</v>
          </cell>
          <cell r="G193">
            <v>64185</v>
          </cell>
          <cell r="K193">
            <v>1213230</v>
          </cell>
          <cell r="M193">
            <v>1329697</v>
          </cell>
          <cell r="R193">
            <v>175979</v>
          </cell>
          <cell r="T193">
            <v>125587</v>
          </cell>
        </row>
        <row r="194">
          <cell r="C194" t="str">
            <v xml:space="preserve">  Agricultural</v>
          </cell>
          <cell r="E194">
            <v>0</v>
          </cell>
          <cell r="G194">
            <v>0</v>
          </cell>
          <cell r="K194">
            <v>0</v>
          </cell>
          <cell r="R194">
            <v>0</v>
          </cell>
          <cell r="T194">
            <v>0</v>
          </cell>
        </row>
        <row r="195">
          <cell r="C195" t="str">
            <v xml:space="preserve">  Unbilled</v>
          </cell>
          <cell r="E195">
            <v>-276795</v>
          </cell>
          <cell r="G195">
            <v>-236681</v>
          </cell>
          <cell r="K195">
            <v>-135833</v>
          </cell>
          <cell r="M195">
            <v>4189</v>
          </cell>
          <cell r="R195">
            <v>-274111</v>
          </cell>
          <cell r="T195">
            <v>-236681</v>
          </cell>
        </row>
        <row r="196">
          <cell r="C196" t="str">
            <v xml:space="preserve">         Total Regulated Gas Volumes</v>
          </cell>
          <cell r="E196">
            <v>788941</v>
          </cell>
          <cell r="G196">
            <v>571020</v>
          </cell>
          <cell r="K196">
            <v>16421342</v>
          </cell>
          <cell r="M196">
            <v>17916776</v>
          </cell>
          <cell r="N196">
            <v>0</v>
          </cell>
          <cell r="R196">
            <v>1744050</v>
          </cell>
          <cell r="T196">
            <v>1424476</v>
          </cell>
        </row>
        <row r="224">
          <cell r="C224" t="str">
            <v>Utility Sales Customers - Regulated (1)</v>
          </cell>
          <cell r="G224" t="str">
            <v>updated</v>
          </cell>
          <cell r="M224" t="str">
            <v>updated</v>
          </cell>
        </row>
        <row r="225">
          <cell r="C225" t="str">
            <v xml:space="preserve">  Residential</v>
          </cell>
          <cell r="E225">
            <v>262234</v>
          </cell>
          <cell r="G225">
            <v>263106</v>
          </cell>
          <cell r="K225">
            <v>261625.75</v>
          </cell>
          <cell r="M225">
            <v>264093.75</v>
          </cell>
        </row>
        <row r="226">
          <cell r="C226" t="str">
            <v xml:space="preserve">  Commercial</v>
          </cell>
          <cell r="E226">
            <v>33885</v>
          </cell>
          <cell r="G226">
            <v>34078</v>
          </cell>
          <cell r="K226">
            <v>33985.875</v>
          </cell>
          <cell r="M226">
            <v>34138</v>
          </cell>
        </row>
        <row r="227">
          <cell r="C227" t="str">
            <v xml:space="preserve">  Industrial</v>
          </cell>
          <cell r="E227">
            <v>618</v>
          </cell>
          <cell r="G227">
            <v>601</v>
          </cell>
          <cell r="K227">
            <v>607</v>
          </cell>
          <cell r="M227">
            <v>601</v>
          </cell>
        </row>
        <row r="228">
          <cell r="C228" t="str">
            <v xml:space="preserve">  Public Authorities</v>
          </cell>
          <cell r="E228">
            <v>865</v>
          </cell>
          <cell r="G228">
            <v>749</v>
          </cell>
          <cell r="K228">
            <v>831.75</v>
          </cell>
          <cell r="M228">
            <v>738.875</v>
          </cell>
        </row>
        <row r="229">
          <cell r="C229" t="str">
            <v xml:space="preserve">  Agricultural</v>
          </cell>
          <cell r="E229">
            <v>0</v>
          </cell>
          <cell r="G229">
            <v>0</v>
          </cell>
          <cell r="K229">
            <v>0</v>
          </cell>
          <cell r="M229">
            <v>0</v>
          </cell>
        </row>
        <row r="230">
          <cell r="C230" t="str">
            <v xml:space="preserve">          Total Regulated Sales Customers</v>
          </cell>
          <cell r="E230">
            <v>297602</v>
          </cell>
          <cell r="G230">
            <v>298534</v>
          </cell>
          <cell r="K230">
            <v>297050.375</v>
          </cell>
          <cell r="M230">
            <v>299571.625</v>
          </cell>
        </row>
        <row r="232">
          <cell r="C232" t="str">
            <v>Utility Gas Volumes Sold - Regulated (mcf as metered)</v>
          </cell>
        </row>
        <row r="233">
          <cell r="C233" t="str">
            <v xml:space="preserve">  Residential</v>
          </cell>
          <cell r="E233">
            <v>832782</v>
          </cell>
          <cell r="G233">
            <v>671347</v>
          </cell>
          <cell r="K233">
            <v>14765450</v>
          </cell>
          <cell r="M233">
            <v>17087837</v>
          </cell>
          <cell r="R233">
            <v>1505648</v>
          </cell>
          <cell r="T233">
            <v>1321035</v>
          </cell>
        </row>
        <row r="234">
          <cell r="C234" t="str">
            <v xml:space="preserve">  Commercial</v>
          </cell>
          <cell r="E234">
            <v>646916</v>
          </cell>
          <cell r="G234">
            <v>778060</v>
          </cell>
          <cell r="K234">
            <v>10014319</v>
          </cell>
          <cell r="M234">
            <v>11179919</v>
          </cell>
          <cell r="R234">
            <v>1535752</v>
          </cell>
          <cell r="T234">
            <v>1697162</v>
          </cell>
        </row>
        <row r="235">
          <cell r="C235" t="str">
            <v xml:space="preserve">  Industrial</v>
          </cell>
          <cell r="E235">
            <v>548960</v>
          </cell>
          <cell r="G235">
            <v>525799</v>
          </cell>
          <cell r="K235">
            <v>6334537</v>
          </cell>
          <cell r="M235">
            <v>5402285</v>
          </cell>
          <cell r="R235">
            <v>1543046</v>
          </cell>
          <cell r="T235">
            <v>1650786</v>
          </cell>
        </row>
        <row r="236">
          <cell r="C236" t="str">
            <v xml:space="preserve">  Public Authorities</v>
          </cell>
          <cell r="E236">
            <v>12624</v>
          </cell>
          <cell r="G236">
            <v>16694</v>
          </cell>
          <cell r="K236">
            <v>184748</v>
          </cell>
          <cell r="M236">
            <v>228258</v>
          </cell>
          <cell r="R236">
            <v>29462</v>
          </cell>
          <cell r="T236">
            <v>46455</v>
          </cell>
        </row>
        <row r="237">
          <cell r="C237" t="str">
            <v xml:space="preserve">  Agricultural</v>
          </cell>
          <cell r="E237">
            <v>0</v>
          </cell>
          <cell r="G237">
            <v>0</v>
          </cell>
          <cell r="K237">
            <v>7615</v>
          </cell>
          <cell r="R237">
            <v>0</v>
          </cell>
          <cell r="T237">
            <v>0</v>
          </cell>
        </row>
        <row r="238">
          <cell r="C238" t="str">
            <v xml:space="preserve">  Unbilled</v>
          </cell>
          <cell r="E238">
            <v>-417951</v>
          </cell>
          <cell r="G238">
            <v>-352920</v>
          </cell>
          <cell r="K238">
            <v>-167602</v>
          </cell>
          <cell r="M238">
            <v>-139475</v>
          </cell>
          <cell r="R238">
            <v>-452047</v>
          </cell>
          <cell r="T238">
            <v>-383889</v>
          </cell>
        </row>
        <row r="239">
          <cell r="C239" t="str">
            <v xml:space="preserve">         Total Regulated Gas Volumes</v>
          </cell>
          <cell r="E239">
            <v>1623331</v>
          </cell>
          <cell r="G239">
            <v>1638980</v>
          </cell>
          <cell r="K239">
            <v>31139067</v>
          </cell>
          <cell r="M239">
            <v>33758824</v>
          </cell>
          <cell r="R239">
            <v>4161861</v>
          </cell>
          <cell r="T239">
            <v>4331549</v>
          </cell>
        </row>
        <row r="260">
          <cell r="H260" t="str">
            <v>COLORADO KANSAS DIVISION</v>
          </cell>
        </row>
        <row r="261">
          <cell r="H261" t="str">
            <v>CONSOLIDATED OPERATING REVENUE AND STATISTICS</v>
          </cell>
        </row>
        <row r="264">
          <cell r="G264" t="str">
            <v>Current Month</v>
          </cell>
          <cell r="M264" t="str">
            <v>Year to Date</v>
          </cell>
          <cell r="T264" t="str">
            <v>Current Month</v>
          </cell>
        </row>
        <row r="265">
          <cell r="C265" t="str">
            <v>Description</v>
          </cell>
          <cell r="E265" t="str">
            <v>Actual</v>
          </cell>
          <cell r="G265" t="str">
            <v xml:space="preserve">Budget </v>
          </cell>
          <cell r="K265" t="str">
            <v>Actual</v>
          </cell>
          <cell r="M265" t="str">
            <v xml:space="preserve">Budget </v>
          </cell>
          <cell r="R265" t="str">
            <v>Actual</v>
          </cell>
          <cell r="T265" t="str">
            <v xml:space="preserve">Budget </v>
          </cell>
        </row>
        <row r="266">
          <cell r="C266" t="str">
            <v>(a)</v>
          </cell>
          <cell r="E266" t="str">
            <v>(b)</v>
          </cell>
          <cell r="G266" t="str">
            <v>(c)</v>
          </cell>
          <cell r="K266" t="str">
            <v>(e)</v>
          </cell>
          <cell r="M266" t="str">
            <v>(f)</v>
          </cell>
          <cell r="R266" t="str">
            <v>(b)</v>
          </cell>
          <cell r="T266" t="str">
            <v>(c)</v>
          </cell>
        </row>
        <row r="267">
          <cell r="C267" t="str">
            <v>Utility Sales Customers - Regulated (1)</v>
          </cell>
          <cell r="G267" t="str">
            <v>updated</v>
          </cell>
          <cell r="M267" t="str">
            <v>updated</v>
          </cell>
        </row>
        <row r="268">
          <cell r="C268" t="str">
            <v xml:space="preserve">  Residential</v>
          </cell>
          <cell r="E268">
            <v>208132</v>
          </cell>
          <cell r="G268">
            <v>205361</v>
          </cell>
          <cell r="K268">
            <v>206611</v>
          </cell>
          <cell r="M268">
            <v>206974</v>
          </cell>
        </row>
        <row r="269">
          <cell r="C269" t="str">
            <v xml:space="preserve">  Commercial</v>
          </cell>
          <cell r="E269">
            <v>18952</v>
          </cell>
          <cell r="G269">
            <v>18896</v>
          </cell>
          <cell r="K269">
            <v>18933.25</v>
          </cell>
          <cell r="M269">
            <v>18938.625</v>
          </cell>
        </row>
        <row r="270">
          <cell r="C270" t="str">
            <v xml:space="preserve">  Industrial</v>
          </cell>
          <cell r="E270">
            <v>76</v>
          </cell>
          <cell r="G270">
            <v>30</v>
          </cell>
          <cell r="K270">
            <v>77</v>
          </cell>
          <cell r="M270">
            <v>30.875</v>
          </cell>
        </row>
        <row r="271">
          <cell r="C271" t="str">
            <v xml:space="preserve">  Public Authorities</v>
          </cell>
          <cell r="E271">
            <v>1748</v>
          </cell>
          <cell r="G271">
            <v>1655</v>
          </cell>
          <cell r="K271">
            <v>1741</v>
          </cell>
          <cell r="M271">
            <v>1705.125</v>
          </cell>
        </row>
        <row r="272">
          <cell r="C272" t="str">
            <v xml:space="preserve">  Agricultural</v>
          </cell>
          <cell r="E272">
            <v>280</v>
          </cell>
          <cell r="G272">
            <v>315</v>
          </cell>
          <cell r="K272">
            <v>281</v>
          </cell>
          <cell r="M272">
            <v>352.25</v>
          </cell>
        </row>
        <row r="273">
          <cell r="C273" t="str">
            <v xml:space="preserve">          Total Regulated Sales Customers</v>
          </cell>
          <cell r="E273">
            <v>229188</v>
          </cell>
          <cell r="G273">
            <v>226257</v>
          </cell>
          <cell r="K273">
            <v>227643.25</v>
          </cell>
          <cell r="M273">
            <v>228000.875</v>
          </cell>
        </row>
        <row r="275">
          <cell r="C275" t="str">
            <v>Utility Gas Volumes Sold - Regulated (mcf as metered)</v>
          </cell>
        </row>
        <row r="276">
          <cell r="C276" t="str">
            <v xml:space="preserve">  Residential</v>
          </cell>
          <cell r="E276">
            <v>918858</v>
          </cell>
          <cell r="G276">
            <v>626428</v>
          </cell>
          <cell r="K276">
            <v>14692757</v>
          </cell>
          <cell r="M276">
            <v>16057350</v>
          </cell>
          <cell r="R276">
            <v>1630570</v>
          </cell>
          <cell r="T276">
            <v>1240354</v>
          </cell>
        </row>
        <row r="277">
          <cell r="C277" t="str">
            <v xml:space="preserve">  Commercial</v>
          </cell>
          <cell r="E277">
            <v>329335</v>
          </cell>
          <cell r="G277">
            <v>271008</v>
          </cell>
          <cell r="K277">
            <v>5091412</v>
          </cell>
          <cell r="M277">
            <v>5660066</v>
          </cell>
          <cell r="R277">
            <v>689247</v>
          </cell>
          <cell r="T277">
            <v>586753</v>
          </cell>
        </row>
        <row r="278">
          <cell r="C278" t="str">
            <v xml:space="preserve">  Industrial</v>
          </cell>
          <cell r="E278">
            <v>24042</v>
          </cell>
          <cell r="G278">
            <v>19851</v>
          </cell>
          <cell r="K278">
            <v>253308</v>
          </cell>
          <cell r="M278">
            <v>223659</v>
          </cell>
          <cell r="R278">
            <v>65862</v>
          </cell>
          <cell r="T278">
            <v>55526</v>
          </cell>
        </row>
        <row r="279">
          <cell r="C279" t="str">
            <v xml:space="preserve">  Public Authorities</v>
          </cell>
          <cell r="E279">
            <v>97086</v>
          </cell>
          <cell r="G279">
            <v>74362</v>
          </cell>
          <cell r="K279">
            <v>1189097</v>
          </cell>
          <cell r="M279">
            <v>1287356</v>
          </cell>
          <cell r="R279">
            <v>167119</v>
          </cell>
          <cell r="T279">
            <v>119861</v>
          </cell>
        </row>
        <row r="280">
          <cell r="C280" t="str">
            <v xml:space="preserve">  Agricultural</v>
          </cell>
          <cell r="E280">
            <v>25979</v>
          </cell>
          <cell r="G280">
            <v>101541</v>
          </cell>
          <cell r="K280">
            <v>61484</v>
          </cell>
          <cell r="M280">
            <v>292569</v>
          </cell>
          <cell r="R280">
            <v>144483</v>
          </cell>
          <cell r="T280">
            <v>627323</v>
          </cell>
        </row>
        <row r="281">
          <cell r="C281" t="str">
            <v xml:space="preserve">  Unbilled</v>
          </cell>
          <cell r="E281">
            <v>-288392</v>
          </cell>
          <cell r="G281">
            <v>-23925</v>
          </cell>
          <cell r="K281">
            <v>510725</v>
          </cell>
          <cell r="M281">
            <v>-147991</v>
          </cell>
          <cell r="R281">
            <v>-295333</v>
          </cell>
          <cell r="T281">
            <v>-22712</v>
          </cell>
        </row>
        <row r="282">
          <cell r="C282" t="str">
            <v xml:space="preserve">         Total Regulated Gas Volumes</v>
          </cell>
          <cell r="E282">
            <v>1106908</v>
          </cell>
          <cell r="G282">
            <v>1069265</v>
          </cell>
          <cell r="K282">
            <v>21798783</v>
          </cell>
          <cell r="M282">
            <v>23373009</v>
          </cell>
          <cell r="R282">
            <v>2401948</v>
          </cell>
          <cell r="T282">
            <v>2607105</v>
          </cell>
        </row>
        <row r="310">
          <cell r="C310" t="str">
            <v>Utility Sales Customers - Regulated (1)</v>
          </cell>
          <cell r="G310" t="str">
            <v>updated</v>
          </cell>
          <cell r="M310" t="str">
            <v>updated</v>
          </cell>
        </row>
        <row r="311">
          <cell r="C311" t="str">
            <v xml:space="preserve">  Residential</v>
          </cell>
          <cell r="E311">
            <v>230999</v>
          </cell>
          <cell r="G311">
            <v>229672</v>
          </cell>
          <cell r="K311">
            <v>233010.375</v>
          </cell>
          <cell r="M311">
            <v>231796.75</v>
          </cell>
        </row>
        <row r="312">
          <cell r="C312" t="str">
            <v xml:space="preserve">  Commercial</v>
          </cell>
          <cell r="E312">
            <v>25494</v>
          </cell>
          <cell r="G312">
            <v>25917</v>
          </cell>
          <cell r="K312">
            <v>25846.5</v>
          </cell>
          <cell r="M312">
            <v>26171</v>
          </cell>
        </row>
        <row r="313">
          <cell r="C313" t="str">
            <v xml:space="preserve">  Industrial</v>
          </cell>
          <cell r="E313">
            <v>550</v>
          </cell>
          <cell r="G313">
            <v>514</v>
          </cell>
          <cell r="K313">
            <v>493.75</v>
          </cell>
          <cell r="M313">
            <v>495</v>
          </cell>
        </row>
        <row r="314">
          <cell r="C314" t="str">
            <v xml:space="preserve">  Public Authorities</v>
          </cell>
          <cell r="E314">
            <v>2669</v>
          </cell>
          <cell r="G314">
            <v>2573</v>
          </cell>
          <cell r="K314">
            <v>2636.25</v>
          </cell>
          <cell r="M314">
            <v>2639.375</v>
          </cell>
        </row>
        <row r="315">
          <cell r="C315" t="str">
            <v xml:space="preserve">  Agricultural</v>
          </cell>
          <cell r="E315">
            <v>0</v>
          </cell>
          <cell r="G315">
            <v>0</v>
          </cell>
          <cell r="K315">
            <v>0</v>
          </cell>
          <cell r="M315">
            <v>0</v>
          </cell>
        </row>
        <row r="316">
          <cell r="C316" t="str">
            <v xml:space="preserve">          Total Regulated Sales Customers</v>
          </cell>
          <cell r="E316">
            <v>259712</v>
          </cell>
          <cell r="G316">
            <v>258676</v>
          </cell>
          <cell r="K316">
            <v>261986.875</v>
          </cell>
          <cell r="M316">
            <v>261102.125</v>
          </cell>
        </row>
        <row r="318">
          <cell r="C318" t="str">
            <v>Utility Gas Volumes Sold - Regulated (mcf as metered)</v>
          </cell>
        </row>
        <row r="319">
          <cell r="C319" t="str">
            <v xml:space="preserve">  Residential</v>
          </cell>
          <cell r="E319">
            <v>621497</v>
          </cell>
          <cell r="G319">
            <v>539771</v>
          </cell>
          <cell r="K319">
            <v>11707991</v>
          </cell>
          <cell r="M319">
            <v>13284943</v>
          </cell>
          <cell r="R319">
            <v>1382078</v>
          </cell>
          <cell r="T319">
            <v>1329341</v>
          </cell>
        </row>
        <row r="320">
          <cell r="C320" t="str">
            <v xml:space="preserve">  Commercial</v>
          </cell>
          <cell r="E320">
            <v>414520</v>
          </cell>
          <cell r="G320">
            <v>382876</v>
          </cell>
          <cell r="K320">
            <v>5465524</v>
          </cell>
          <cell r="M320">
            <v>5749113</v>
          </cell>
          <cell r="R320">
            <v>1125054</v>
          </cell>
          <cell r="T320">
            <v>985517</v>
          </cell>
        </row>
        <row r="321">
          <cell r="C321" t="str">
            <v xml:space="preserve">  Industrial</v>
          </cell>
          <cell r="E321">
            <v>684849</v>
          </cell>
          <cell r="G321">
            <v>781818</v>
          </cell>
          <cell r="K321">
            <v>6251569</v>
          </cell>
          <cell r="M321">
            <v>6239585</v>
          </cell>
          <cell r="R321">
            <v>2092284</v>
          </cell>
          <cell r="T321">
            <v>2307190</v>
          </cell>
        </row>
        <row r="322">
          <cell r="C322" t="str">
            <v xml:space="preserve">  Public Authorities</v>
          </cell>
          <cell r="E322">
            <v>245015</v>
          </cell>
          <cell r="G322">
            <v>183515</v>
          </cell>
          <cell r="K322">
            <v>3102785</v>
          </cell>
          <cell r="M322">
            <v>2900513</v>
          </cell>
          <cell r="R322">
            <v>558479</v>
          </cell>
          <cell r="T322">
            <v>423133</v>
          </cell>
        </row>
        <row r="323">
          <cell r="C323" t="str">
            <v xml:space="preserve">  Agricultural</v>
          </cell>
          <cell r="E323">
            <v>0</v>
          </cell>
          <cell r="G323">
            <v>0</v>
          </cell>
          <cell r="K323">
            <v>-20603</v>
          </cell>
          <cell r="R323">
            <v>0</v>
          </cell>
          <cell r="T323">
            <v>0</v>
          </cell>
        </row>
        <row r="324">
          <cell r="C324" t="str">
            <v xml:space="preserve">  Unbilled</v>
          </cell>
          <cell r="E324">
            <v>-91886</v>
          </cell>
          <cell r="G324">
            <v>-86651</v>
          </cell>
          <cell r="K324">
            <v>-200340</v>
          </cell>
          <cell r="M324">
            <v>-261</v>
          </cell>
          <cell r="R324">
            <v>-88532</v>
          </cell>
          <cell r="T324">
            <v>-86651</v>
          </cell>
        </row>
        <row r="325">
          <cell r="C325" t="str">
            <v xml:space="preserve">         Total Regulated Gas Volumes</v>
          </cell>
          <cell r="E325">
            <v>1873995</v>
          </cell>
          <cell r="G325">
            <v>1801329</v>
          </cell>
          <cell r="K325">
            <v>26306926</v>
          </cell>
          <cell r="M325">
            <v>28173893</v>
          </cell>
          <cell r="R325">
            <v>5069363</v>
          </cell>
          <cell r="T325">
            <v>4958530</v>
          </cell>
        </row>
        <row r="350">
          <cell r="G350" t="str">
            <v>Current Month</v>
          </cell>
          <cell r="M350" t="str">
            <v>Year to Date</v>
          </cell>
          <cell r="T350" t="str">
            <v>Current Month</v>
          </cell>
        </row>
        <row r="351">
          <cell r="C351" t="str">
            <v>Description</v>
          </cell>
          <cell r="E351" t="str">
            <v>Actual</v>
          </cell>
          <cell r="G351" t="str">
            <v xml:space="preserve">Budget </v>
          </cell>
          <cell r="K351" t="str">
            <v>Actual</v>
          </cell>
          <cell r="M351" t="str">
            <v xml:space="preserve">Budget </v>
          </cell>
          <cell r="R351" t="str">
            <v>Actual</v>
          </cell>
          <cell r="T351" t="str">
            <v xml:space="preserve">Budget </v>
          </cell>
        </row>
        <row r="352">
          <cell r="C352" t="str">
            <v>(a)</v>
          </cell>
          <cell r="E352" t="str">
            <v>(b)</v>
          </cell>
          <cell r="G352" t="str">
            <v>(c)</v>
          </cell>
          <cell r="K352" t="str">
            <v>(e)</v>
          </cell>
          <cell r="M352" t="str">
            <v>(f)</v>
          </cell>
          <cell r="R352" t="str">
            <v>(b)</v>
          </cell>
          <cell r="T352" t="str">
            <v>(c)</v>
          </cell>
        </row>
        <row r="353">
          <cell r="C353" t="str">
            <v>Utility Sales Customers - Regulated (1)</v>
          </cell>
          <cell r="G353" t="str">
            <v>updated</v>
          </cell>
          <cell r="M353" t="str">
            <v>updated</v>
          </cell>
        </row>
        <row r="354">
          <cell r="C354" t="str">
            <v xml:space="preserve">  Residential</v>
          </cell>
          <cell r="E354">
            <v>1362457</v>
          </cell>
          <cell r="G354">
            <v>1397450</v>
          </cell>
          <cell r="K354">
            <v>1366190</v>
          </cell>
          <cell r="M354">
            <v>1395757</v>
          </cell>
        </row>
        <row r="355">
          <cell r="C355" t="str">
            <v xml:space="preserve">  Commercial</v>
          </cell>
          <cell r="E355">
            <v>123008</v>
          </cell>
          <cell r="G355">
            <v>122895</v>
          </cell>
          <cell r="K355">
            <v>123722</v>
          </cell>
          <cell r="M355">
            <v>124552</v>
          </cell>
        </row>
        <row r="356">
          <cell r="C356" t="str">
            <v xml:space="preserve">  Industrial</v>
          </cell>
          <cell r="E356">
            <v>825</v>
          </cell>
          <cell r="G356">
            <v>1110</v>
          </cell>
          <cell r="K356">
            <v>864</v>
          </cell>
          <cell r="M356">
            <v>1110</v>
          </cell>
        </row>
        <row r="357">
          <cell r="C357" t="str">
            <v xml:space="preserve">  Public Authorities</v>
          </cell>
          <cell r="E357">
            <v>0</v>
          </cell>
          <cell r="K357">
            <v>0</v>
          </cell>
          <cell r="M357">
            <v>0</v>
          </cell>
        </row>
        <row r="358">
          <cell r="C358" t="str">
            <v xml:space="preserve">  Agricultural</v>
          </cell>
          <cell r="E358">
            <v>0</v>
          </cell>
          <cell r="K358">
            <v>0</v>
          </cell>
          <cell r="M358">
            <v>0</v>
          </cell>
        </row>
        <row r="359">
          <cell r="C359" t="str">
            <v xml:space="preserve">          Total Regulated Sales Customers</v>
          </cell>
          <cell r="E359">
            <v>1486290</v>
          </cell>
          <cell r="G359">
            <v>1521455</v>
          </cell>
          <cell r="K359">
            <v>1490776</v>
          </cell>
          <cell r="M359">
            <v>1521419</v>
          </cell>
        </row>
        <row r="361">
          <cell r="C361" t="str">
            <v>Utility Gas Volumes Sold - Regulated (mcf as metered)</v>
          </cell>
        </row>
        <row r="362">
          <cell r="C362" t="str">
            <v xml:space="preserve">  Residential</v>
          </cell>
          <cell r="E362">
            <v>3335552</v>
          </cell>
          <cell r="G362">
            <v>4096000</v>
          </cell>
          <cell r="K362">
            <v>65057242</v>
          </cell>
          <cell r="M362">
            <v>78918000</v>
          </cell>
          <cell r="R362">
            <v>4096133</v>
          </cell>
          <cell r="T362">
            <v>4885570</v>
          </cell>
        </row>
        <row r="363">
          <cell r="C363" t="str">
            <v xml:space="preserve">  Commercial</v>
          </cell>
          <cell r="E363">
            <v>3081285</v>
          </cell>
          <cell r="G363">
            <v>3487000</v>
          </cell>
          <cell r="K363">
            <v>39294484</v>
          </cell>
          <cell r="M363">
            <v>44613000</v>
          </cell>
          <cell r="R363">
            <v>3791819</v>
          </cell>
          <cell r="T363">
            <v>4089641</v>
          </cell>
        </row>
        <row r="364">
          <cell r="C364" t="str">
            <v xml:space="preserve">  Industrial</v>
          </cell>
          <cell r="E364">
            <v>305927</v>
          </cell>
          <cell r="G364">
            <v>408000</v>
          </cell>
          <cell r="K364">
            <v>4276195</v>
          </cell>
          <cell r="M364">
            <v>4606000</v>
          </cell>
          <cell r="R364">
            <v>1713362</v>
          </cell>
          <cell r="T364">
            <v>1933372</v>
          </cell>
        </row>
        <row r="365">
          <cell r="C365" t="str">
            <v xml:space="preserve">  Public Authorities</v>
          </cell>
          <cell r="E365">
            <v>0</v>
          </cell>
          <cell r="G365">
            <v>0</v>
          </cell>
          <cell r="K365">
            <v>0</v>
          </cell>
          <cell r="M365">
            <v>0</v>
          </cell>
          <cell r="R365">
            <v>313464</v>
          </cell>
          <cell r="T365">
            <v>239618</v>
          </cell>
        </row>
        <row r="366">
          <cell r="C366" t="str">
            <v xml:space="preserve">  Agricultural</v>
          </cell>
          <cell r="E366">
            <v>0</v>
          </cell>
          <cell r="G366">
            <v>0</v>
          </cell>
          <cell r="K366">
            <v>0</v>
          </cell>
          <cell r="R366">
            <v>0</v>
          </cell>
          <cell r="T366">
            <v>0</v>
          </cell>
        </row>
        <row r="367">
          <cell r="C367" t="str">
            <v xml:space="preserve">  Unbilled</v>
          </cell>
          <cell r="E367">
            <v>-669680</v>
          </cell>
          <cell r="G367">
            <v>-1006393</v>
          </cell>
          <cell r="K367">
            <v>632546</v>
          </cell>
          <cell r="M367">
            <v>241992</v>
          </cell>
          <cell r="R367">
            <v>-666326</v>
          </cell>
          <cell r="T367">
            <v>-1006393</v>
          </cell>
        </row>
        <row r="368">
          <cell r="C368" t="str">
            <v xml:space="preserve">         Total Regulated Gas Volumes</v>
          </cell>
          <cell r="E368">
            <v>6053084</v>
          </cell>
          <cell r="G368">
            <v>6984607</v>
          </cell>
          <cell r="K368">
            <v>109260467</v>
          </cell>
          <cell r="M368">
            <v>128378992</v>
          </cell>
          <cell r="R368">
            <v>9248452</v>
          </cell>
          <cell r="T368">
            <v>10141808</v>
          </cell>
        </row>
      </sheetData>
      <sheetData sheetId="48" refreshError="1">
        <row r="20">
          <cell r="B20" t="str">
            <v>Tot Utility</v>
          </cell>
          <cell r="O20" t="str">
            <v>SSU</v>
          </cell>
          <cell r="AB20" t="str">
            <v>West Texas</v>
          </cell>
          <cell r="AO20" t="str">
            <v>ColKans</v>
          </cell>
          <cell r="BB20" t="str">
            <v>Louisiana</v>
          </cell>
          <cell r="BO20" t="str">
            <v>MVG</v>
          </cell>
          <cell r="CB20" t="str">
            <v>MidStates</v>
          </cell>
          <cell r="CO20" t="str">
            <v>Kentucky</v>
          </cell>
          <cell r="DB20" t="str">
            <v>Non-Utility</v>
          </cell>
          <cell r="DO20" t="str">
            <v>Mid-Tex</v>
          </cell>
        </row>
        <row r="21">
          <cell r="B21" t="str">
            <v>2005 FINAL Budget</v>
          </cell>
          <cell r="C21" t="str">
            <v>Oct FY2004</v>
          </cell>
          <cell r="D21" t="str">
            <v>Nov FY2004</v>
          </cell>
          <cell r="E21" t="str">
            <v>Dec FY2004</v>
          </cell>
          <cell r="F21" t="str">
            <v>Jan FY2005</v>
          </cell>
          <cell r="G21" t="str">
            <v>Feb FY2005</v>
          </cell>
          <cell r="H21" t="str">
            <v>Mar FY2005</v>
          </cell>
          <cell r="I21" t="str">
            <v>Apr FY2005</v>
          </cell>
          <cell r="J21" t="str">
            <v>May FY2005</v>
          </cell>
          <cell r="K21" t="str">
            <v>Jun FY2005</v>
          </cell>
          <cell r="L21" t="str">
            <v>Jul FY2005</v>
          </cell>
          <cell r="M21" t="str">
            <v>Aug FY2005</v>
          </cell>
          <cell r="N21" t="str">
            <v>Sep FY2005</v>
          </cell>
          <cell r="O21" t="str">
            <v>2005 FINAL Budget</v>
          </cell>
          <cell r="P21" t="str">
            <v>Oct FY2004</v>
          </cell>
          <cell r="Q21" t="str">
            <v>Nov FY2004</v>
          </cell>
          <cell r="R21" t="str">
            <v>Dec FY2004</v>
          </cell>
          <cell r="S21" t="str">
            <v>Jan FY2005</v>
          </cell>
          <cell r="T21" t="str">
            <v>Feb FY2005</v>
          </cell>
          <cell r="U21" t="str">
            <v>Mar FY2005</v>
          </cell>
          <cell r="V21" t="str">
            <v>Apr FY2005</v>
          </cell>
          <cell r="W21" t="str">
            <v>May FY2005</v>
          </cell>
          <cell r="X21" t="str">
            <v>Jun FY2005</v>
          </cell>
          <cell r="Y21" t="str">
            <v>Jul FY2005</v>
          </cell>
          <cell r="Z21" t="str">
            <v>Aug FY2005</v>
          </cell>
          <cell r="AA21" t="str">
            <v>Sep FY2005</v>
          </cell>
          <cell r="AB21" t="str">
            <v>2005 FINAL Budget</v>
          </cell>
          <cell r="AC21" t="str">
            <v>Oct FY2004</v>
          </cell>
          <cell r="AD21" t="str">
            <v>Nov FY2004</v>
          </cell>
          <cell r="AE21" t="str">
            <v>Dec FY2004</v>
          </cell>
          <cell r="AF21" t="str">
            <v>Jan FY2005</v>
          </cell>
          <cell r="AG21" t="str">
            <v>Feb FY2005</v>
          </cell>
          <cell r="AH21" t="str">
            <v>Mar FY2005</v>
          </cell>
          <cell r="AI21" t="str">
            <v>Apr FY2005</v>
          </cell>
          <cell r="AJ21" t="str">
            <v>May FY2005</v>
          </cell>
          <cell r="AK21" t="str">
            <v>Jun FY2005</v>
          </cell>
          <cell r="AL21" t="str">
            <v>Jul FY2005</v>
          </cell>
          <cell r="AM21" t="str">
            <v>Aug FY2005</v>
          </cell>
          <cell r="AN21" t="str">
            <v>Sep FY2005</v>
          </cell>
          <cell r="AO21" t="str">
            <v>2005 FINAL Budget</v>
          </cell>
          <cell r="AP21" t="str">
            <v>Oct FY2004</v>
          </cell>
          <cell r="AQ21" t="str">
            <v>Nov FY2004</v>
          </cell>
          <cell r="AR21" t="str">
            <v>Dec FY2004</v>
          </cell>
          <cell r="AS21" t="str">
            <v>Jan FY2005</v>
          </cell>
          <cell r="AT21" t="str">
            <v>Feb FY2005</v>
          </cell>
          <cell r="AU21" t="str">
            <v>Mar FY2005</v>
          </cell>
          <cell r="AV21" t="str">
            <v>Apr FY2005</v>
          </cell>
          <cell r="AW21" t="str">
            <v>May FY2005</v>
          </cell>
          <cell r="AX21" t="str">
            <v>Jun FY2005</v>
          </cell>
          <cell r="AY21" t="str">
            <v>Jul FY2005</v>
          </cell>
          <cell r="AZ21" t="str">
            <v>Aug FY2005</v>
          </cell>
          <cell r="BA21" t="str">
            <v>Sep FY2005</v>
          </cell>
          <cell r="BB21" t="str">
            <v>2005 FINAL Budget</v>
          </cell>
          <cell r="BC21" t="str">
            <v>Oct FY2004</v>
          </cell>
          <cell r="BD21" t="str">
            <v>Nov FY2004</v>
          </cell>
          <cell r="BE21" t="str">
            <v>Dec FY2004</v>
          </cell>
          <cell r="BF21" t="str">
            <v>Jan FY2005</v>
          </cell>
          <cell r="BG21" t="str">
            <v>Feb FY2005</v>
          </cell>
          <cell r="BH21" t="str">
            <v>Mar FY2005</v>
          </cell>
          <cell r="BI21" t="str">
            <v>Apr FY2005</v>
          </cell>
          <cell r="BJ21" t="str">
            <v>May FY2005</v>
          </cell>
          <cell r="BK21" t="str">
            <v>Jun FY2005</v>
          </cell>
          <cell r="BL21" t="str">
            <v>Jul FY2005</v>
          </cell>
          <cell r="BM21" t="str">
            <v>Aug FY2005</v>
          </cell>
          <cell r="BN21" t="str">
            <v>Sep FY2005</v>
          </cell>
          <cell r="BO21" t="str">
            <v>2005 FINAL Budget</v>
          </cell>
          <cell r="BP21" t="str">
            <v>Oct FY2004</v>
          </cell>
          <cell r="BQ21" t="str">
            <v>Nov FY2004</v>
          </cell>
          <cell r="BR21" t="str">
            <v>Dec FY2004</v>
          </cell>
          <cell r="BS21" t="str">
            <v>Jan FY2005</v>
          </cell>
          <cell r="BT21" t="str">
            <v>Feb FY2005</v>
          </cell>
          <cell r="BU21" t="str">
            <v>Mar FY2005</v>
          </cell>
          <cell r="BV21" t="str">
            <v>Apr FY2005</v>
          </cell>
          <cell r="BW21" t="str">
            <v>May FY2005</v>
          </cell>
          <cell r="BX21" t="str">
            <v>Jun FY2005</v>
          </cell>
          <cell r="BY21" t="str">
            <v>Jul FY2005</v>
          </cell>
          <cell r="BZ21" t="str">
            <v>Aug FY2005</v>
          </cell>
          <cell r="CA21" t="str">
            <v>Sep FY2005</v>
          </cell>
          <cell r="CB21" t="str">
            <v>2005 FINAL Budget</v>
          </cell>
          <cell r="CC21" t="str">
            <v>Oct FY2004</v>
          </cell>
          <cell r="CD21" t="str">
            <v>Nov FY2004</v>
          </cell>
          <cell r="CE21" t="str">
            <v>Dec FY2004</v>
          </cell>
          <cell r="CF21" t="str">
            <v>Jan FY2005</v>
          </cell>
          <cell r="CG21" t="str">
            <v>Feb FY2005</v>
          </cell>
          <cell r="CH21" t="str">
            <v>Mar FY2005</v>
          </cell>
          <cell r="CI21" t="str">
            <v>Apr FY2005</v>
          </cell>
          <cell r="CJ21" t="str">
            <v>May FY2005</v>
          </cell>
          <cell r="CK21" t="str">
            <v>Jun FY2005</v>
          </cell>
          <cell r="CL21" t="str">
            <v>Jul FY2005</v>
          </cell>
          <cell r="CM21" t="str">
            <v>Aug FY2005</v>
          </cell>
          <cell r="CN21" t="str">
            <v>Sep FY2005</v>
          </cell>
          <cell r="CO21" t="str">
            <v>2005 FINAL Budget</v>
          </cell>
          <cell r="CP21" t="str">
            <v>Oct FY2004</v>
          </cell>
          <cell r="CQ21" t="str">
            <v>Nov FY2004</v>
          </cell>
          <cell r="CR21" t="str">
            <v>Dec FY2004</v>
          </cell>
          <cell r="CS21" t="str">
            <v>Jan FY2005</v>
          </cell>
          <cell r="CT21" t="str">
            <v>Feb FY2005</v>
          </cell>
          <cell r="CU21" t="str">
            <v>Mar FY2005</v>
          </cell>
          <cell r="CV21" t="str">
            <v>Apr FY2005</v>
          </cell>
          <cell r="CW21" t="str">
            <v>May FY2005</v>
          </cell>
          <cell r="CX21" t="str">
            <v>Jun FY2005</v>
          </cell>
          <cell r="CY21" t="str">
            <v>Jul FY2005</v>
          </cell>
          <cell r="CZ21" t="str">
            <v>Aug FY2005</v>
          </cell>
          <cell r="DA21" t="str">
            <v>Sep FY2005</v>
          </cell>
          <cell r="DB21" t="str">
            <v>2005 FINAL Budget</v>
          </cell>
          <cell r="DC21" t="str">
            <v>Oct FY2004</v>
          </cell>
          <cell r="DD21" t="str">
            <v>Nov FY2004</v>
          </cell>
          <cell r="DE21" t="str">
            <v>Dec FY2004</v>
          </cell>
          <cell r="DF21" t="str">
            <v>Jan FY2005</v>
          </cell>
          <cell r="DG21" t="str">
            <v>Feb FY2005</v>
          </cell>
          <cell r="DH21" t="str">
            <v>Mar FY2005</v>
          </cell>
          <cell r="DI21" t="str">
            <v>Apr FY2005</v>
          </cell>
          <cell r="DJ21" t="str">
            <v>May FY2005</v>
          </cell>
          <cell r="DK21" t="str">
            <v>Jun FY2005</v>
          </cell>
          <cell r="DL21" t="str">
            <v>Jul FY2005</v>
          </cell>
          <cell r="DM21" t="str">
            <v>Aug FY2005</v>
          </cell>
          <cell r="DN21" t="str">
            <v>Sep FY2005</v>
          </cell>
          <cell r="DO21" t="str">
            <v>2005 FINAL Budget</v>
          </cell>
          <cell r="DP21" t="str">
            <v>Oct FY2004</v>
          </cell>
          <cell r="DQ21" t="str">
            <v>Nov FY2004</v>
          </cell>
          <cell r="DR21" t="str">
            <v>Dec FY2004</v>
          </cell>
          <cell r="DS21" t="str">
            <v>Jan FY2005</v>
          </cell>
          <cell r="DT21" t="str">
            <v>Feb FY2005</v>
          </cell>
          <cell r="DU21" t="str">
            <v>Mar FY2005</v>
          </cell>
          <cell r="DV21" t="str">
            <v>Apr FY2005</v>
          </cell>
          <cell r="DW21" t="str">
            <v>May FY2005</v>
          </cell>
          <cell r="DX21" t="str">
            <v>Jun FY2005</v>
          </cell>
          <cell r="DY21" t="str">
            <v>Jul FY2005</v>
          </cell>
          <cell r="DZ21" t="str">
            <v>Aug FY2005</v>
          </cell>
          <cell r="EA21" t="str">
            <v>Sep FY2005</v>
          </cell>
        </row>
        <row r="23">
          <cell r="A23" t="str">
            <v>Unapplied Overhead</v>
          </cell>
          <cell r="B23">
            <v>-26000.04</v>
          </cell>
          <cell r="C23">
            <v>-407215</v>
          </cell>
          <cell r="D23">
            <v>-509608.41</v>
          </cell>
          <cell r="E23">
            <v>305809.01</v>
          </cell>
          <cell r="F23">
            <v>-461778.28</v>
          </cell>
          <cell r="G23">
            <v>-205070.98</v>
          </cell>
          <cell r="H23">
            <v>293980.99</v>
          </cell>
          <cell r="I23">
            <v>93203.15</v>
          </cell>
          <cell r="J23">
            <v>291561.42</v>
          </cell>
          <cell r="K23">
            <v>145939.51999999999</v>
          </cell>
          <cell r="L23">
            <v>-132332.68</v>
          </cell>
          <cell r="M23">
            <v>236099.57</v>
          </cell>
          <cell r="N23">
            <v>323411.65000000002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-46332.51</v>
          </cell>
          <cell r="AC23">
            <v>3716.06</v>
          </cell>
          <cell r="AD23">
            <v>-403282.56</v>
          </cell>
          <cell r="AE23">
            <v>99090.04</v>
          </cell>
          <cell r="AF23">
            <v>-200589.58</v>
          </cell>
          <cell r="AG23">
            <v>125809.24</v>
          </cell>
          <cell r="AH23">
            <v>92403.66</v>
          </cell>
          <cell r="AI23">
            <v>-7386.14</v>
          </cell>
          <cell r="AJ23">
            <v>110425.81</v>
          </cell>
          <cell r="AK23">
            <v>177297.43</v>
          </cell>
          <cell r="AL23">
            <v>-179185.86</v>
          </cell>
          <cell r="AM23">
            <v>-64981.14</v>
          </cell>
          <cell r="AN23">
            <v>200350.53</v>
          </cell>
          <cell r="AO23">
            <v>-0.41</v>
          </cell>
          <cell r="AP23">
            <v>-13300.82</v>
          </cell>
          <cell r="AQ23">
            <v>-149047.57</v>
          </cell>
          <cell r="AR23">
            <v>81759.39</v>
          </cell>
          <cell r="AS23">
            <v>84936.08</v>
          </cell>
          <cell r="AT23">
            <v>-275536.11</v>
          </cell>
          <cell r="AU23">
            <v>27934.82</v>
          </cell>
          <cell r="AV23">
            <v>24014.54</v>
          </cell>
          <cell r="AW23">
            <v>42323.49</v>
          </cell>
          <cell r="AX23">
            <v>29468.9</v>
          </cell>
          <cell r="AY23">
            <v>46253.26</v>
          </cell>
          <cell r="AZ23">
            <v>39384.120000000003</v>
          </cell>
          <cell r="BA23">
            <v>61809.49</v>
          </cell>
          <cell r="BB23">
            <v>3582.38</v>
          </cell>
          <cell r="BC23">
            <v>87207.34</v>
          </cell>
          <cell r="BD23">
            <v>30532.85</v>
          </cell>
          <cell r="BE23">
            <v>117153.81</v>
          </cell>
          <cell r="BF23">
            <v>-383834.82</v>
          </cell>
          <cell r="BG23">
            <v>-271075.24</v>
          </cell>
          <cell r="BH23">
            <v>149918.45000000001</v>
          </cell>
          <cell r="BI23">
            <v>37218.86</v>
          </cell>
          <cell r="BJ23">
            <v>94730.91</v>
          </cell>
          <cell r="BK23">
            <v>-114706.46</v>
          </cell>
          <cell r="BL23">
            <v>-29858.7</v>
          </cell>
          <cell r="BM23">
            <v>167006.31</v>
          </cell>
          <cell r="BN23">
            <v>119289.07</v>
          </cell>
          <cell r="BO23">
            <v>-12970.8</v>
          </cell>
          <cell r="BP23">
            <v>-173663.7</v>
          </cell>
          <cell r="BQ23">
            <v>-149527.01999999999</v>
          </cell>
          <cell r="BR23">
            <v>-42485.73</v>
          </cell>
          <cell r="BS23">
            <v>-15173.33</v>
          </cell>
          <cell r="BT23">
            <v>55000.87</v>
          </cell>
          <cell r="BU23">
            <v>62626.38</v>
          </cell>
          <cell r="BV23">
            <v>57418.87</v>
          </cell>
          <cell r="BW23">
            <v>41937.050000000003</v>
          </cell>
          <cell r="BX23">
            <v>-5649.51</v>
          </cell>
          <cell r="BY23">
            <v>24676.66</v>
          </cell>
          <cell r="BZ23">
            <v>71714.320000000007</v>
          </cell>
          <cell r="CA23">
            <v>60154.34</v>
          </cell>
          <cell r="CB23">
            <v>3.46</v>
          </cell>
          <cell r="CC23">
            <v>-392114.66</v>
          </cell>
          <cell r="CD23">
            <v>97435.03</v>
          </cell>
          <cell r="CE23">
            <v>-7632.11</v>
          </cell>
          <cell r="CF23">
            <v>54652.62</v>
          </cell>
          <cell r="CG23">
            <v>106434.45</v>
          </cell>
          <cell r="CH23">
            <v>35420.42</v>
          </cell>
          <cell r="CI23">
            <v>15023.54</v>
          </cell>
          <cell r="CJ23">
            <v>-1117.5899999999999</v>
          </cell>
          <cell r="CK23">
            <v>49201.63</v>
          </cell>
          <cell r="CL23">
            <v>46982.57</v>
          </cell>
          <cell r="CM23">
            <v>75519.679999999993</v>
          </cell>
          <cell r="CN23">
            <v>-79802.12</v>
          </cell>
          <cell r="CO23">
            <v>29717.84</v>
          </cell>
          <cell r="CP23">
            <v>80940.78</v>
          </cell>
          <cell r="CQ23">
            <v>64280.86</v>
          </cell>
          <cell r="CR23">
            <v>57923.61</v>
          </cell>
          <cell r="CS23">
            <v>-1769.25</v>
          </cell>
          <cell r="CT23">
            <v>54295.81</v>
          </cell>
          <cell r="CU23">
            <v>-74322.740000000005</v>
          </cell>
          <cell r="CV23">
            <v>-33086.519999999997</v>
          </cell>
          <cell r="CW23">
            <v>3261.75</v>
          </cell>
          <cell r="CX23">
            <v>10327.530000000001</v>
          </cell>
          <cell r="CY23">
            <v>-41200.61</v>
          </cell>
          <cell r="CZ23">
            <v>-52543.72</v>
          </cell>
          <cell r="DA23">
            <v>-38389.660000000003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</row>
        <row r="24">
          <cell r="A24" t="str">
            <v>Unassigned Labor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Unapplied Labor Transfers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Growth</v>
          </cell>
          <cell r="B26">
            <v>95167095.231941998</v>
          </cell>
          <cell r="C26">
            <v>6622734.2136222143</v>
          </cell>
          <cell r="D26">
            <v>8806763.5340142958</v>
          </cell>
          <cell r="E26">
            <v>7680679.0395075306</v>
          </cell>
          <cell r="F26">
            <v>6710977.6172922235</v>
          </cell>
          <cell r="G26">
            <v>7267832.4346421752</v>
          </cell>
          <cell r="H26">
            <v>8036035.129547568</v>
          </cell>
          <cell r="I26">
            <v>8245545.1640292834</v>
          </cell>
          <cell r="J26">
            <v>8434900.3053790554</v>
          </cell>
          <cell r="K26">
            <v>8072190.9677720461</v>
          </cell>
          <cell r="L26">
            <v>8275518.8159574512</v>
          </cell>
          <cell r="M26">
            <v>8442421.0647022016</v>
          </cell>
          <cell r="N26">
            <v>8571496.9454759434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4816417.8899999997</v>
          </cell>
          <cell r="AC26">
            <v>510341.8</v>
          </cell>
          <cell r="AD26">
            <v>443378.11</v>
          </cell>
          <cell r="AE26">
            <v>342941.75</v>
          </cell>
          <cell r="AF26">
            <v>640294.5</v>
          </cell>
          <cell r="AG26">
            <v>351554.36</v>
          </cell>
          <cell r="AH26">
            <v>349184.59</v>
          </cell>
          <cell r="AI26">
            <v>434452.65</v>
          </cell>
          <cell r="AJ26">
            <v>398650.78</v>
          </cell>
          <cell r="AK26">
            <v>368971.62</v>
          </cell>
          <cell r="AL26">
            <v>292611.44</v>
          </cell>
          <cell r="AM26">
            <v>322556.24</v>
          </cell>
          <cell r="AN26">
            <v>361480.05</v>
          </cell>
          <cell r="AO26">
            <v>5815141.9519419856</v>
          </cell>
          <cell r="AP26">
            <v>371935.75362221384</v>
          </cell>
          <cell r="AQ26">
            <v>933671.69401429512</v>
          </cell>
          <cell r="AR26">
            <v>528070.51950753061</v>
          </cell>
          <cell r="AS26">
            <v>450901.75729222404</v>
          </cell>
          <cell r="AT26">
            <v>687659.3146421751</v>
          </cell>
          <cell r="AU26">
            <v>427913.67954756768</v>
          </cell>
          <cell r="AV26">
            <v>376659.37402928283</v>
          </cell>
          <cell r="AW26">
            <v>408468.13537905546</v>
          </cell>
          <cell r="AX26">
            <v>400136.54777204577</v>
          </cell>
          <cell r="AY26">
            <v>387903.75595745153</v>
          </cell>
          <cell r="AZ26">
            <v>427063.8347022002</v>
          </cell>
          <cell r="BA26">
            <v>414757.58547594299</v>
          </cell>
          <cell r="BB26">
            <v>8541994.8200000003</v>
          </cell>
          <cell r="BC26">
            <v>573434.61</v>
          </cell>
          <cell r="BD26">
            <v>218702.72</v>
          </cell>
          <cell r="BE26">
            <v>391763.59</v>
          </cell>
          <cell r="BF26">
            <v>659026.05000000005</v>
          </cell>
          <cell r="BG26">
            <v>673789.84</v>
          </cell>
          <cell r="BH26">
            <v>822719.68</v>
          </cell>
          <cell r="BI26">
            <v>922912.93</v>
          </cell>
          <cell r="BJ26">
            <v>987034.18</v>
          </cell>
          <cell r="BK26">
            <v>888378.55</v>
          </cell>
          <cell r="BL26">
            <v>1105717.49</v>
          </cell>
          <cell r="BM26">
            <v>612880.34</v>
          </cell>
          <cell r="BN26">
            <v>685634.84</v>
          </cell>
          <cell r="BO26">
            <v>5083075.7299999995</v>
          </cell>
          <cell r="BP26">
            <v>355932.92</v>
          </cell>
          <cell r="BQ26">
            <v>402031.98</v>
          </cell>
          <cell r="BR26">
            <v>351828.58</v>
          </cell>
          <cell r="BS26">
            <v>376465.25</v>
          </cell>
          <cell r="BT26">
            <v>373190.76</v>
          </cell>
          <cell r="BU26">
            <v>388871.6</v>
          </cell>
          <cell r="BV26">
            <v>487749.47</v>
          </cell>
          <cell r="BW26">
            <v>503846.64</v>
          </cell>
          <cell r="BX26">
            <v>445261.94</v>
          </cell>
          <cell r="BY26">
            <v>435910.78</v>
          </cell>
          <cell r="BZ26">
            <v>453361.21</v>
          </cell>
          <cell r="CA26">
            <v>508624.6</v>
          </cell>
          <cell r="CB26">
            <v>11297970.469999999</v>
          </cell>
          <cell r="CC26">
            <v>1036512.03</v>
          </cell>
          <cell r="CD26">
            <v>1001656.22</v>
          </cell>
          <cell r="CE26">
            <v>973066.05</v>
          </cell>
          <cell r="CF26">
            <v>894573.47</v>
          </cell>
          <cell r="CG26">
            <v>893706.51</v>
          </cell>
          <cell r="CH26">
            <v>903150.06</v>
          </cell>
          <cell r="CI26">
            <v>872328.03</v>
          </cell>
          <cell r="CJ26">
            <v>1004908.18</v>
          </cell>
          <cell r="CK26">
            <v>954493.57</v>
          </cell>
          <cell r="CL26">
            <v>913659.9</v>
          </cell>
          <cell r="CM26">
            <v>939556.49</v>
          </cell>
          <cell r="CN26">
            <v>910359.96</v>
          </cell>
          <cell r="CO26">
            <v>4646429.370000001</v>
          </cell>
          <cell r="CP26">
            <v>371352.1</v>
          </cell>
          <cell r="CQ26">
            <v>426702.81</v>
          </cell>
          <cell r="CR26">
            <v>455599.55</v>
          </cell>
          <cell r="CS26">
            <v>401600.59</v>
          </cell>
          <cell r="CT26">
            <v>412315.65</v>
          </cell>
          <cell r="CU26">
            <v>406786.52</v>
          </cell>
          <cell r="CV26">
            <v>364033.71</v>
          </cell>
          <cell r="CW26">
            <v>375255.39</v>
          </cell>
          <cell r="CX26">
            <v>377539.74</v>
          </cell>
          <cell r="CY26">
            <v>352306.45</v>
          </cell>
          <cell r="CZ26">
            <v>349593.95</v>
          </cell>
          <cell r="DA26">
            <v>353342.91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54966065</v>
          </cell>
          <cell r="DP26">
            <v>3403225</v>
          </cell>
          <cell r="DQ26">
            <v>5380620</v>
          </cell>
          <cell r="DR26">
            <v>4637409</v>
          </cell>
          <cell r="DS26">
            <v>3288116</v>
          </cell>
          <cell r="DT26">
            <v>3875616</v>
          </cell>
          <cell r="DU26">
            <v>4737409</v>
          </cell>
          <cell r="DV26">
            <v>4787409</v>
          </cell>
          <cell r="DW26">
            <v>4756737</v>
          </cell>
          <cell r="DX26">
            <v>4637409</v>
          </cell>
          <cell r="DY26">
            <v>4787409</v>
          </cell>
          <cell r="DZ26">
            <v>5337409</v>
          </cell>
          <cell r="EA26">
            <v>5337297</v>
          </cell>
        </row>
        <row r="28">
          <cell r="A28" t="str">
            <v>Total System Integrity Projects</v>
          </cell>
          <cell r="B28">
            <v>60476152.529999994</v>
          </cell>
          <cell r="C28">
            <v>5180147.7300000004</v>
          </cell>
          <cell r="D28">
            <v>4528581.1399999997</v>
          </cell>
          <cell r="E28">
            <v>4430050.4000000004</v>
          </cell>
          <cell r="F28">
            <v>5191475.58</v>
          </cell>
          <cell r="G28">
            <v>4667295.16</v>
          </cell>
          <cell r="H28">
            <v>5257508.2300000004</v>
          </cell>
          <cell r="I28">
            <v>5035151.04</v>
          </cell>
          <cell r="J28">
            <v>5147624.5</v>
          </cell>
          <cell r="K28">
            <v>5277871.8899999997</v>
          </cell>
          <cell r="L28">
            <v>5768646.7800000003</v>
          </cell>
          <cell r="M28">
            <v>4999704.8499999996</v>
          </cell>
          <cell r="N28">
            <v>4992095.2300000004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13757273.59</v>
          </cell>
          <cell r="AC28">
            <v>996518.24</v>
          </cell>
          <cell r="AD28">
            <v>981815.58</v>
          </cell>
          <cell r="AE28">
            <v>1046408.93</v>
          </cell>
          <cell r="AF28">
            <v>1499532.41</v>
          </cell>
          <cell r="AG28">
            <v>953593.93</v>
          </cell>
          <cell r="AH28">
            <v>1104319.08</v>
          </cell>
          <cell r="AI28">
            <v>1070544.08</v>
          </cell>
          <cell r="AJ28">
            <v>1050777.97</v>
          </cell>
          <cell r="AK28">
            <v>1083531.1100000001</v>
          </cell>
          <cell r="AL28">
            <v>1775295.86</v>
          </cell>
          <cell r="AM28">
            <v>1107395.0900000001</v>
          </cell>
          <cell r="AN28">
            <v>1087541.31</v>
          </cell>
          <cell r="AO28">
            <v>6778702.6100000003</v>
          </cell>
          <cell r="AP28">
            <v>556197.1</v>
          </cell>
          <cell r="AQ28">
            <v>505256.86</v>
          </cell>
          <cell r="AR28">
            <v>577924.38</v>
          </cell>
          <cell r="AS28">
            <v>519558.88</v>
          </cell>
          <cell r="AT28">
            <v>428017.91999999998</v>
          </cell>
          <cell r="AU28">
            <v>632606.91</v>
          </cell>
          <cell r="AV28">
            <v>586250.1</v>
          </cell>
          <cell r="AW28">
            <v>606295.18000000005</v>
          </cell>
          <cell r="AX28">
            <v>603589.32999999996</v>
          </cell>
          <cell r="AY28">
            <v>566338.71</v>
          </cell>
          <cell r="AZ28">
            <v>603245.44999999995</v>
          </cell>
          <cell r="BA28">
            <v>593421.79</v>
          </cell>
          <cell r="BB28">
            <v>9760371.7100000009</v>
          </cell>
          <cell r="BC28">
            <v>384112.89</v>
          </cell>
          <cell r="BD28">
            <v>499304.11</v>
          </cell>
          <cell r="BE28">
            <v>406530.5</v>
          </cell>
          <cell r="BF28">
            <v>908554.52</v>
          </cell>
          <cell r="BG28">
            <v>912468.87</v>
          </cell>
          <cell r="BH28">
            <v>1001961.32</v>
          </cell>
          <cell r="BI28">
            <v>977533.98</v>
          </cell>
          <cell r="BJ28">
            <v>1007349.37</v>
          </cell>
          <cell r="BK28">
            <v>1032231.28</v>
          </cell>
          <cell r="BL28">
            <v>871048.62</v>
          </cell>
          <cell r="BM28">
            <v>889038.2</v>
          </cell>
          <cell r="BN28">
            <v>870238.05</v>
          </cell>
          <cell r="BO28">
            <v>7462847.1399999997</v>
          </cell>
          <cell r="BP28">
            <v>700123.07</v>
          </cell>
          <cell r="BQ28">
            <v>710062.35</v>
          </cell>
          <cell r="BR28">
            <v>649298.79</v>
          </cell>
          <cell r="BS28">
            <v>581455.82999999996</v>
          </cell>
          <cell r="BT28">
            <v>614954.11</v>
          </cell>
          <cell r="BU28">
            <v>605277.93000000005</v>
          </cell>
          <cell r="BV28">
            <v>607073.79</v>
          </cell>
          <cell r="BW28">
            <v>670031.53</v>
          </cell>
          <cell r="BX28">
            <v>753198.99</v>
          </cell>
          <cell r="BY28">
            <v>579568.56999999995</v>
          </cell>
          <cell r="BZ28">
            <v>519739.33</v>
          </cell>
          <cell r="CA28">
            <v>472062.85</v>
          </cell>
          <cell r="CB28">
            <v>14129297.720000001</v>
          </cell>
          <cell r="CC28">
            <v>1943764.4</v>
          </cell>
          <cell r="CD28">
            <v>1147833.93</v>
          </cell>
          <cell r="CE28">
            <v>1033512.24</v>
          </cell>
          <cell r="CF28">
            <v>1020279.15</v>
          </cell>
          <cell r="CG28">
            <v>1138918.31</v>
          </cell>
          <cell r="CH28">
            <v>1122036.17</v>
          </cell>
          <cell r="CI28">
            <v>1139368.8</v>
          </cell>
          <cell r="CJ28">
            <v>1088072.24</v>
          </cell>
          <cell r="CK28">
            <v>1166681.7</v>
          </cell>
          <cell r="CL28">
            <v>1150215.2</v>
          </cell>
          <cell r="CM28">
            <v>1088060.45</v>
          </cell>
          <cell r="CN28">
            <v>1090555.1299999999</v>
          </cell>
          <cell r="CO28">
            <v>8587659.7599999998</v>
          </cell>
          <cell r="CP28">
            <v>599432.03</v>
          </cell>
          <cell r="CQ28">
            <v>684308.31</v>
          </cell>
          <cell r="CR28">
            <v>716375.56</v>
          </cell>
          <cell r="CS28">
            <v>662094.79</v>
          </cell>
          <cell r="CT28">
            <v>619342.02</v>
          </cell>
          <cell r="CU28">
            <v>791306.82</v>
          </cell>
          <cell r="CV28">
            <v>654380.29</v>
          </cell>
          <cell r="CW28">
            <v>725098.21</v>
          </cell>
          <cell r="CX28">
            <v>638639.48</v>
          </cell>
          <cell r="CY28">
            <v>826179.82</v>
          </cell>
          <cell r="CZ28">
            <v>792226.33</v>
          </cell>
          <cell r="DA28">
            <v>878276.1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</row>
        <row r="29">
          <cell r="A29" t="str">
            <v>Total System Improvement Project</v>
          </cell>
          <cell r="B29">
            <v>11985914.23</v>
          </cell>
          <cell r="C29">
            <v>1685634.75</v>
          </cell>
          <cell r="D29">
            <v>1507214.42</v>
          </cell>
          <cell r="E29">
            <v>1330381.6100000001</v>
          </cell>
          <cell r="F29">
            <v>1228280.4099999999</v>
          </cell>
          <cell r="G29">
            <v>691516.48</v>
          </cell>
          <cell r="H29">
            <v>816962.67</v>
          </cell>
          <cell r="I29">
            <v>696353.01</v>
          </cell>
          <cell r="J29">
            <v>798540.78</v>
          </cell>
          <cell r="K29">
            <v>647202.85</v>
          </cell>
          <cell r="L29">
            <v>682408.8</v>
          </cell>
          <cell r="M29">
            <v>921455.49</v>
          </cell>
          <cell r="N29">
            <v>979962.96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4542774.37</v>
          </cell>
          <cell r="AC29">
            <v>425707.57</v>
          </cell>
          <cell r="AD29">
            <v>657606.62</v>
          </cell>
          <cell r="AE29">
            <v>516961.65</v>
          </cell>
          <cell r="AF29">
            <v>487273.47</v>
          </cell>
          <cell r="AG29">
            <v>353261.45</v>
          </cell>
          <cell r="AH29">
            <v>457133.25</v>
          </cell>
          <cell r="AI29">
            <v>253144.41</v>
          </cell>
          <cell r="AJ29">
            <v>346820.62</v>
          </cell>
          <cell r="AK29">
            <v>257901.48</v>
          </cell>
          <cell r="AL29">
            <v>269273.88</v>
          </cell>
          <cell r="AM29">
            <v>275038.31</v>
          </cell>
          <cell r="AN29">
            <v>242651.66</v>
          </cell>
          <cell r="AO29">
            <v>2409691.83</v>
          </cell>
          <cell r="AP29">
            <v>214136.63</v>
          </cell>
          <cell r="AQ29">
            <v>164268.03</v>
          </cell>
          <cell r="AR29">
            <v>164268.03</v>
          </cell>
          <cell r="AS29">
            <v>164268.03</v>
          </cell>
          <cell r="AT29">
            <v>164268.03</v>
          </cell>
          <cell r="AU29">
            <v>172487.19</v>
          </cell>
          <cell r="AV29">
            <v>217842.59</v>
          </cell>
          <cell r="AW29">
            <v>219813.71</v>
          </cell>
          <cell r="AX29">
            <v>248016.67</v>
          </cell>
          <cell r="AY29">
            <v>248016.67</v>
          </cell>
          <cell r="AZ29">
            <v>246642.88</v>
          </cell>
          <cell r="BA29">
            <v>185663.37</v>
          </cell>
          <cell r="BB29">
            <v>1453368.36</v>
          </cell>
          <cell r="BC29">
            <v>196815.58</v>
          </cell>
          <cell r="BD29">
            <v>90579.49</v>
          </cell>
          <cell r="BE29">
            <v>49693.17</v>
          </cell>
          <cell r="BF29">
            <v>0</v>
          </cell>
          <cell r="BG29">
            <v>0</v>
          </cell>
          <cell r="BH29">
            <v>49432.43</v>
          </cell>
          <cell r="BI29">
            <v>63849.13</v>
          </cell>
          <cell r="BJ29">
            <v>99196.33</v>
          </cell>
          <cell r="BK29">
            <v>46174.64</v>
          </cell>
          <cell r="BL29">
            <v>59319.85</v>
          </cell>
          <cell r="BM29">
            <v>317388.44</v>
          </cell>
          <cell r="BN29">
            <v>480919.3</v>
          </cell>
          <cell r="BO29">
            <v>2236479.59</v>
          </cell>
          <cell r="BP29">
            <v>725996.88</v>
          </cell>
          <cell r="BQ29">
            <v>507299.15</v>
          </cell>
          <cell r="BR29">
            <v>448152</v>
          </cell>
          <cell r="BS29">
            <v>386026.25</v>
          </cell>
          <cell r="BT29">
            <v>14626.14</v>
          </cell>
          <cell r="BU29">
            <v>18914.3</v>
          </cell>
          <cell r="BV29">
            <v>14907.52</v>
          </cell>
          <cell r="BW29">
            <v>34295.29</v>
          </cell>
          <cell r="BX29">
            <v>15188.9</v>
          </cell>
          <cell r="BY29">
            <v>23857.46</v>
          </cell>
          <cell r="BZ29">
            <v>28453.37</v>
          </cell>
          <cell r="CA29">
            <v>18762.330000000002</v>
          </cell>
          <cell r="CB29">
            <v>467102.58</v>
          </cell>
          <cell r="CC29">
            <v>85609.23</v>
          </cell>
          <cell r="CD29">
            <v>28843.75</v>
          </cell>
          <cell r="CE29">
            <v>51843.78</v>
          </cell>
          <cell r="CF29">
            <v>45691.97</v>
          </cell>
          <cell r="CG29">
            <v>34157.440000000002</v>
          </cell>
          <cell r="CH29">
            <v>50469.49</v>
          </cell>
          <cell r="CI29">
            <v>71467.679999999993</v>
          </cell>
          <cell r="CJ29">
            <v>23273.15</v>
          </cell>
          <cell r="CK29">
            <v>21293.87</v>
          </cell>
          <cell r="CL29">
            <v>23313.65</v>
          </cell>
          <cell r="CM29">
            <v>16563.63</v>
          </cell>
          <cell r="CN29">
            <v>14574.94</v>
          </cell>
          <cell r="CO29">
            <v>876497.5</v>
          </cell>
          <cell r="CP29">
            <v>37368.86</v>
          </cell>
          <cell r="CQ29">
            <v>58617.38</v>
          </cell>
          <cell r="CR29">
            <v>99462.98</v>
          </cell>
          <cell r="CS29">
            <v>145020.69</v>
          </cell>
          <cell r="CT29">
            <v>125203.42</v>
          </cell>
          <cell r="CU29">
            <v>68526.009999999995</v>
          </cell>
          <cell r="CV29">
            <v>75141.679999999993</v>
          </cell>
          <cell r="CW29">
            <v>75141.679999999993</v>
          </cell>
          <cell r="CX29">
            <v>58627.29</v>
          </cell>
          <cell r="CY29">
            <v>58627.29</v>
          </cell>
          <cell r="CZ29">
            <v>37368.86</v>
          </cell>
          <cell r="DA29">
            <v>37391.360000000001</v>
          </cell>
          <cell r="DB29">
            <v>1000000</v>
          </cell>
          <cell r="DC29">
            <v>1000000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</row>
        <row r="30">
          <cell r="A30" t="str">
            <v>Total Public Improvements Projects</v>
          </cell>
          <cell r="B30">
            <v>7588099.6400000006</v>
          </cell>
          <cell r="C30">
            <v>504770.22</v>
          </cell>
          <cell r="D30">
            <v>1025715.01</v>
          </cell>
          <cell r="E30">
            <v>662126.05000000005</v>
          </cell>
          <cell r="F30">
            <v>1374769.74</v>
          </cell>
          <cell r="G30">
            <v>850168.09</v>
          </cell>
          <cell r="H30">
            <v>431346.89</v>
          </cell>
          <cell r="I30">
            <v>244673.4</v>
          </cell>
          <cell r="J30">
            <v>529006.52</v>
          </cell>
          <cell r="K30">
            <v>724262.72</v>
          </cell>
          <cell r="L30">
            <v>728955.37</v>
          </cell>
          <cell r="M30">
            <v>522121.8</v>
          </cell>
          <cell r="N30">
            <v>-9816.1700000000128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2101821.7400000002</v>
          </cell>
          <cell r="AC30">
            <v>170347.51999999999</v>
          </cell>
          <cell r="AD30">
            <v>160986.23999999999</v>
          </cell>
          <cell r="AE30">
            <v>165747.68</v>
          </cell>
          <cell r="AF30">
            <v>150477.73000000001</v>
          </cell>
          <cell r="AG30">
            <v>144943.38</v>
          </cell>
          <cell r="AH30">
            <v>189622.13</v>
          </cell>
          <cell r="AI30">
            <v>165252.14000000001</v>
          </cell>
          <cell r="AJ30">
            <v>219922.89</v>
          </cell>
          <cell r="AK30">
            <v>183118.26</v>
          </cell>
          <cell r="AL30">
            <v>183129.04</v>
          </cell>
          <cell r="AM30">
            <v>188388.67</v>
          </cell>
          <cell r="AN30">
            <v>179886.06</v>
          </cell>
          <cell r="AO30">
            <v>307783.07</v>
          </cell>
          <cell r="AP30">
            <v>52349.23</v>
          </cell>
          <cell r="AQ30">
            <v>148220.88</v>
          </cell>
          <cell r="AR30">
            <v>-363906.77</v>
          </cell>
          <cell r="AS30">
            <v>52349.23</v>
          </cell>
          <cell r="AT30">
            <v>52349.23</v>
          </cell>
          <cell r="AU30">
            <v>52349.23</v>
          </cell>
          <cell r="AV30">
            <v>52349.23</v>
          </cell>
          <cell r="AW30">
            <v>52349.23</v>
          </cell>
          <cell r="AX30">
            <v>52349.23</v>
          </cell>
          <cell r="AY30">
            <v>52349.23</v>
          </cell>
          <cell r="AZ30">
            <v>52349.23</v>
          </cell>
          <cell r="BA30">
            <v>52325.89</v>
          </cell>
          <cell r="BB30">
            <v>2141198.4900000002</v>
          </cell>
          <cell r="BC30">
            <v>7167.78</v>
          </cell>
          <cell r="BD30">
            <v>434312.55</v>
          </cell>
          <cell r="BE30">
            <v>387215.63</v>
          </cell>
          <cell r="BF30">
            <v>578989.73</v>
          </cell>
          <cell r="BG30">
            <v>361203.38</v>
          </cell>
          <cell r="BH30">
            <v>-124966.26</v>
          </cell>
          <cell r="BI30">
            <v>158169.95000000001</v>
          </cell>
          <cell r="BJ30">
            <v>-112165.32</v>
          </cell>
          <cell r="BK30">
            <v>59791.78</v>
          </cell>
          <cell r="BL30">
            <v>141429.34</v>
          </cell>
          <cell r="BM30">
            <v>100285.51</v>
          </cell>
          <cell r="BN30">
            <v>149764.42000000001</v>
          </cell>
          <cell r="BO30">
            <v>1145369.46</v>
          </cell>
          <cell r="BP30">
            <v>215539.83</v>
          </cell>
          <cell r="BQ30">
            <v>10662.11</v>
          </cell>
          <cell r="BR30">
            <v>83322.42</v>
          </cell>
          <cell r="BS30">
            <v>88736.76</v>
          </cell>
          <cell r="BT30">
            <v>142122.29</v>
          </cell>
          <cell r="BU30">
            <v>143348.57</v>
          </cell>
          <cell r="BV30">
            <v>36387.46</v>
          </cell>
          <cell r="BW30">
            <v>58138.05</v>
          </cell>
          <cell r="BX30">
            <v>225364.04</v>
          </cell>
          <cell r="BY30">
            <v>210193.03</v>
          </cell>
          <cell r="BZ30">
            <v>-157688.32000000001</v>
          </cell>
          <cell r="CA30">
            <v>89243.22</v>
          </cell>
          <cell r="CB30">
            <v>1685136.5</v>
          </cell>
          <cell r="CC30">
            <v>243933.56</v>
          </cell>
          <cell r="CD30">
            <v>244917.88</v>
          </cell>
          <cell r="CE30">
            <v>363131.74</v>
          </cell>
          <cell r="CF30">
            <v>447624.22</v>
          </cell>
          <cell r="CG30">
            <v>160719.66</v>
          </cell>
          <cell r="CH30">
            <v>172923.29</v>
          </cell>
          <cell r="CI30">
            <v>-212296.68</v>
          </cell>
          <cell r="CJ30">
            <v>277101.94</v>
          </cell>
          <cell r="CK30">
            <v>152327.01999999999</v>
          </cell>
          <cell r="CL30">
            <v>115239.38</v>
          </cell>
          <cell r="CM30">
            <v>227172.03</v>
          </cell>
          <cell r="CN30">
            <v>-507657.54</v>
          </cell>
          <cell r="CO30">
            <v>206790.38</v>
          </cell>
          <cell r="CP30">
            <v>-184567.7</v>
          </cell>
          <cell r="CQ30">
            <v>26615.35</v>
          </cell>
          <cell r="CR30">
            <v>26615.35</v>
          </cell>
          <cell r="CS30">
            <v>56592.07</v>
          </cell>
          <cell r="CT30">
            <v>-11169.85</v>
          </cell>
          <cell r="CU30">
            <v>-1930.07</v>
          </cell>
          <cell r="CV30">
            <v>44811.3</v>
          </cell>
          <cell r="CW30">
            <v>33659.730000000003</v>
          </cell>
          <cell r="CX30">
            <v>51312.39</v>
          </cell>
          <cell r="CY30">
            <v>26615.35</v>
          </cell>
          <cell r="CZ30">
            <v>111614.68</v>
          </cell>
          <cell r="DA30">
            <v>26621.78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</row>
        <row r="31">
          <cell r="A31" t="str">
            <v>Total Equipment Projects</v>
          </cell>
          <cell r="B31">
            <v>3371667.54</v>
          </cell>
          <cell r="C31">
            <v>637659.23</v>
          </cell>
          <cell r="D31">
            <v>426459.81</v>
          </cell>
          <cell r="E31">
            <v>191210.74</v>
          </cell>
          <cell r="F31">
            <v>505687.36</v>
          </cell>
          <cell r="G31">
            <v>385705.4</v>
          </cell>
          <cell r="H31">
            <v>123653.8</v>
          </cell>
          <cell r="I31">
            <v>442902.16</v>
          </cell>
          <cell r="J31">
            <v>64321.06</v>
          </cell>
          <cell r="K31">
            <v>227078.57</v>
          </cell>
          <cell r="L31">
            <v>210067.65</v>
          </cell>
          <cell r="M31">
            <v>73642.17</v>
          </cell>
          <cell r="N31">
            <v>83279.59</v>
          </cell>
          <cell r="O31">
            <v>1539.11</v>
          </cell>
          <cell r="P31">
            <v>1539.11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833510.01</v>
          </cell>
          <cell r="AC31">
            <v>143340.32</v>
          </cell>
          <cell r="AD31">
            <v>67982.960000000006</v>
          </cell>
          <cell r="AE31">
            <v>6698.07</v>
          </cell>
          <cell r="AF31">
            <v>99345.07</v>
          </cell>
          <cell r="AG31">
            <v>46618.79</v>
          </cell>
          <cell r="AH31">
            <v>65307.76</v>
          </cell>
          <cell r="AI31">
            <v>370726.69</v>
          </cell>
          <cell r="AJ31">
            <v>6698.07</v>
          </cell>
          <cell r="AK31">
            <v>6698.07</v>
          </cell>
          <cell r="AL31">
            <v>6698.07</v>
          </cell>
          <cell r="AM31">
            <v>6698.07</v>
          </cell>
          <cell r="AN31">
            <v>6698.07</v>
          </cell>
          <cell r="AO31">
            <v>490986.39</v>
          </cell>
          <cell r="AP31">
            <v>246480.95</v>
          </cell>
          <cell r="AQ31">
            <v>40409.94</v>
          </cell>
          <cell r="AR31">
            <v>49647.05</v>
          </cell>
          <cell r="AS31">
            <v>41589.839999999997</v>
          </cell>
          <cell r="AT31">
            <v>12828.33</v>
          </cell>
          <cell r="AU31">
            <v>20885.54</v>
          </cell>
          <cell r="AV31">
            <v>22196.38</v>
          </cell>
          <cell r="AW31">
            <v>12828.33</v>
          </cell>
          <cell r="AX31">
            <v>12828.33</v>
          </cell>
          <cell r="AY31">
            <v>12828.33</v>
          </cell>
          <cell r="AZ31">
            <v>5635.04</v>
          </cell>
          <cell r="BA31">
            <v>12828.33</v>
          </cell>
          <cell r="BB31">
            <v>889125.23</v>
          </cell>
          <cell r="BC31">
            <v>0</v>
          </cell>
          <cell r="BD31">
            <v>0</v>
          </cell>
          <cell r="BE31">
            <v>0</v>
          </cell>
          <cell r="BF31">
            <v>330780.23</v>
          </cell>
          <cell r="BG31">
            <v>287945.09000000003</v>
          </cell>
          <cell r="BH31">
            <v>0</v>
          </cell>
          <cell r="BI31">
            <v>16006.87</v>
          </cell>
          <cell r="BJ31">
            <v>0</v>
          </cell>
          <cell r="BK31">
            <v>127196.52</v>
          </cell>
          <cell r="BL31">
            <v>127196.52</v>
          </cell>
          <cell r="BM31">
            <v>0</v>
          </cell>
          <cell r="BN31">
            <v>0</v>
          </cell>
          <cell r="BO31">
            <v>568126</v>
          </cell>
          <cell r="BP31">
            <v>179240.18</v>
          </cell>
          <cell r="BQ31">
            <v>284094.69</v>
          </cell>
          <cell r="BR31">
            <v>95256.49</v>
          </cell>
          <cell r="BS31">
            <v>0</v>
          </cell>
          <cell r="BT31">
            <v>4340.97</v>
          </cell>
          <cell r="BU31">
            <v>3488.28</v>
          </cell>
          <cell r="BV31">
            <v>0</v>
          </cell>
          <cell r="BW31">
            <v>0</v>
          </cell>
          <cell r="BX31">
            <v>0</v>
          </cell>
          <cell r="BY31">
            <v>1705.39</v>
          </cell>
          <cell r="BZ31">
            <v>0</v>
          </cell>
          <cell r="CA31">
            <v>0</v>
          </cell>
          <cell r="CB31">
            <v>407682.96</v>
          </cell>
          <cell r="CC31">
            <v>33988.54</v>
          </cell>
          <cell r="CD31">
            <v>33972.22</v>
          </cell>
          <cell r="CE31">
            <v>33972.22</v>
          </cell>
          <cell r="CF31">
            <v>33972.22</v>
          </cell>
          <cell r="CG31">
            <v>33972.22</v>
          </cell>
          <cell r="CH31">
            <v>33972.22</v>
          </cell>
          <cell r="CI31">
            <v>33972.22</v>
          </cell>
          <cell r="CJ31">
            <v>33972.22</v>
          </cell>
          <cell r="CK31">
            <v>33972.22</v>
          </cell>
          <cell r="CL31">
            <v>33972.22</v>
          </cell>
          <cell r="CM31">
            <v>33972.22</v>
          </cell>
          <cell r="CN31">
            <v>33972.22</v>
          </cell>
          <cell r="CO31">
            <v>180697.84</v>
          </cell>
          <cell r="CP31">
            <v>33070.129999999997</v>
          </cell>
          <cell r="CQ31">
            <v>0</v>
          </cell>
          <cell r="CR31">
            <v>5636.91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10822.44</v>
          </cell>
          <cell r="CX31">
            <v>46383.43</v>
          </cell>
          <cell r="CY31">
            <v>27667.119999999999</v>
          </cell>
          <cell r="CZ31">
            <v>27336.84</v>
          </cell>
          <cell r="DA31">
            <v>29780.97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</row>
        <row r="32">
          <cell r="A32" t="str">
            <v>Total Structure Projects</v>
          </cell>
          <cell r="B32">
            <v>4567715.2699999996</v>
          </cell>
          <cell r="C32">
            <v>821120.96</v>
          </cell>
          <cell r="D32">
            <v>613694.93999999994</v>
          </cell>
          <cell r="E32">
            <v>451626.65</v>
          </cell>
          <cell r="F32">
            <v>567719.67000000004</v>
          </cell>
          <cell r="G32">
            <v>674657.53</v>
          </cell>
          <cell r="H32">
            <v>148801.68</v>
          </cell>
          <cell r="I32">
            <v>9587.18</v>
          </cell>
          <cell r="J32">
            <v>9587.18</v>
          </cell>
          <cell r="K32">
            <v>585962.67000000004</v>
          </cell>
          <cell r="L32">
            <v>0</v>
          </cell>
          <cell r="M32">
            <v>684956.81</v>
          </cell>
          <cell r="N32">
            <v>0</v>
          </cell>
          <cell r="O32">
            <v>85384.13</v>
          </cell>
          <cell r="P32">
            <v>85384.13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690972.96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6016.15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684956.81</v>
          </cell>
          <cell r="AN32">
            <v>0</v>
          </cell>
          <cell r="AO32">
            <v>149423.13</v>
          </cell>
          <cell r="AP32">
            <v>23420.14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78067.12</v>
          </cell>
          <cell r="AV32">
            <v>9587.18</v>
          </cell>
          <cell r="AW32">
            <v>9587.18</v>
          </cell>
          <cell r="AX32">
            <v>28761.51</v>
          </cell>
          <cell r="AY32">
            <v>0</v>
          </cell>
          <cell r="AZ32">
            <v>0</v>
          </cell>
          <cell r="BA32">
            <v>0</v>
          </cell>
          <cell r="BB32">
            <v>3596480.16</v>
          </cell>
          <cell r="BC32">
            <v>567332.07999999996</v>
          </cell>
          <cell r="BD32">
            <v>567332.07999999996</v>
          </cell>
          <cell r="BE32">
            <v>567332.07999999996</v>
          </cell>
          <cell r="BF32">
            <v>567332.07999999996</v>
          </cell>
          <cell r="BG32">
            <v>668641.38</v>
          </cell>
          <cell r="BH32">
            <v>101309.3</v>
          </cell>
          <cell r="BI32">
            <v>0</v>
          </cell>
          <cell r="BJ32">
            <v>0</v>
          </cell>
          <cell r="BK32">
            <v>557201.16</v>
          </cell>
          <cell r="BL32">
            <v>0</v>
          </cell>
          <cell r="BM32">
            <v>0</v>
          </cell>
          <cell r="BN32">
            <v>0</v>
          </cell>
          <cell r="BO32">
            <v>-402439.2</v>
          </cell>
          <cell r="BP32">
            <v>2228.63</v>
          </cell>
          <cell r="BQ32">
            <v>31006.959999999999</v>
          </cell>
          <cell r="BR32">
            <v>-400000</v>
          </cell>
          <cell r="BS32">
            <v>387.59</v>
          </cell>
          <cell r="BT32">
            <v>0</v>
          </cell>
          <cell r="BU32">
            <v>-36062.379999999997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446462.85</v>
          </cell>
          <cell r="CC32">
            <v>141324.74</v>
          </cell>
          <cell r="CD32">
            <v>15355.9</v>
          </cell>
          <cell r="CE32">
            <v>284294.57</v>
          </cell>
          <cell r="CF32">
            <v>0</v>
          </cell>
          <cell r="CG32">
            <v>0</v>
          </cell>
          <cell r="CH32">
            <v>5487.64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1431.24</v>
          </cell>
          <cell r="CP32">
            <v>1431.24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</row>
        <row r="33">
          <cell r="A33" t="str">
            <v>Total Vehicle Projects</v>
          </cell>
          <cell r="B33">
            <v>-162167.97</v>
          </cell>
          <cell r="C33">
            <v>-77441.31</v>
          </cell>
          <cell r="D33">
            <v>-1200</v>
          </cell>
          <cell r="E33">
            <v>-22286.04</v>
          </cell>
          <cell r="F33">
            <v>9969.5</v>
          </cell>
          <cell r="G33">
            <v>-28150</v>
          </cell>
          <cell r="H33">
            <v>-11365.55</v>
          </cell>
          <cell r="I33">
            <v>-5000</v>
          </cell>
          <cell r="J33">
            <v>-21694.57</v>
          </cell>
          <cell r="K33">
            <v>0</v>
          </cell>
          <cell r="L33">
            <v>0</v>
          </cell>
          <cell r="M33">
            <v>-5000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-30770.92</v>
          </cell>
          <cell r="AC33">
            <v>-576.35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-7500</v>
          </cell>
          <cell r="AI33">
            <v>-5000</v>
          </cell>
          <cell r="AJ33">
            <v>-17694.57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41375.51</v>
          </cell>
          <cell r="AP33">
            <v>21858.73</v>
          </cell>
          <cell r="AQ33">
            <v>0</v>
          </cell>
          <cell r="AR33">
            <v>0</v>
          </cell>
          <cell r="AS33">
            <v>19516.78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-139739.51999999999</v>
          </cell>
          <cell r="BP33">
            <v>-77003.48</v>
          </cell>
          <cell r="BQ33">
            <v>0</v>
          </cell>
          <cell r="BR33">
            <v>-20286.04</v>
          </cell>
          <cell r="BS33">
            <v>-13800</v>
          </cell>
          <cell r="BT33">
            <v>-25650</v>
          </cell>
          <cell r="BU33">
            <v>-3000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-33033.040000000001</v>
          </cell>
          <cell r="CC33">
            <v>-21720.21</v>
          </cell>
          <cell r="CD33">
            <v>-1200</v>
          </cell>
          <cell r="CE33">
            <v>-2000</v>
          </cell>
          <cell r="CF33">
            <v>4252.72</v>
          </cell>
          <cell r="CG33">
            <v>-2500</v>
          </cell>
          <cell r="CH33">
            <v>-865.55</v>
          </cell>
          <cell r="CI33">
            <v>0</v>
          </cell>
          <cell r="CJ33">
            <v>-4000</v>
          </cell>
          <cell r="CK33">
            <v>0</v>
          </cell>
          <cell r="CL33">
            <v>0</v>
          </cell>
          <cell r="CM33">
            <v>-5000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</row>
        <row r="34">
          <cell r="A34" t="str">
            <v>Total Information Technology Projects</v>
          </cell>
          <cell r="B34">
            <v>10587682.779999999</v>
          </cell>
          <cell r="C34">
            <v>2482215</v>
          </cell>
          <cell r="D34">
            <v>3327166.72</v>
          </cell>
          <cell r="E34">
            <v>813635.98</v>
          </cell>
          <cell r="F34">
            <v>771777.96</v>
          </cell>
          <cell r="G34">
            <v>337953.51</v>
          </cell>
          <cell r="H34">
            <v>443864.1</v>
          </cell>
          <cell r="I34">
            <v>651553.80000000005</v>
          </cell>
          <cell r="J34">
            <v>313811.64</v>
          </cell>
          <cell r="K34">
            <v>273287.93</v>
          </cell>
          <cell r="L34">
            <v>601179.68000000005</v>
          </cell>
          <cell r="M34">
            <v>289507.09000000003</v>
          </cell>
          <cell r="N34">
            <v>281729.37</v>
          </cell>
          <cell r="O34">
            <v>7300970.2199999997</v>
          </cell>
          <cell r="P34">
            <v>2236487.5</v>
          </cell>
          <cell r="Q34">
            <v>1876493.2</v>
          </cell>
          <cell r="R34">
            <v>339372.47</v>
          </cell>
          <cell r="S34">
            <v>481898.17</v>
          </cell>
          <cell r="T34">
            <v>241404.94</v>
          </cell>
          <cell r="U34">
            <v>263600.69</v>
          </cell>
          <cell r="V34">
            <v>406126.39</v>
          </cell>
          <cell r="W34">
            <v>256201.57</v>
          </cell>
          <cell r="X34">
            <v>256201.58</v>
          </cell>
          <cell r="Y34">
            <v>406126.39</v>
          </cell>
          <cell r="Z34">
            <v>272420.74</v>
          </cell>
          <cell r="AA34">
            <v>264636.58</v>
          </cell>
          <cell r="AB34">
            <v>1709295.5</v>
          </cell>
          <cell r="AC34">
            <v>106167.43</v>
          </cell>
          <cell r="AD34">
            <v>1268700.68</v>
          </cell>
          <cell r="AE34">
            <v>194640.29</v>
          </cell>
          <cell r="AF34">
            <v>0</v>
          </cell>
          <cell r="AG34">
            <v>0</v>
          </cell>
          <cell r="AH34">
            <v>0</v>
          </cell>
          <cell r="AI34">
            <v>69893.55</v>
          </cell>
          <cell r="AJ34">
            <v>0</v>
          </cell>
          <cell r="AK34">
            <v>0</v>
          </cell>
          <cell r="AL34">
            <v>69893.55</v>
          </cell>
          <cell r="AM34">
            <v>0</v>
          </cell>
          <cell r="AN34">
            <v>0</v>
          </cell>
          <cell r="AO34">
            <v>354551.56</v>
          </cell>
          <cell r="AP34">
            <v>33574.42</v>
          </cell>
          <cell r="AQ34">
            <v>65806.38</v>
          </cell>
          <cell r="AR34">
            <v>49690.400000000001</v>
          </cell>
          <cell r="AS34">
            <v>57748.4</v>
          </cell>
          <cell r="AT34">
            <v>41632.42</v>
          </cell>
          <cell r="AU34">
            <v>49690.400000000001</v>
          </cell>
          <cell r="AV34">
            <v>49690.400000000001</v>
          </cell>
          <cell r="AW34">
            <v>1342.46</v>
          </cell>
          <cell r="AX34">
            <v>1342.46</v>
          </cell>
          <cell r="AY34">
            <v>1342.46</v>
          </cell>
          <cell r="AZ34">
            <v>1342.46</v>
          </cell>
          <cell r="BA34">
            <v>1348.9</v>
          </cell>
          <cell r="BB34">
            <v>553552</v>
          </cell>
          <cell r="BC34">
            <v>34039.919999999998</v>
          </cell>
          <cell r="BD34">
            <v>0</v>
          </cell>
          <cell r="BE34">
            <v>47412.75</v>
          </cell>
          <cell r="BF34">
            <v>144533.93</v>
          </cell>
          <cell r="BG34">
            <v>39172.26</v>
          </cell>
          <cell r="BH34">
            <v>39172.26</v>
          </cell>
          <cell r="BI34">
            <v>105361.67</v>
          </cell>
          <cell r="BJ34">
            <v>40523.72</v>
          </cell>
          <cell r="BK34">
            <v>0</v>
          </cell>
          <cell r="BL34">
            <v>103335.49</v>
          </cell>
          <cell r="BM34">
            <v>0</v>
          </cell>
          <cell r="BN34">
            <v>0</v>
          </cell>
          <cell r="BO34">
            <v>307309.99</v>
          </cell>
          <cell r="BP34">
            <v>11317.54</v>
          </cell>
          <cell r="BQ34">
            <v>74106.64</v>
          </cell>
          <cell r="BR34">
            <v>133205.9</v>
          </cell>
          <cell r="BS34">
            <v>57672.95</v>
          </cell>
          <cell r="BT34">
            <v>0</v>
          </cell>
          <cell r="BU34">
            <v>31006.959999999999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293523.83</v>
          </cell>
          <cell r="CC34">
            <v>56609.69</v>
          </cell>
          <cell r="CD34">
            <v>38041.32</v>
          </cell>
          <cell r="CE34">
            <v>45295.67</v>
          </cell>
          <cell r="CF34">
            <v>28548.31</v>
          </cell>
          <cell r="CG34">
            <v>14367.69</v>
          </cell>
          <cell r="CH34">
            <v>14979.21</v>
          </cell>
          <cell r="CI34">
            <v>19105.59</v>
          </cell>
          <cell r="CJ34">
            <v>14367.69</v>
          </cell>
          <cell r="CK34">
            <v>14367.69</v>
          </cell>
          <cell r="CL34">
            <v>19105.59</v>
          </cell>
          <cell r="CM34">
            <v>14367.69</v>
          </cell>
          <cell r="CN34">
            <v>14367.69</v>
          </cell>
          <cell r="CO34">
            <v>68479.679999999993</v>
          </cell>
          <cell r="CP34">
            <v>4018.5</v>
          </cell>
          <cell r="CQ34">
            <v>4018.5</v>
          </cell>
          <cell r="CR34">
            <v>4018.5</v>
          </cell>
          <cell r="CS34">
            <v>1376.2</v>
          </cell>
          <cell r="CT34">
            <v>1376.2</v>
          </cell>
          <cell r="CU34">
            <v>45414.58</v>
          </cell>
          <cell r="CV34">
            <v>1376.2</v>
          </cell>
          <cell r="CW34">
            <v>1376.2</v>
          </cell>
          <cell r="CX34">
            <v>1376.2</v>
          </cell>
          <cell r="CY34">
            <v>1376.2</v>
          </cell>
          <cell r="CZ34">
            <v>1376.2</v>
          </cell>
          <cell r="DA34">
            <v>1376.2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</row>
        <row r="35">
          <cell r="A35" t="str">
            <v>Total Power Generation Projects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</row>
        <row r="36">
          <cell r="A36" t="str">
            <v xml:space="preserve">  Non-Growth</v>
          </cell>
          <cell r="B36">
            <v>202433256.37805802</v>
          </cell>
          <cell r="C36">
            <v>14687967.686377786</v>
          </cell>
          <cell r="D36">
            <v>15977253.105985705</v>
          </cell>
          <cell r="E36">
            <v>17068406.58049247</v>
          </cell>
          <cell r="F36">
            <v>16745670.702707775</v>
          </cell>
          <cell r="G36">
            <v>16409146.575357825</v>
          </cell>
          <cell r="H36">
            <v>16655642.140452433</v>
          </cell>
          <cell r="I36">
            <v>16616385.495970719</v>
          </cell>
          <cell r="J36">
            <v>24300720.154620945</v>
          </cell>
          <cell r="K36">
            <v>16663463.772227954</v>
          </cell>
          <cell r="L36">
            <v>15727988.95404255</v>
          </cell>
          <cell r="M36">
            <v>14911790.405297801</v>
          </cell>
          <cell r="N36">
            <v>16668820.804524057</v>
          </cell>
          <cell r="O36">
            <v>7387893.46</v>
          </cell>
          <cell r="P36">
            <v>2323410.7400000002</v>
          </cell>
          <cell r="Q36">
            <v>1876493.2</v>
          </cell>
          <cell r="R36">
            <v>339372.47</v>
          </cell>
          <cell r="S36">
            <v>481898.17</v>
          </cell>
          <cell r="T36">
            <v>241404.94</v>
          </cell>
          <cell r="U36">
            <v>263600.69</v>
          </cell>
          <cell r="V36">
            <v>406126.39</v>
          </cell>
          <cell r="W36">
            <v>256201.57</v>
          </cell>
          <cell r="X36">
            <v>256201.58</v>
          </cell>
          <cell r="Y36">
            <v>406126.39</v>
          </cell>
          <cell r="Z36">
            <v>272420.74</v>
          </cell>
          <cell r="AA36">
            <v>264636.58</v>
          </cell>
          <cell r="AB36">
            <v>23542313.690000001</v>
          </cell>
          <cell r="AC36">
            <v>1844410.33</v>
          </cell>
          <cell r="AD36">
            <v>2789912</v>
          </cell>
          <cell r="AE36">
            <v>2013103.12</v>
          </cell>
          <cell r="AF36">
            <v>2086313.26</v>
          </cell>
          <cell r="AG36">
            <v>1604684.68</v>
          </cell>
          <cell r="AH36">
            <v>1885009.54</v>
          </cell>
          <cell r="AI36">
            <v>1918679.05</v>
          </cell>
          <cell r="AJ36">
            <v>1693517.37</v>
          </cell>
          <cell r="AK36">
            <v>1672519.9</v>
          </cell>
          <cell r="AL36">
            <v>2150044.7200000002</v>
          </cell>
          <cell r="AM36">
            <v>2207044.21</v>
          </cell>
          <cell r="AN36">
            <v>1677075.51</v>
          </cell>
          <cell r="AO36">
            <v>10637162.718058012</v>
          </cell>
          <cell r="AP36">
            <v>1139241.1063777865</v>
          </cell>
          <cell r="AQ36">
            <v>858341.16598570487</v>
          </cell>
          <cell r="AR36">
            <v>524348.16049246956</v>
          </cell>
          <cell r="AS36">
            <v>905297.80270777573</v>
          </cell>
          <cell r="AT36">
            <v>616055.20535782492</v>
          </cell>
          <cell r="AU36">
            <v>1023295.430452432</v>
          </cell>
          <cell r="AV36">
            <v>952620.10597071692</v>
          </cell>
          <cell r="AW36">
            <v>928004.54462094465</v>
          </cell>
          <cell r="AX36">
            <v>964927.53222795436</v>
          </cell>
          <cell r="AY36">
            <v>909060.44404254854</v>
          </cell>
          <cell r="AZ36">
            <v>933264.89529779984</v>
          </cell>
          <cell r="BA36">
            <v>882706.32452405675</v>
          </cell>
          <cell r="BB36">
            <v>18338199.59</v>
          </cell>
          <cell r="BC36">
            <v>1247967.3899999999</v>
          </cell>
          <cell r="BD36">
            <v>1616324.6</v>
          </cell>
          <cell r="BE36">
            <v>1551722.35</v>
          </cell>
          <cell r="BF36">
            <v>2233801.36</v>
          </cell>
          <cell r="BG36">
            <v>2064560.05</v>
          </cell>
          <cell r="BH36">
            <v>1164773.3600000001</v>
          </cell>
          <cell r="BI36">
            <v>1342843.33</v>
          </cell>
          <cell r="BJ36">
            <v>1088817.97</v>
          </cell>
          <cell r="BK36">
            <v>1746562.57</v>
          </cell>
          <cell r="BL36">
            <v>1286324.1100000001</v>
          </cell>
          <cell r="BM36">
            <v>1410324.92</v>
          </cell>
          <cell r="BN36">
            <v>1584177.58</v>
          </cell>
          <cell r="BO36">
            <v>11097804.210000001</v>
          </cell>
          <cell r="BP36">
            <v>1614556.33</v>
          </cell>
          <cell r="BQ36">
            <v>1498539.35</v>
          </cell>
          <cell r="BR36">
            <v>955397.73</v>
          </cell>
          <cell r="BS36">
            <v>1089266.83</v>
          </cell>
          <cell r="BT36">
            <v>787683.07</v>
          </cell>
          <cell r="BU36">
            <v>805629.54</v>
          </cell>
          <cell r="BV36">
            <v>691676.01</v>
          </cell>
          <cell r="BW36">
            <v>787787.91</v>
          </cell>
          <cell r="BX36">
            <v>989890.52</v>
          </cell>
          <cell r="BY36">
            <v>831347.5</v>
          </cell>
          <cell r="BZ36">
            <v>433469.18</v>
          </cell>
          <cell r="CA36">
            <v>612560.24</v>
          </cell>
          <cell r="CB36">
            <v>17370610.879999999</v>
          </cell>
          <cell r="CC36">
            <v>2241812.9300000002</v>
          </cell>
          <cell r="CD36">
            <v>1562129.15</v>
          </cell>
          <cell r="CE36">
            <v>1806390.01</v>
          </cell>
          <cell r="CF36">
            <v>1613183.82</v>
          </cell>
          <cell r="CG36">
            <v>1439902.13</v>
          </cell>
          <cell r="CH36">
            <v>1419729.3</v>
          </cell>
          <cell r="CI36">
            <v>1060211.83</v>
          </cell>
          <cell r="CJ36">
            <v>1431787.62</v>
          </cell>
          <cell r="CK36">
            <v>1414638.68</v>
          </cell>
          <cell r="CL36">
            <v>1366999.01</v>
          </cell>
          <cell r="CM36">
            <v>1414514.18</v>
          </cell>
          <cell r="CN36">
            <v>599312.22</v>
          </cell>
          <cell r="CO36">
            <v>9925260.8300000001</v>
          </cell>
          <cell r="CP36">
            <v>542392.86</v>
          </cell>
          <cell r="CQ36">
            <v>813885.64</v>
          </cell>
          <cell r="CR36">
            <v>889668.74</v>
          </cell>
          <cell r="CS36">
            <v>863851.46</v>
          </cell>
          <cell r="CT36">
            <v>770459.5</v>
          </cell>
          <cell r="CU36">
            <v>851951.28</v>
          </cell>
          <cell r="CV36">
            <v>752825.78</v>
          </cell>
          <cell r="CW36">
            <v>848341.17</v>
          </cell>
          <cell r="CX36">
            <v>803361.99</v>
          </cell>
          <cell r="CY36">
            <v>910990.78</v>
          </cell>
          <cell r="CZ36">
            <v>931817.28</v>
          </cell>
          <cell r="DA36">
            <v>945714.35</v>
          </cell>
          <cell r="DB36">
            <v>1000000</v>
          </cell>
          <cell r="DC36">
            <v>1000000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104134011</v>
          </cell>
          <cell r="DP36">
            <v>3734176</v>
          </cell>
          <cell r="DQ36">
            <v>4961628</v>
          </cell>
          <cell r="DR36">
            <v>8988404</v>
          </cell>
          <cell r="DS36">
            <v>7472058</v>
          </cell>
          <cell r="DT36">
            <v>8884397</v>
          </cell>
          <cell r="DU36">
            <v>9241653</v>
          </cell>
          <cell r="DV36">
            <v>9491403</v>
          </cell>
          <cell r="DW36">
            <v>17266262</v>
          </cell>
          <cell r="DX36">
            <v>8815361</v>
          </cell>
          <cell r="DY36">
            <v>7867096</v>
          </cell>
          <cell r="DZ36">
            <v>7308935</v>
          </cell>
          <cell r="EA36">
            <v>10102638</v>
          </cell>
        </row>
        <row r="38">
          <cell r="A38" t="str">
            <v>Capital expenditures</v>
          </cell>
          <cell r="B38">
            <v>297600351.61000001</v>
          </cell>
          <cell r="C38">
            <v>21310701.899999999</v>
          </cell>
          <cell r="D38">
            <v>24784016.640000001</v>
          </cell>
          <cell r="E38">
            <v>24749085.620000001</v>
          </cell>
          <cell r="F38">
            <v>23456648.32</v>
          </cell>
          <cell r="G38">
            <v>23676979.009999998</v>
          </cell>
          <cell r="H38">
            <v>24691677.270000003</v>
          </cell>
          <cell r="I38">
            <v>24861930.660000004</v>
          </cell>
          <cell r="J38">
            <v>32735620.460000001</v>
          </cell>
          <cell r="K38">
            <v>24735654.740000002</v>
          </cell>
          <cell r="L38">
            <v>24003507.770000003</v>
          </cell>
          <cell r="M38">
            <v>23354211.470000003</v>
          </cell>
          <cell r="N38">
            <v>25240317.75</v>
          </cell>
          <cell r="O38">
            <v>7387893.46</v>
          </cell>
          <cell r="P38">
            <v>2323410.7400000002</v>
          </cell>
          <cell r="Q38">
            <v>1876493.2</v>
          </cell>
          <cell r="R38">
            <v>339372.47</v>
          </cell>
          <cell r="S38">
            <v>481898.17</v>
          </cell>
          <cell r="T38">
            <v>241404.94</v>
          </cell>
          <cell r="U38">
            <v>263600.69</v>
          </cell>
          <cell r="V38">
            <v>406126.39</v>
          </cell>
          <cell r="W38">
            <v>256201.57</v>
          </cell>
          <cell r="X38">
            <v>256201.58</v>
          </cell>
          <cell r="Y38">
            <v>406126.39</v>
          </cell>
          <cell r="Z38">
            <v>272420.74</v>
          </cell>
          <cell r="AA38">
            <v>264636.58</v>
          </cell>
          <cell r="AB38">
            <v>28358731.470000003</v>
          </cell>
          <cell r="AC38">
            <v>2354752.15</v>
          </cell>
          <cell r="AD38">
            <v>3233290.11</v>
          </cell>
          <cell r="AE38">
            <v>2356044.85</v>
          </cell>
          <cell r="AF38">
            <v>2726607.76</v>
          </cell>
          <cell r="AG38">
            <v>1956239.02</v>
          </cell>
          <cell r="AH38">
            <v>2234194.14</v>
          </cell>
          <cell r="AI38">
            <v>2353131.7000000002</v>
          </cell>
          <cell r="AJ38">
            <v>2092168.11</v>
          </cell>
          <cell r="AK38">
            <v>2041491.52</v>
          </cell>
          <cell r="AL38">
            <v>2442656.13</v>
          </cell>
          <cell r="AM38">
            <v>2529600.4300000002</v>
          </cell>
          <cell r="AN38">
            <v>2038555.55</v>
          </cell>
          <cell r="AO38">
            <v>16452304.670000004</v>
          </cell>
          <cell r="AP38">
            <v>1511176.86</v>
          </cell>
          <cell r="AQ38">
            <v>1792012.86</v>
          </cell>
          <cell r="AR38">
            <v>1052418.68</v>
          </cell>
          <cell r="AS38">
            <v>1356199.56</v>
          </cell>
          <cell r="AT38">
            <v>1303714.52</v>
          </cell>
          <cell r="AU38">
            <v>1451209.11</v>
          </cell>
          <cell r="AV38">
            <v>1329279.48</v>
          </cell>
          <cell r="AW38">
            <v>1336472.68</v>
          </cell>
          <cell r="AX38">
            <v>1365064.08</v>
          </cell>
          <cell r="AY38">
            <v>1296964.2</v>
          </cell>
          <cell r="AZ38">
            <v>1360328.73</v>
          </cell>
          <cell r="BA38">
            <v>1297463.9099999999</v>
          </cell>
          <cell r="BB38">
            <v>26880194.390000004</v>
          </cell>
          <cell r="BC38">
            <v>1821401.99</v>
          </cell>
          <cell r="BD38">
            <v>1835027.31</v>
          </cell>
          <cell r="BE38">
            <v>1943485.91</v>
          </cell>
          <cell r="BF38">
            <v>2892827.4</v>
          </cell>
          <cell r="BG38">
            <v>2738349.89</v>
          </cell>
          <cell r="BH38">
            <v>1987493.05</v>
          </cell>
          <cell r="BI38">
            <v>2265756.25</v>
          </cell>
          <cell r="BJ38">
            <v>2075852.17</v>
          </cell>
          <cell r="BK38">
            <v>2634941.11</v>
          </cell>
          <cell r="BL38">
            <v>2392041.6</v>
          </cell>
          <cell r="BM38">
            <v>2023205.3</v>
          </cell>
          <cell r="BN38">
            <v>2269812.41</v>
          </cell>
          <cell r="BO38">
            <v>16180880.030000001</v>
          </cell>
          <cell r="BP38">
            <v>1970489.25</v>
          </cell>
          <cell r="BQ38">
            <v>1900571.35</v>
          </cell>
          <cell r="BR38">
            <v>1307226.31</v>
          </cell>
          <cell r="BS38">
            <v>1465732.09</v>
          </cell>
          <cell r="BT38">
            <v>1160873.8400000001</v>
          </cell>
          <cell r="BU38">
            <v>1194501.1399999999</v>
          </cell>
          <cell r="BV38">
            <v>1179425.46</v>
          </cell>
          <cell r="BW38">
            <v>1291634.57</v>
          </cell>
          <cell r="BX38">
            <v>1435152.43</v>
          </cell>
          <cell r="BY38">
            <v>1267258.33</v>
          </cell>
          <cell r="BZ38">
            <v>886830.43</v>
          </cell>
          <cell r="CA38">
            <v>1121184.83</v>
          </cell>
          <cell r="CB38">
            <v>28668581.110000003</v>
          </cell>
          <cell r="CC38">
            <v>3278324.9</v>
          </cell>
          <cell r="CD38">
            <v>2563785.33</v>
          </cell>
          <cell r="CE38">
            <v>2779456.06</v>
          </cell>
          <cell r="CF38">
            <v>2507757.36</v>
          </cell>
          <cell r="CG38">
            <v>2333608.61</v>
          </cell>
          <cell r="CH38">
            <v>2322879.4300000002</v>
          </cell>
          <cell r="CI38">
            <v>1932539.74</v>
          </cell>
          <cell r="CJ38">
            <v>2436695.73</v>
          </cell>
          <cell r="CK38">
            <v>2369132.25</v>
          </cell>
          <cell r="CL38">
            <v>2280658.88</v>
          </cell>
          <cell r="CM38">
            <v>2354070.69</v>
          </cell>
          <cell r="CN38">
            <v>1509672.13</v>
          </cell>
          <cell r="CO38">
            <v>14571690.24</v>
          </cell>
          <cell r="CP38">
            <v>913744.96</v>
          </cell>
          <cell r="CQ38">
            <v>1240588.45</v>
          </cell>
          <cell r="CR38">
            <v>1345268.28</v>
          </cell>
          <cell r="CS38">
            <v>1265452.05</v>
          </cell>
          <cell r="CT38">
            <v>1182775.1499999999</v>
          </cell>
          <cell r="CU38">
            <v>1258737.8</v>
          </cell>
          <cell r="CV38">
            <v>1116859.51</v>
          </cell>
          <cell r="CW38">
            <v>1223596.57</v>
          </cell>
          <cell r="CX38">
            <v>1180901.73</v>
          </cell>
          <cell r="CY38">
            <v>1263297.24</v>
          </cell>
          <cell r="CZ38">
            <v>1281411.26</v>
          </cell>
          <cell r="DA38">
            <v>1299057.24</v>
          </cell>
          <cell r="DB38">
            <v>1000000</v>
          </cell>
          <cell r="DC38">
            <v>1000000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159100076</v>
          </cell>
          <cell r="DP38">
            <v>7137401</v>
          </cell>
          <cell r="DQ38">
            <v>10342248</v>
          </cell>
          <cell r="DR38">
            <v>13625813</v>
          </cell>
          <cell r="DS38">
            <v>10760174</v>
          </cell>
          <cell r="DT38">
            <v>12760013</v>
          </cell>
          <cell r="DU38">
            <v>13979062</v>
          </cell>
          <cell r="DV38">
            <v>14278812</v>
          </cell>
          <cell r="DW38">
            <v>22022999</v>
          </cell>
          <cell r="DX38">
            <v>13452770</v>
          </cell>
          <cell r="DY38">
            <v>12654505</v>
          </cell>
          <cell r="DZ38">
            <v>12646344</v>
          </cell>
          <cell r="EA38">
            <v>15439935</v>
          </cell>
        </row>
        <row r="40">
          <cell r="A40" t="str">
            <v>ACTUAL</v>
          </cell>
          <cell r="B40" t="str">
            <v>YTD</v>
          </cell>
          <cell r="O40" t="str">
            <v>YTD</v>
          </cell>
          <cell r="AB40" t="str">
            <v>YTD</v>
          </cell>
          <cell r="AO40" t="str">
            <v>YTD</v>
          </cell>
          <cell r="BB40" t="str">
            <v>YTD</v>
          </cell>
          <cell r="BO40" t="str">
            <v>YTD</v>
          </cell>
          <cell r="CB40" t="str">
            <v>YTD</v>
          </cell>
          <cell r="CO40" t="str">
            <v>YTD</v>
          </cell>
          <cell r="DB40" t="str">
            <v>YTD</v>
          </cell>
          <cell r="DO40" t="str">
            <v>YTD</v>
          </cell>
        </row>
        <row r="42">
          <cell r="A42" t="str">
            <v xml:space="preserve">  Growth</v>
          </cell>
          <cell r="B42">
            <v>56041380.670000002</v>
          </cell>
          <cell r="C42">
            <v>3075714.9600000004</v>
          </cell>
          <cell r="D42">
            <v>5435473.6799999997</v>
          </cell>
          <cell r="E42">
            <v>10369316.380000001</v>
          </cell>
          <cell r="F42">
            <v>7353018.6499999985</v>
          </cell>
          <cell r="G42">
            <v>7754122</v>
          </cell>
          <cell r="H42">
            <v>6883866</v>
          </cell>
          <cell r="I42">
            <v>6734969</v>
          </cell>
          <cell r="J42">
            <v>8434900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AB42">
            <v>3156034.3800000008</v>
          </cell>
          <cell r="AC42">
            <v>390363.4100000005</v>
          </cell>
          <cell r="AD42">
            <v>319548.69</v>
          </cell>
          <cell r="AE42">
            <v>496347.06</v>
          </cell>
          <cell r="AF42">
            <v>378960.22</v>
          </cell>
          <cell r="AG42">
            <v>300112</v>
          </cell>
          <cell r="AH42">
            <v>366516</v>
          </cell>
          <cell r="AI42">
            <v>505536</v>
          </cell>
          <cell r="AJ42">
            <v>398651</v>
          </cell>
          <cell r="AO42">
            <v>4320024.6499999994</v>
          </cell>
          <cell r="AP42">
            <v>472198.79</v>
          </cell>
          <cell r="AQ42">
            <v>933300.69</v>
          </cell>
          <cell r="AR42">
            <v>711904.45</v>
          </cell>
          <cell r="AS42">
            <v>520926.71999999997</v>
          </cell>
          <cell r="AT42">
            <v>384054</v>
          </cell>
          <cell r="AU42">
            <v>256561</v>
          </cell>
          <cell r="AV42">
            <v>632611</v>
          </cell>
          <cell r="AW42">
            <v>408468</v>
          </cell>
          <cell r="BB42">
            <v>7374484.0700000003</v>
          </cell>
          <cell r="BC42">
            <v>391104.81</v>
          </cell>
          <cell r="BD42">
            <v>716218.91</v>
          </cell>
          <cell r="BE42">
            <v>1082148.1499999999</v>
          </cell>
          <cell r="BF42">
            <v>878672.2</v>
          </cell>
          <cell r="BG42">
            <v>1108552</v>
          </cell>
          <cell r="BH42">
            <v>1179878</v>
          </cell>
          <cell r="BI42">
            <v>1030876</v>
          </cell>
          <cell r="BJ42">
            <v>987034</v>
          </cell>
          <cell r="BO42">
            <v>3884769.44</v>
          </cell>
          <cell r="BP42">
            <v>289482.13</v>
          </cell>
          <cell r="BQ42">
            <v>450898.36</v>
          </cell>
          <cell r="BR42">
            <v>918237.2</v>
          </cell>
          <cell r="BS42">
            <v>392380.75</v>
          </cell>
          <cell r="BT42">
            <v>503419</v>
          </cell>
          <cell r="BU42">
            <v>403501</v>
          </cell>
          <cell r="BV42">
            <v>423004</v>
          </cell>
          <cell r="BW42">
            <v>503847</v>
          </cell>
          <cell r="CB42">
            <v>9007481.6199999992</v>
          </cell>
          <cell r="CC42">
            <v>672374.98</v>
          </cell>
          <cell r="CD42">
            <v>1089857.6000000001</v>
          </cell>
          <cell r="CE42">
            <v>2354169.86</v>
          </cell>
          <cell r="CF42">
            <v>879286.17999999935</v>
          </cell>
          <cell r="CG42">
            <v>613800</v>
          </cell>
          <cell r="CH42">
            <v>1010605</v>
          </cell>
          <cell r="CI42">
            <v>1382480</v>
          </cell>
          <cell r="CJ42">
            <v>1004908</v>
          </cell>
          <cell r="CO42">
            <v>3391795.51</v>
          </cell>
          <cell r="CP42">
            <v>258880.84</v>
          </cell>
          <cell r="CQ42">
            <v>553634.43000000005</v>
          </cell>
          <cell r="CR42">
            <v>463310.66</v>
          </cell>
          <cell r="CS42">
            <v>377042.58</v>
          </cell>
          <cell r="CT42">
            <v>311185</v>
          </cell>
          <cell r="CU42">
            <v>332805</v>
          </cell>
          <cell r="CV42">
            <v>719682</v>
          </cell>
          <cell r="CW42">
            <v>375255</v>
          </cell>
          <cell r="DO42">
            <v>24906791</v>
          </cell>
          <cell r="DP42">
            <v>601310</v>
          </cell>
          <cell r="DQ42">
            <v>1372015</v>
          </cell>
          <cell r="DR42">
            <v>4343199</v>
          </cell>
          <cell r="DS42">
            <v>3925750</v>
          </cell>
          <cell r="DT42">
            <v>4533000</v>
          </cell>
          <cell r="DU42">
            <v>3334000</v>
          </cell>
          <cell r="DV42">
            <v>2040780</v>
          </cell>
          <cell r="DW42">
            <v>4756737</v>
          </cell>
        </row>
        <row r="43">
          <cell r="A43" t="str">
            <v xml:space="preserve">  Non-Growth</v>
          </cell>
          <cell r="B43">
            <v>126759152.63</v>
          </cell>
          <cell r="C43">
            <v>18613053.859999999</v>
          </cell>
          <cell r="D43">
            <v>16040800.42</v>
          </cell>
          <cell r="E43">
            <v>12505607.810000002</v>
          </cell>
          <cell r="F43">
            <v>13067251.539999999</v>
          </cell>
          <cell r="G43">
            <v>14941979</v>
          </cell>
          <cell r="H43">
            <v>13116013</v>
          </cell>
          <cell r="I43">
            <v>14173875</v>
          </cell>
          <cell r="J43">
            <v>24300572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15754163.119999999</v>
          </cell>
          <cell r="P43">
            <v>1711163.05</v>
          </cell>
          <cell r="Q43">
            <v>2782173</v>
          </cell>
          <cell r="R43">
            <v>2216416.42</v>
          </cell>
          <cell r="S43">
            <v>1071279.6499999999</v>
          </cell>
          <cell r="T43">
            <v>1679861</v>
          </cell>
          <cell r="U43">
            <v>3481461</v>
          </cell>
          <cell r="V43">
            <v>2555607</v>
          </cell>
          <cell r="W43">
            <v>256202</v>
          </cell>
          <cell r="AB43">
            <v>13974397.92</v>
          </cell>
          <cell r="AC43">
            <v>1846892.31</v>
          </cell>
          <cell r="AD43">
            <v>1691023.03</v>
          </cell>
          <cell r="AE43">
            <v>1726649.8</v>
          </cell>
          <cell r="AF43">
            <v>1507909.78</v>
          </cell>
          <cell r="AG43">
            <v>2229191</v>
          </cell>
          <cell r="AH43">
            <v>1676476</v>
          </cell>
          <cell r="AI43">
            <v>1602739</v>
          </cell>
          <cell r="AJ43">
            <v>1693517</v>
          </cell>
          <cell r="AO43">
            <v>8589835.8000000007</v>
          </cell>
          <cell r="AP43">
            <v>2045201.08</v>
          </cell>
          <cell r="AQ43">
            <v>1052447.3999999999</v>
          </cell>
          <cell r="AR43">
            <v>879762.69000000076</v>
          </cell>
          <cell r="AS43">
            <v>738214.63</v>
          </cell>
          <cell r="AT43">
            <v>988003</v>
          </cell>
          <cell r="AU43">
            <v>1159422</v>
          </cell>
          <cell r="AV43">
            <v>798780</v>
          </cell>
          <cell r="AW43">
            <v>928005</v>
          </cell>
          <cell r="BB43">
            <v>12863675.619999999</v>
          </cell>
          <cell r="BC43">
            <v>1515417.51</v>
          </cell>
          <cell r="BD43">
            <v>1660066.63</v>
          </cell>
          <cell r="BE43">
            <v>2150710.96</v>
          </cell>
          <cell r="BF43">
            <v>2599928.52</v>
          </cell>
          <cell r="BG43">
            <v>1178871</v>
          </cell>
          <cell r="BH43">
            <v>1462116</v>
          </cell>
          <cell r="BI43">
            <v>1207747</v>
          </cell>
          <cell r="BJ43">
            <v>1088818</v>
          </cell>
          <cell r="BO43">
            <v>5874628.040000001</v>
          </cell>
          <cell r="BP43">
            <v>964526.04</v>
          </cell>
          <cell r="BQ43">
            <v>945985.04</v>
          </cell>
          <cell r="BR43">
            <v>14000.650000000838</v>
          </cell>
          <cell r="BS43">
            <v>734607.31</v>
          </cell>
          <cell r="BT43">
            <v>976108</v>
          </cell>
          <cell r="BU43">
            <v>924891</v>
          </cell>
          <cell r="BV43">
            <v>526722</v>
          </cell>
          <cell r="BW43">
            <v>787788</v>
          </cell>
          <cell r="CB43">
            <v>12183823.370000001</v>
          </cell>
          <cell r="CC43">
            <v>2186081.12</v>
          </cell>
          <cell r="CD43">
            <v>1593959.73</v>
          </cell>
          <cell r="CE43">
            <v>-36130.749999999534</v>
          </cell>
          <cell r="CF43">
            <v>1822128.27</v>
          </cell>
          <cell r="CG43">
            <v>2009295</v>
          </cell>
          <cell r="CH43">
            <v>2054117</v>
          </cell>
          <cell r="CI43">
            <v>1122734</v>
          </cell>
          <cell r="CJ43">
            <v>1431639</v>
          </cell>
          <cell r="CO43">
            <v>6726251.0800000001</v>
          </cell>
          <cell r="CP43">
            <v>1418640.75</v>
          </cell>
          <cell r="CQ43">
            <v>1113148.5900000001</v>
          </cell>
          <cell r="CR43">
            <v>647447.04000000004</v>
          </cell>
          <cell r="CS43">
            <v>765378.7</v>
          </cell>
          <cell r="CT43">
            <v>507650</v>
          </cell>
          <cell r="CU43">
            <v>778530</v>
          </cell>
          <cell r="CV43">
            <v>647115</v>
          </cell>
          <cell r="CW43">
            <v>848341</v>
          </cell>
          <cell r="DO43">
            <v>50792377.68</v>
          </cell>
          <cell r="DP43">
            <v>6925132</v>
          </cell>
          <cell r="DQ43">
            <v>5201997</v>
          </cell>
          <cell r="DR43">
            <v>4906751</v>
          </cell>
          <cell r="DS43">
            <v>3827804.68</v>
          </cell>
          <cell r="DT43">
            <v>5373000</v>
          </cell>
          <cell r="DU43">
            <v>1579000</v>
          </cell>
          <cell r="DV43">
            <v>5712431</v>
          </cell>
          <cell r="DW43">
            <v>17266262</v>
          </cell>
        </row>
        <row r="44">
          <cell r="A44" t="str">
            <v>Capital expenditures</v>
          </cell>
          <cell r="B44">
            <v>182800533.30000001</v>
          </cell>
          <cell r="C44">
            <v>21688768.82</v>
          </cell>
          <cell r="D44">
            <v>21476274.100000001</v>
          </cell>
          <cell r="E44">
            <v>22874924.190000001</v>
          </cell>
          <cell r="F44">
            <v>20420270.189999998</v>
          </cell>
          <cell r="G44">
            <v>22696101</v>
          </cell>
          <cell r="H44">
            <v>19999879</v>
          </cell>
          <cell r="I44">
            <v>20908844</v>
          </cell>
          <cell r="J44">
            <v>32735472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15754163.119999999</v>
          </cell>
          <cell r="P44">
            <v>1711163.05</v>
          </cell>
          <cell r="Q44">
            <v>2782173</v>
          </cell>
          <cell r="R44">
            <v>2216416.42</v>
          </cell>
          <cell r="S44">
            <v>1071279.6499999999</v>
          </cell>
          <cell r="T44">
            <v>1679861</v>
          </cell>
          <cell r="U44">
            <v>3481461</v>
          </cell>
          <cell r="V44">
            <v>2555607</v>
          </cell>
          <cell r="W44">
            <v>256202</v>
          </cell>
          <cell r="AB44">
            <v>17130432.300000001</v>
          </cell>
          <cell r="AC44">
            <v>2237255.7200000007</v>
          </cell>
          <cell r="AD44">
            <v>2010571.72</v>
          </cell>
          <cell r="AE44">
            <v>2222996.86</v>
          </cell>
          <cell r="AF44">
            <v>1886870</v>
          </cell>
          <cell r="AG44">
            <v>2529303</v>
          </cell>
          <cell r="AH44">
            <v>2042992</v>
          </cell>
          <cell r="AI44">
            <v>2108275</v>
          </cell>
          <cell r="AJ44">
            <v>2092168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12909860.450000001</v>
          </cell>
          <cell r="AP44">
            <v>2517399.87</v>
          </cell>
          <cell r="AQ44">
            <v>1985748.0899999999</v>
          </cell>
          <cell r="AR44">
            <v>1591667.1400000006</v>
          </cell>
          <cell r="AS44">
            <v>1259141.3500000001</v>
          </cell>
          <cell r="AT44">
            <v>1372057</v>
          </cell>
          <cell r="AU44">
            <v>1415983</v>
          </cell>
          <cell r="AV44">
            <v>1431391</v>
          </cell>
          <cell r="AW44">
            <v>1336473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20238159.690000001</v>
          </cell>
          <cell r="BC44">
            <v>1906522.32</v>
          </cell>
          <cell r="BD44">
            <v>2376285.54</v>
          </cell>
          <cell r="BE44">
            <v>3232859.11</v>
          </cell>
          <cell r="BF44">
            <v>3478600.7199999997</v>
          </cell>
          <cell r="BG44">
            <v>2287423</v>
          </cell>
          <cell r="BH44">
            <v>2641994</v>
          </cell>
          <cell r="BI44">
            <v>2238623</v>
          </cell>
          <cell r="BJ44">
            <v>2075852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9759397.4800000004</v>
          </cell>
          <cell r="BP44">
            <v>1254008.17</v>
          </cell>
          <cell r="BQ44">
            <v>1396883.4</v>
          </cell>
          <cell r="BR44">
            <v>932237.85000000079</v>
          </cell>
          <cell r="BS44">
            <v>1126988.06</v>
          </cell>
          <cell r="BT44">
            <v>1479527</v>
          </cell>
          <cell r="BU44">
            <v>1328392</v>
          </cell>
          <cell r="BV44">
            <v>949726</v>
          </cell>
          <cell r="BW44">
            <v>1291635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21191304.989999998</v>
          </cell>
          <cell r="CC44">
            <v>2858456.1</v>
          </cell>
          <cell r="CD44">
            <v>2683817.33</v>
          </cell>
          <cell r="CE44">
            <v>2318039.1100000003</v>
          </cell>
          <cell r="CF44">
            <v>2701414.4499999993</v>
          </cell>
          <cell r="CG44">
            <v>2623095</v>
          </cell>
          <cell r="CH44">
            <v>3064722</v>
          </cell>
          <cell r="CI44">
            <v>2505214</v>
          </cell>
          <cell r="CJ44">
            <v>2436547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10118046.59</v>
          </cell>
          <cell r="CP44">
            <v>1677521.59</v>
          </cell>
          <cell r="CQ44">
            <v>1666783.02</v>
          </cell>
          <cell r="CR44">
            <v>1110757.7</v>
          </cell>
          <cell r="CS44">
            <v>1142421.28</v>
          </cell>
          <cell r="CT44">
            <v>818835</v>
          </cell>
          <cell r="CU44">
            <v>1111335</v>
          </cell>
          <cell r="CV44">
            <v>1366797</v>
          </cell>
          <cell r="CW44">
            <v>1223596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O44">
            <v>75699168.680000007</v>
          </cell>
          <cell r="DP44">
            <v>7526442</v>
          </cell>
          <cell r="DQ44">
            <v>6574012</v>
          </cell>
          <cell r="DR44">
            <v>9249950</v>
          </cell>
          <cell r="DS44">
            <v>7753554.6799999997</v>
          </cell>
          <cell r="DT44">
            <v>9906000</v>
          </cell>
          <cell r="DU44">
            <v>4913000</v>
          </cell>
          <cell r="DV44">
            <v>7753211</v>
          </cell>
          <cell r="DW44">
            <v>22022999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>
        <row r="2">
          <cell r="B2">
            <v>37226</v>
          </cell>
          <cell r="C2">
            <v>2.3159999999999998</v>
          </cell>
        </row>
        <row r="3">
          <cell r="B3">
            <v>37257</v>
          </cell>
          <cell r="C3">
            <v>2.5550000000000002</v>
          </cell>
        </row>
        <row r="4">
          <cell r="B4">
            <v>37288</v>
          </cell>
          <cell r="C4">
            <v>2.0059999999999998</v>
          </cell>
        </row>
        <row r="5">
          <cell r="B5">
            <v>37316</v>
          </cell>
          <cell r="C5">
            <v>2.3879999999999999</v>
          </cell>
        </row>
        <row r="6">
          <cell r="B6">
            <v>37347</v>
          </cell>
          <cell r="C6">
            <v>3.472</v>
          </cell>
        </row>
        <row r="7">
          <cell r="B7">
            <v>37377</v>
          </cell>
          <cell r="C7">
            <v>3.28</v>
          </cell>
          <cell r="G7">
            <v>37377</v>
          </cell>
          <cell r="H7">
            <v>0</v>
          </cell>
          <cell r="I7">
            <v>-0.28999999999999998</v>
          </cell>
        </row>
        <row r="8">
          <cell r="B8">
            <v>37408</v>
          </cell>
          <cell r="C8">
            <v>3.42</v>
          </cell>
          <cell r="G8">
            <v>37408</v>
          </cell>
          <cell r="H8">
            <v>0</v>
          </cell>
          <cell r="I8">
            <v>-0.34</v>
          </cell>
        </row>
        <row r="9">
          <cell r="B9">
            <v>37438</v>
          </cell>
          <cell r="C9">
            <v>3.2370000000000001</v>
          </cell>
          <cell r="G9">
            <v>37438</v>
          </cell>
          <cell r="H9">
            <v>0</v>
          </cell>
          <cell r="I9">
            <v>-0.157</v>
          </cell>
        </row>
        <row r="10">
          <cell r="B10">
            <v>37469</v>
          </cell>
          <cell r="C10">
            <v>2.976</v>
          </cell>
          <cell r="G10">
            <v>37469</v>
          </cell>
          <cell r="H10">
            <v>0</v>
          </cell>
          <cell r="I10">
            <v>-0.104</v>
          </cell>
        </row>
        <row r="11">
          <cell r="B11">
            <v>37500</v>
          </cell>
          <cell r="C11">
            <v>3.2879999999999998</v>
          </cell>
          <cell r="G11">
            <v>37500</v>
          </cell>
          <cell r="H11">
            <v>0</v>
          </cell>
          <cell r="I11">
            <v>-0.308</v>
          </cell>
        </row>
        <row r="12">
          <cell r="B12">
            <v>37530</v>
          </cell>
          <cell r="C12">
            <v>3.4940000000000002</v>
          </cell>
          <cell r="G12">
            <v>37530</v>
          </cell>
          <cell r="H12">
            <v>0</v>
          </cell>
          <cell r="I12">
            <v>-0.4</v>
          </cell>
        </row>
        <row r="13">
          <cell r="B13">
            <v>37561</v>
          </cell>
          <cell r="C13">
            <v>4.0279999999999996</v>
          </cell>
          <cell r="G13">
            <v>37561</v>
          </cell>
          <cell r="H13">
            <v>0</v>
          </cell>
          <cell r="I13">
            <v>3.2000000000000028E-2</v>
          </cell>
        </row>
        <row r="14">
          <cell r="B14">
            <v>37591</v>
          </cell>
          <cell r="C14">
            <v>4.1399999999999997</v>
          </cell>
          <cell r="G14">
            <v>37591</v>
          </cell>
          <cell r="H14">
            <v>0</v>
          </cell>
          <cell r="I14">
            <v>-0.34</v>
          </cell>
        </row>
        <row r="15">
          <cell r="B15">
            <v>37622</v>
          </cell>
          <cell r="C15">
            <v>4.9880000000000004</v>
          </cell>
          <cell r="G15">
            <v>37622</v>
          </cell>
          <cell r="H15">
            <v>0</v>
          </cell>
          <cell r="I15">
            <v>-0.36800000000000033</v>
          </cell>
        </row>
        <row r="16">
          <cell r="B16">
            <v>37653</v>
          </cell>
          <cell r="C16">
            <v>5.66</v>
          </cell>
          <cell r="G16">
            <v>37653</v>
          </cell>
          <cell r="H16">
            <v>0</v>
          </cell>
          <cell r="I16">
            <v>-0.54</v>
          </cell>
        </row>
        <row r="17">
          <cell r="B17">
            <v>37681</v>
          </cell>
          <cell r="C17">
            <v>9.1329999999999991</v>
          </cell>
          <cell r="G17">
            <v>37681</v>
          </cell>
          <cell r="H17">
            <v>0</v>
          </cell>
          <cell r="I17">
            <v>-0.58299999999999841</v>
          </cell>
        </row>
        <row r="18">
          <cell r="B18">
            <v>37712</v>
          </cell>
          <cell r="C18">
            <v>5.1459999999999999</v>
          </cell>
          <cell r="G18">
            <v>37712</v>
          </cell>
          <cell r="H18">
            <v>0</v>
          </cell>
          <cell r="I18">
            <v>0.51600000000000001</v>
          </cell>
        </row>
        <row r="19">
          <cell r="B19">
            <v>37742</v>
          </cell>
          <cell r="C19">
            <v>5.4770000000000003</v>
          </cell>
          <cell r="G19">
            <v>37742</v>
          </cell>
          <cell r="H19">
            <v>0</v>
          </cell>
          <cell r="I19">
            <v>-0.245</v>
          </cell>
        </row>
        <row r="20">
          <cell r="B20">
            <v>37773</v>
          </cell>
          <cell r="C20">
            <v>5.9450000000000003</v>
          </cell>
          <cell r="G20">
            <v>37773</v>
          </cell>
          <cell r="H20">
            <v>0</v>
          </cell>
          <cell r="I20">
            <v>-0.245</v>
          </cell>
        </row>
        <row r="21">
          <cell r="B21">
            <v>37803</v>
          </cell>
          <cell r="C21">
            <v>5.2910000000000004</v>
          </cell>
          <cell r="G21">
            <v>37803</v>
          </cell>
          <cell r="H21">
            <v>0</v>
          </cell>
          <cell r="I21">
            <v>-0.12100000000000044</v>
          </cell>
        </row>
        <row r="22">
          <cell r="B22">
            <v>37834</v>
          </cell>
          <cell r="C22">
            <v>4.6929999999999996</v>
          </cell>
          <cell r="G22">
            <v>37834</v>
          </cell>
          <cell r="H22">
            <v>0</v>
          </cell>
          <cell r="I22">
            <v>-0.12299999999999933</v>
          </cell>
        </row>
        <row r="23">
          <cell r="B23">
            <v>37865</v>
          </cell>
          <cell r="C23">
            <v>4.9269999999999996</v>
          </cell>
          <cell r="G23">
            <v>37865</v>
          </cell>
          <cell r="H23">
            <v>0</v>
          </cell>
          <cell r="I23">
            <v>-0.15700000000000003</v>
          </cell>
        </row>
        <row r="24">
          <cell r="B24">
            <v>37895</v>
          </cell>
          <cell r="C24">
            <v>4.43</v>
          </cell>
          <cell r="G24">
            <v>37895</v>
          </cell>
          <cell r="H24">
            <v>0</v>
          </cell>
          <cell r="I24">
            <v>-0.13999999999999968</v>
          </cell>
        </row>
        <row r="25">
          <cell r="B25">
            <v>37926</v>
          </cell>
          <cell r="C25">
            <v>4.4589999999999996</v>
          </cell>
          <cell r="G25">
            <v>37926</v>
          </cell>
          <cell r="H25">
            <v>0</v>
          </cell>
          <cell r="I25">
            <v>-0.27899999999999991</v>
          </cell>
        </row>
        <row r="26">
          <cell r="B26">
            <v>37956</v>
          </cell>
          <cell r="C26">
            <v>4.8600000000000003</v>
          </cell>
          <cell r="G26">
            <v>37956</v>
          </cell>
          <cell r="H26">
            <v>0</v>
          </cell>
          <cell r="I26">
            <v>-0.48</v>
          </cell>
        </row>
        <row r="27">
          <cell r="B27">
            <v>37987</v>
          </cell>
          <cell r="C27">
            <v>6.15</v>
          </cell>
          <cell r="G27">
            <v>37987</v>
          </cell>
          <cell r="H27">
            <v>0</v>
          </cell>
          <cell r="I27">
            <v>-0.47</v>
          </cell>
        </row>
        <row r="28">
          <cell r="B28">
            <v>38018</v>
          </cell>
          <cell r="C28">
            <v>5.7750000000000004</v>
          </cell>
          <cell r="G28">
            <v>38018</v>
          </cell>
          <cell r="H28">
            <v>0</v>
          </cell>
          <cell r="I28">
            <v>-0.51</v>
          </cell>
        </row>
        <row r="29">
          <cell r="B29">
            <v>38047</v>
          </cell>
          <cell r="C29">
            <v>5.15</v>
          </cell>
          <cell r="G29">
            <v>38047</v>
          </cell>
          <cell r="H29">
            <v>0</v>
          </cell>
          <cell r="I29">
            <v>-0.49</v>
          </cell>
        </row>
        <row r="30">
          <cell r="B30">
            <v>38078</v>
          </cell>
          <cell r="C30">
            <v>5.3650000000000002</v>
          </cell>
          <cell r="G30">
            <v>38078</v>
          </cell>
          <cell r="H30">
            <v>0</v>
          </cell>
          <cell r="I30">
            <v>-0.45</v>
          </cell>
        </row>
        <row r="31">
          <cell r="B31">
            <v>38108</v>
          </cell>
          <cell r="C31">
            <v>5.9349999999999996</v>
          </cell>
          <cell r="G31">
            <v>38108</v>
          </cell>
          <cell r="H31">
            <v>0</v>
          </cell>
          <cell r="I31">
            <v>-0.505</v>
          </cell>
        </row>
        <row r="32">
          <cell r="B32">
            <v>38139</v>
          </cell>
          <cell r="C32">
            <v>6.68</v>
          </cell>
          <cell r="G32">
            <v>38139</v>
          </cell>
          <cell r="H32">
            <v>0</v>
          </cell>
          <cell r="I32">
            <v>-0.59</v>
          </cell>
        </row>
        <row r="33">
          <cell r="B33">
            <v>38169</v>
          </cell>
          <cell r="C33">
            <v>6.141</v>
          </cell>
          <cell r="G33">
            <v>38169</v>
          </cell>
          <cell r="H33">
            <v>0</v>
          </cell>
          <cell r="I33">
            <v>-0.29099999999999998</v>
          </cell>
        </row>
        <row r="34">
          <cell r="B34">
            <v>38200</v>
          </cell>
          <cell r="C34">
            <v>6.048</v>
          </cell>
          <cell r="G34">
            <v>38200</v>
          </cell>
          <cell r="H34">
            <v>0</v>
          </cell>
          <cell r="I34">
            <v>-0.33</v>
          </cell>
        </row>
        <row r="35">
          <cell r="B35">
            <v>38231</v>
          </cell>
          <cell r="C35">
            <v>5.0819999999999999</v>
          </cell>
          <cell r="G35">
            <v>38231</v>
          </cell>
          <cell r="H35">
            <v>0</v>
          </cell>
          <cell r="I35">
            <v>-0.28000000000000003</v>
          </cell>
        </row>
        <row r="36">
          <cell r="B36">
            <v>38261</v>
          </cell>
          <cell r="C36">
            <v>5.7229999999999999</v>
          </cell>
          <cell r="G36">
            <v>38261</v>
          </cell>
          <cell r="H36">
            <v>0</v>
          </cell>
          <cell r="I36">
            <v>-1.03</v>
          </cell>
        </row>
        <row r="37">
          <cell r="B37">
            <v>38292</v>
          </cell>
          <cell r="C37">
            <v>7.6260000000000003</v>
          </cell>
          <cell r="G37">
            <v>38292</v>
          </cell>
          <cell r="H37">
            <v>0</v>
          </cell>
          <cell r="I37">
            <v>-0.60599999999999998</v>
          </cell>
        </row>
        <row r="38">
          <cell r="B38">
            <v>38322</v>
          </cell>
          <cell r="C38">
            <v>7.976</v>
          </cell>
          <cell r="G38">
            <v>38322</v>
          </cell>
          <cell r="H38">
            <v>0</v>
          </cell>
          <cell r="I38">
            <v>-1.58</v>
          </cell>
        </row>
        <row r="39">
          <cell r="B39">
            <v>38353</v>
          </cell>
          <cell r="C39">
            <v>6.2130000000000001</v>
          </cell>
          <cell r="G39">
            <v>38353</v>
          </cell>
          <cell r="H39">
            <v>0</v>
          </cell>
          <cell r="I39">
            <v>-0.45</v>
          </cell>
        </row>
        <row r="40">
          <cell r="B40">
            <v>38384</v>
          </cell>
          <cell r="C40">
            <v>6.2880000000000003</v>
          </cell>
          <cell r="G40">
            <v>38384</v>
          </cell>
          <cell r="H40">
            <v>0</v>
          </cell>
          <cell r="I40">
            <v>-0.56000000000000005</v>
          </cell>
        </row>
        <row r="41">
          <cell r="B41">
            <v>38412</v>
          </cell>
          <cell r="C41">
            <v>6.3040000000000003</v>
          </cell>
          <cell r="G41">
            <v>38412</v>
          </cell>
          <cell r="H41">
            <v>0</v>
          </cell>
          <cell r="I41">
            <v>-0.6</v>
          </cell>
        </row>
        <row r="42">
          <cell r="B42">
            <v>38443</v>
          </cell>
          <cell r="C42">
            <v>7.3230000000000004</v>
          </cell>
          <cell r="G42">
            <v>38443</v>
          </cell>
          <cell r="H42">
            <v>0</v>
          </cell>
          <cell r="I42">
            <v>-0.73</v>
          </cell>
        </row>
        <row r="43">
          <cell r="B43">
            <v>38473</v>
          </cell>
          <cell r="C43">
            <v>6.7480000000000002</v>
          </cell>
          <cell r="G43">
            <v>38473</v>
          </cell>
          <cell r="H43">
            <v>0</v>
          </cell>
          <cell r="I43">
            <v>-0.23</v>
          </cell>
        </row>
        <row r="44">
          <cell r="B44">
            <v>38504</v>
          </cell>
          <cell r="C44">
            <v>6.1230000000000002</v>
          </cell>
          <cell r="G44">
            <v>38504</v>
          </cell>
          <cell r="H44">
            <v>0</v>
          </cell>
          <cell r="I44">
            <v>-0.25</v>
          </cell>
        </row>
        <row r="45">
          <cell r="B45">
            <v>38534</v>
          </cell>
          <cell r="C45">
            <v>6.976</v>
          </cell>
          <cell r="G45">
            <v>38534</v>
          </cell>
          <cell r="H45">
            <v>0</v>
          </cell>
          <cell r="I45">
            <v>-0.54</v>
          </cell>
        </row>
        <row r="46">
          <cell r="B46">
            <v>38565</v>
          </cell>
          <cell r="C46">
            <v>7.6470000000000002</v>
          </cell>
          <cell r="G46">
            <v>38565</v>
          </cell>
          <cell r="H46">
            <v>0</v>
          </cell>
          <cell r="I46">
            <v>-1.05</v>
          </cell>
        </row>
        <row r="47">
          <cell r="B47">
            <v>38596</v>
          </cell>
          <cell r="C47">
            <v>10.847</v>
          </cell>
          <cell r="G47">
            <v>38596</v>
          </cell>
          <cell r="H47">
            <v>0</v>
          </cell>
          <cell r="I47">
            <v>-2.4700000000000002</v>
          </cell>
        </row>
        <row r="48">
          <cell r="B48">
            <v>38626</v>
          </cell>
          <cell r="C48">
            <v>13.907</v>
          </cell>
          <cell r="G48">
            <v>38626</v>
          </cell>
          <cell r="H48">
            <v>0</v>
          </cell>
          <cell r="I48">
            <v>-3.74</v>
          </cell>
        </row>
        <row r="49">
          <cell r="B49">
            <v>38657</v>
          </cell>
          <cell r="C49">
            <v>13.832000000000001</v>
          </cell>
          <cell r="G49">
            <v>38657</v>
          </cell>
          <cell r="H49">
            <v>0</v>
          </cell>
          <cell r="I49">
            <v>-3.26</v>
          </cell>
        </row>
        <row r="50">
          <cell r="B50">
            <v>38687</v>
          </cell>
          <cell r="C50">
            <v>11.18</v>
          </cell>
          <cell r="G50">
            <v>38687</v>
          </cell>
          <cell r="H50">
            <v>0</v>
          </cell>
          <cell r="I50">
            <v>-2.37</v>
          </cell>
        </row>
        <row r="51">
          <cell r="B51">
            <v>38718</v>
          </cell>
          <cell r="C51">
            <v>11.430999999999999</v>
          </cell>
          <cell r="G51">
            <v>38718</v>
          </cell>
          <cell r="H51">
            <v>0</v>
          </cell>
          <cell r="I51">
            <v>-2.81</v>
          </cell>
        </row>
        <row r="52">
          <cell r="B52">
            <v>38749</v>
          </cell>
          <cell r="C52">
            <v>8.4</v>
          </cell>
          <cell r="G52">
            <v>38749</v>
          </cell>
          <cell r="H52">
            <v>0</v>
          </cell>
          <cell r="I52">
            <v>-1.53</v>
          </cell>
        </row>
        <row r="53">
          <cell r="B53">
            <v>38777</v>
          </cell>
          <cell r="C53">
            <v>7.1120000000000001</v>
          </cell>
          <cell r="G53">
            <v>38777</v>
          </cell>
          <cell r="H53">
            <v>0</v>
          </cell>
          <cell r="I53">
            <v>-0.84199999999999997</v>
          </cell>
        </row>
        <row r="54">
          <cell r="B54">
            <v>38808</v>
          </cell>
          <cell r="C54">
            <v>7.2329999999999997</v>
          </cell>
          <cell r="G54">
            <v>38808</v>
          </cell>
          <cell r="H54">
            <v>0</v>
          </cell>
          <cell r="I54">
            <v>-0.76039999999999996</v>
          </cell>
        </row>
        <row r="55">
          <cell r="B55">
            <v>38838</v>
          </cell>
          <cell r="C55">
            <v>7.21</v>
          </cell>
          <cell r="G55">
            <v>38838</v>
          </cell>
          <cell r="H55">
            <v>0</v>
          </cell>
          <cell r="I55">
            <v>-0.82850000000000001</v>
          </cell>
        </row>
        <row r="56">
          <cell r="B56">
            <v>38869</v>
          </cell>
          <cell r="C56">
            <v>7.42</v>
          </cell>
          <cell r="G56">
            <v>38869</v>
          </cell>
          <cell r="H56">
            <v>0</v>
          </cell>
          <cell r="I56">
            <v>-0.88660000000000005</v>
          </cell>
        </row>
        <row r="57">
          <cell r="B57">
            <v>38899</v>
          </cell>
          <cell r="C57">
            <v>7.625</v>
          </cell>
          <cell r="G57">
            <v>38899</v>
          </cell>
          <cell r="H57">
            <v>0</v>
          </cell>
          <cell r="I57">
            <v>-0.9425</v>
          </cell>
        </row>
        <row r="58">
          <cell r="B58">
            <v>38930</v>
          </cell>
          <cell r="C58">
            <v>7.77</v>
          </cell>
          <cell r="G58">
            <v>38930</v>
          </cell>
          <cell r="H58">
            <v>0</v>
          </cell>
          <cell r="I58">
            <v>-0.98199999999999998</v>
          </cell>
        </row>
        <row r="59">
          <cell r="B59">
            <v>38961</v>
          </cell>
          <cell r="C59">
            <v>7.89</v>
          </cell>
          <cell r="G59">
            <v>38961</v>
          </cell>
          <cell r="H59">
            <v>0</v>
          </cell>
          <cell r="I59">
            <v>-1.0105999999999999</v>
          </cell>
        </row>
        <row r="60">
          <cell r="B60">
            <v>38991</v>
          </cell>
          <cell r="C60">
            <v>8.06</v>
          </cell>
          <cell r="G60">
            <v>38991</v>
          </cell>
          <cell r="H60">
            <v>0</v>
          </cell>
          <cell r="I60">
            <v>-1.0472999999999999</v>
          </cell>
        </row>
        <row r="61">
          <cell r="B61">
            <v>39022</v>
          </cell>
          <cell r="C61">
            <v>9.125</v>
          </cell>
          <cell r="G61">
            <v>39022</v>
          </cell>
          <cell r="H61">
            <v>0</v>
          </cell>
          <cell r="I61">
            <v>-1.4440999999999999</v>
          </cell>
        </row>
        <row r="62">
          <cell r="B62">
            <v>39052</v>
          </cell>
          <cell r="C62">
            <v>10.065</v>
          </cell>
          <cell r="G62">
            <v>39052</v>
          </cell>
          <cell r="H62">
            <v>0</v>
          </cell>
          <cell r="I62">
            <v>-1.8129</v>
          </cell>
        </row>
        <row r="63">
          <cell r="B63">
            <v>39083</v>
          </cell>
          <cell r="C63">
            <v>10.715</v>
          </cell>
          <cell r="G63">
            <v>39083</v>
          </cell>
          <cell r="H63">
            <v>0</v>
          </cell>
          <cell r="I63">
            <v>-2.0592999999999999</v>
          </cell>
        </row>
        <row r="64">
          <cell r="B64">
            <v>39114</v>
          </cell>
          <cell r="C64">
            <v>10.71</v>
          </cell>
          <cell r="G64">
            <v>39114</v>
          </cell>
          <cell r="H64">
            <v>0</v>
          </cell>
          <cell r="I64">
            <v>-2.0609999999999999</v>
          </cell>
        </row>
        <row r="65">
          <cell r="B65">
            <v>39142</v>
          </cell>
          <cell r="C65">
            <v>10.525</v>
          </cell>
          <cell r="G65">
            <v>39142</v>
          </cell>
          <cell r="H65">
            <v>0</v>
          </cell>
          <cell r="I65">
            <v>-1.9928999999999999</v>
          </cell>
        </row>
        <row r="66">
          <cell r="B66">
            <v>39173</v>
          </cell>
          <cell r="C66">
            <v>9.0749999999999993</v>
          </cell>
          <cell r="G66">
            <v>39173</v>
          </cell>
          <cell r="H66">
            <v>0</v>
          </cell>
          <cell r="I66">
            <v>-1.3882000000000001</v>
          </cell>
        </row>
        <row r="67">
          <cell r="B67">
            <v>39203</v>
          </cell>
          <cell r="C67">
            <v>8.9</v>
          </cell>
          <cell r="G67">
            <v>39203</v>
          </cell>
          <cell r="H67">
            <v>0</v>
          </cell>
          <cell r="I67">
            <v>-1.3251999999999999</v>
          </cell>
        </row>
        <row r="68">
          <cell r="B68">
            <v>39234</v>
          </cell>
          <cell r="C68">
            <v>8.952</v>
          </cell>
          <cell r="G68">
            <v>39234</v>
          </cell>
          <cell r="H68">
            <v>0</v>
          </cell>
          <cell r="I68">
            <v>-1.3462000000000001</v>
          </cell>
        </row>
        <row r="69">
          <cell r="B69">
            <v>39264</v>
          </cell>
          <cell r="C69">
            <v>9.0169999999999995</v>
          </cell>
          <cell r="G69">
            <v>39264</v>
          </cell>
          <cell r="H69">
            <v>0</v>
          </cell>
          <cell r="I69">
            <v>-1.3724000000000001</v>
          </cell>
        </row>
        <row r="70">
          <cell r="B70">
            <v>39295</v>
          </cell>
          <cell r="C70">
            <v>9.0619999999999994</v>
          </cell>
          <cell r="G70">
            <v>39295</v>
          </cell>
          <cell r="H70">
            <v>0</v>
          </cell>
          <cell r="I70">
            <v>-1.3951</v>
          </cell>
        </row>
        <row r="71">
          <cell r="B71">
            <v>39326</v>
          </cell>
          <cell r="C71">
            <v>9.0820000000000007</v>
          </cell>
          <cell r="G71">
            <v>39326</v>
          </cell>
          <cell r="H71">
            <v>0</v>
          </cell>
          <cell r="I71">
            <v>-1.4020999999999999</v>
          </cell>
        </row>
        <row r="72">
          <cell r="B72">
            <v>39356</v>
          </cell>
          <cell r="C72">
            <v>9.1549999999999994</v>
          </cell>
          <cell r="G72">
            <v>39356</v>
          </cell>
          <cell r="H72">
            <v>0</v>
          </cell>
          <cell r="I72">
            <v>-1.4282999999999999</v>
          </cell>
        </row>
        <row r="73">
          <cell r="B73">
            <v>39387</v>
          </cell>
          <cell r="C73">
            <v>9.7449999999999992</v>
          </cell>
          <cell r="G73">
            <v>39387</v>
          </cell>
          <cell r="H73">
            <v>0</v>
          </cell>
          <cell r="I73">
            <v>-1.6451</v>
          </cell>
        </row>
        <row r="74">
          <cell r="B74">
            <v>39417</v>
          </cell>
          <cell r="C74">
            <v>10.302</v>
          </cell>
          <cell r="G74">
            <v>39417</v>
          </cell>
          <cell r="H74">
            <v>0</v>
          </cell>
          <cell r="I74">
            <v>-1.8408</v>
          </cell>
        </row>
        <row r="75">
          <cell r="B75">
            <v>39448</v>
          </cell>
          <cell r="C75">
            <v>10.696999999999999</v>
          </cell>
          <cell r="G75">
            <v>39448</v>
          </cell>
          <cell r="I75">
            <v>-1.9894000000000001</v>
          </cell>
        </row>
        <row r="76">
          <cell r="B76">
            <v>39479</v>
          </cell>
          <cell r="C76">
            <v>10.686999999999999</v>
          </cell>
          <cell r="G76">
            <v>39479</v>
          </cell>
          <cell r="I76">
            <v>-1.9894000000000001</v>
          </cell>
        </row>
        <row r="77">
          <cell r="B77">
            <v>39508</v>
          </cell>
          <cell r="C77">
            <v>10.462</v>
          </cell>
          <cell r="G77">
            <v>39508</v>
          </cell>
          <cell r="I77">
            <v>-1.9265000000000001</v>
          </cell>
        </row>
        <row r="78">
          <cell r="B78">
            <v>39539</v>
          </cell>
          <cell r="C78">
            <v>8.4920000000000009</v>
          </cell>
          <cell r="G78">
            <v>39539</v>
          </cell>
          <cell r="I78">
            <v>-1.2274</v>
          </cell>
        </row>
        <row r="79">
          <cell r="B79">
            <v>39569</v>
          </cell>
          <cell r="C79">
            <v>8.2970000000000006</v>
          </cell>
          <cell r="G79">
            <v>39569</v>
          </cell>
          <cell r="I79">
            <v>-1.1609</v>
          </cell>
        </row>
        <row r="80">
          <cell r="B80">
            <v>39600</v>
          </cell>
          <cell r="C80">
            <v>8.3469999999999995</v>
          </cell>
          <cell r="G80">
            <v>39600</v>
          </cell>
          <cell r="I80">
            <v>-1.1767000000000001</v>
          </cell>
        </row>
        <row r="81">
          <cell r="B81">
            <v>39630</v>
          </cell>
          <cell r="C81">
            <v>8.3970000000000002</v>
          </cell>
          <cell r="G81">
            <v>39630</v>
          </cell>
          <cell r="I81">
            <v>-1.1941999999999999</v>
          </cell>
        </row>
        <row r="82">
          <cell r="B82">
            <v>39661</v>
          </cell>
          <cell r="C82">
            <v>8.4420000000000002</v>
          </cell>
          <cell r="G82">
            <v>39661</v>
          </cell>
          <cell r="I82">
            <v>-1.2116</v>
          </cell>
        </row>
        <row r="83">
          <cell r="B83">
            <v>39692</v>
          </cell>
          <cell r="C83">
            <v>8.4659999999999993</v>
          </cell>
          <cell r="G83">
            <v>39692</v>
          </cell>
          <cell r="I83">
            <v>-1.2185999999999999</v>
          </cell>
        </row>
        <row r="84">
          <cell r="B84">
            <v>39722</v>
          </cell>
          <cell r="C84">
            <v>8.5259999999999998</v>
          </cell>
          <cell r="G84">
            <v>39722</v>
          </cell>
          <cell r="I84">
            <v>-1.2396</v>
          </cell>
        </row>
        <row r="85">
          <cell r="B85">
            <v>39753</v>
          </cell>
          <cell r="C85">
            <v>9.0860000000000003</v>
          </cell>
          <cell r="G85">
            <v>39753</v>
          </cell>
          <cell r="I85">
            <v>-1.4371</v>
          </cell>
        </row>
        <row r="86">
          <cell r="B86">
            <v>39783</v>
          </cell>
          <cell r="C86">
            <v>9.6259999999999994</v>
          </cell>
          <cell r="G86">
            <v>39783</v>
          </cell>
          <cell r="I86">
            <v>-1.6328</v>
          </cell>
        </row>
        <row r="87">
          <cell r="B87">
            <v>39814</v>
          </cell>
          <cell r="C87">
            <v>10.036</v>
          </cell>
          <cell r="G87">
            <v>39814</v>
          </cell>
          <cell r="I87">
            <v>-1.7970999999999999</v>
          </cell>
        </row>
        <row r="88">
          <cell r="B88">
            <v>39845</v>
          </cell>
          <cell r="C88">
            <v>10.010999999999999</v>
          </cell>
          <cell r="G88">
            <v>39845</v>
          </cell>
          <cell r="I88">
            <v>-1.7970999999999999</v>
          </cell>
        </row>
        <row r="89">
          <cell r="B89">
            <v>39873</v>
          </cell>
          <cell r="C89">
            <v>9.7710000000000008</v>
          </cell>
          <cell r="G89">
            <v>39873</v>
          </cell>
          <cell r="I89">
            <v>-1.7306999999999999</v>
          </cell>
        </row>
        <row r="90">
          <cell r="B90">
            <v>39904</v>
          </cell>
          <cell r="C90">
            <v>7.7809999999999997</v>
          </cell>
          <cell r="G90">
            <v>39904</v>
          </cell>
          <cell r="I90">
            <v>-1.0334000000000001</v>
          </cell>
        </row>
        <row r="91">
          <cell r="B91">
            <v>39934</v>
          </cell>
          <cell r="C91">
            <v>7.5960000000000001</v>
          </cell>
          <cell r="G91">
            <v>39934</v>
          </cell>
          <cell r="I91">
            <v>-0.9617</v>
          </cell>
        </row>
        <row r="92">
          <cell r="B92">
            <v>39965</v>
          </cell>
          <cell r="C92">
            <v>7.6509999999999998</v>
          </cell>
          <cell r="G92">
            <v>39965</v>
          </cell>
          <cell r="I92">
            <v>-0.98270000000000002</v>
          </cell>
        </row>
        <row r="93">
          <cell r="B93">
            <v>39995</v>
          </cell>
          <cell r="C93">
            <v>7.7110000000000003</v>
          </cell>
          <cell r="G93">
            <v>39995</v>
          </cell>
          <cell r="I93">
            <v>-1.0036</v>
          </cell>
        </row>
        <row r="94">
          <cell r="B94">
            <v>40026</v>
          </cell>
          <cell r="C94">
            <v>7.7709999999999999</v>
          </cell>
          <cell r="G94">
            <v>40026</v>
          </cell>
          <cell r="I94">
            <v>-1.0228999999999999</v>
          </cell>
        </row>
        <row r="95">
          <cell r="B95">
            <v>40057</v>
          </cell>
          <cell r="C95">
            <v>7.8010000000000002</v>
          </cell>
          <cell r="G95">
            <v>40057</v>
          </cell>
          <cell r="I95">
            <v>-1.0327</v>
          </cell>
        </row>
        <row r="96">
          <cell r="B96">
            <v>40087</v>
          </cell>
          <cell r="C96">
            <v>7.8710000000000004</v>
          </cell>
          <cell r="G96">
            <v>40087</v>
          </cell>
          <cell r="I96">
            <v>-1.0570999999999999</v>
          </cell>
        </row>
        <row r="97">
          <cell r="B97">
            <v>40118</v>
          </cell>
          <cell r="C97">
            <v>8.4260000000000002</v>
          </cell>
          <cell r="G97">
            <v>40118</v>
          </cell>
          <cell r="I97">
            <v>-1.2564</v>
          </cell>
        </row>
        <row r="98">
          <cell r="B98">
            <v>40148</v>
          </cell>
          <cell r="C98">
            <v>8.9659999999999993</v>
          </cell>
          <cell r="G98">
            <v>40148</v>
          </cell>
          <cell r="I98">
            <v>-1.4503999999999999</v>
          </cell>
        </row>
        <row r="99">
          <cell r="B99">
            <v>40179</v>
          </cell>
          <cell r="C99">
            <v>9.3960000000000008</v>
          </cell>
          <cell r="G99">
            <v>40179</v>
          </cell>
          <cell r="I99">
            <v>-1.6076999999999999</v>
          </cell>
        </row>
        <row r="100">
          <cell r="B100">
            <v>40210</v>
          </cell>
          <cell r="C100">
            <v>9.3659999999999997</v>
          </cell>
          <cell r="G100">
            <v>40210</v>
          </cell>
          <cell r="I100">
            <v>-1.6042000000000001</v>
          </cell>
        </row>
        <row r="101">
          <cell r="B101">
            <v>40238</v>
          </cell>
          <cell r="C101">
            <v>9.1159999999999997</v>
          </cell>
          <cell r="G101">
            <v>40238</v>
          </cell>
          <cell r="I101">
            <v>-1.5343</v>
          </cell>
        </row>
        <row r="102">
          <cell r="B102">
            <v>40269</v>
          </cell>
          <cell r="C102">
            <v>7.1260000000000003</v>
          </cell>
          <cell r="G102">
            <v>40269</v>
          </cell>
          <cell r="I102">
            <v>-0.8387</v>
          </cell>
        </row>
        <row r="103">
          <cell r="B103">
            <v>40299</v>
          </cell>
          <cell r="C103">
            <v>6.931</v>
          </cell>
          <cell r="G103">
            <v>40299</v>
          </cell>
          <cell r="I103">
            <v>-0.7722</v>
          </cell>
        </row>
        <row r="104">
          <cell r="B104">
            <v>40330</v>
          </cell>
          <cell r="C104">
            <v>6.9909999999999997</v>
          </cell>
          <cell r="G104">
            <v>40330</v>
          </cell>
          <cell r="I104">
            <v>-0.78620000000000001</v>
          </cell>
        </row>
        <row r="105">
          <cell r="B105">
            <v>40360</v>
          </cell>
          <cell r="C105">
            <v>7.0510000000000002</v>
          </cell>
          <cell r="G105">
            <v>40360</v>
          </cell>
          <cell r="I105">
            <v>-0.80200000000000005</v>
          </cell>
        </row>
        <row r="106">
          <cell r="B106">
            <v>40391</v>
          </cell>
          <cell r="C106">
            <v>7.109</v>
          </cell>
          <cell r="G106">
            <v>40391</v>
          </cell>
          <cell r="I106">
            <v>-0.81589999999999996</v>
          </cell>
        </row>
        <row r="107">
          <cell r="B107">
            <v>40422</v>
          </cell>
          <cell r="C107">
            <v>7.1239999999999997</v>
          </cell>
          <cell r="G107">
            <v>40422</v>
          </cell>
          <cell r="I107">
            <v>-0.81940000000000002</v>
          </cell>
        </row>
        <row r="108">
          <cell r="B108">
            <v>40452</v>
          </cell>
          <cell r="C108">
            <v>7.1959999999999997</v>
          </cell>
          <cell r="G108">
            <v>40452</v>
          </cell>
          <cell r="I108">
            <v>-0.84219999999999995</v>
          </cell>
        </row>
        <row r="109">
          <cell r="B109">
            <v>40483</v>
          </cell>
          <cell r="C109">
            <v>7.7759999999999998</v>
          </cell>
          <cell r="G109">
            <v>40483</v>
          </cell>
          <cell r="I109">
            <v>-1.0379</v>
          </cell>
        </row>
        <row r="110">
          <cell r="B110">
            <v>40513</v>
          </cell>
          <cell r="C110">
            <v>8.3460000000000001</v>
          </cell>
          <cell r="G110">
            <v>40513</v>
          </cell>
          <cell r="I110">
            <v>-1.2337</v>
          </cell>
        </row>
        <row r="111">
          <cell r="B111">
            <v>40544</v>
          </cell>
          <cell r="C111">
            <v>8.766</v>
          </cell>
          <cell r="G111">
            <v>40544</v>
          </cell>
          <cell r="I111">
            <v>-1.3909</v>
          </cell>
        </row>
        <row r="112">
          <cell r="B112">
            <v>40575</v>
          </cell>
          <cell r="C112">
            <v>8.7560000000000002</v>
          </cell>
          <cell r="G112">
            <v>40575</v>
          </cell>
          <cell r="I112">
            <v>-1.3909</v>
          </cell>
        </row>
        <row r="113">
          <cell r="B113">
            <v>40603</v>
          </cell>
          <cell r="C113">
            <v>8.5259999999999998</v>
          </cell>
          <cell r="G113">
            <v>40603</v>
          </cell>
          <cell r="I113">
            <v>-1.3314999999999999</v>
          </cell>
        </row>
        <row r="114">
          <cell r="B114">
            <v>40634</v>
          </cell>
          <cell r="C114">
            <v>6.5759999999999996</v>
          </cell>
          <cell r="G114">
            <v>40634</v>
          </cell>
          <cell r="I114">
            <v>-0.64639999999999997</v>
          </cell>
        </row>
        <row r="115">
          <cell r="B115">
            <v>40664</v>
          </cell>
          <cell r="C115">
            <v>6.4359999999999999</v>
          </cell>
          <cell r="G115">
            <v>40664</v>
          </cell>
          <cell r="I115">
            <v>-0.58699999999999997</v>
          </cell>
        </row>
        <row r="116">
          <cell r="B116">
            <v>40695</v>
          </cell>
          <cell r="C116">
            <v>6.5010000000000003</v>
          </cell>
          <cell r="G116">
            <v>40695</v>
          </cell>
          <cell r="I116">
            <v>-0.60799999999999998</v>
          </cell>
        </row>
        <row r="117">
          <cell r="B117">
            <v>40725</v>
          </cell>
          <cell r="C117">
            <v>6.5670000000000002</v>
          </cell>
          <cell r="G117">
            <v>40725</v>
          </cell>
          <cell r="I117">
            <v>-0.62890000000000001</v>
          </cell>
        </row>
        <row r="118">
          <cell r="B118">
            <v>40756</v>
          </cell>
          <cell r="C118">
            <v>6.617</v>
          </cell>
          <cell r="G118">
            <v>40756</v>
          </cell>
          <cell r="I118">
            <v>-0.64990000000000003</v>
          </cell>
        </row>
        <row r="119">
          <cell r="B119">
            <v>40787</v>
          </cell>
          <cell r="C119">
            <v>6.6219999999999999</v>
          </cell>
          <cell r="G119">
            <v>40787</v>
          </cell>
          <cell r="I119">
            <v>-0.65169999999999995</v>
          </cell>
        </row>
        <row r="120">
          <cell r="B120">
            <v>40817</v>
          </cell>
          <cell r="C120">
            <v>6.6719999999999997</v>
          </cell>
          <cell r="G120">
            <v>40817</v>
          </cell>
          <cell r="I120">
            <v>-0.67090000000000005</v>
          </cell>
        </row>
        <row r="121">
          <cell r="B121">
            <v>40848</v>
          </cell>
          <cell r="C121">
            <v>7.2320000000000002</v>
          </cell>
          <cell r="G121">
            <v>40848</v>
          </cell>
          <cell r="I121">
            <v>-0.98600500000000002</v>
          </cell>
        </row>
        <row r="122">
          <cell r="B122">
            <v>40878</v>
          </cell>
          <cell r="C122">
            <v>7.7720000000000002</v>
          </cell>
          <cell r="G122">
            <v>40878</v>
          </cell>
          <cell r="I122">
            <v>-1.172015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Assumptions--&gt;"/>
      <sheetName val="Bonds"/>
      <sheetName val="Expenses"/>
      <sheetName val="Collections &amp; True-up"/>
      <sheetName val="Customer Usage"/>
      <sheetName val="Calculator-&gt;"/>
      <sheetName val="Calculator"/>
      <sheetName val="PGE Charge Calculator 07-10-21 "/>
    </sheetNames>
    <sheetDataSet>
      <sheetData sheetId="0"/>
      <sheetData sheetId="1"/>
      <sheetData sheetId="2">
        <row r="10">
          <cell r="D10">
            <v>44470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erred Tax Liability Rollfwd"/>
      <sheetName val="Rollforward - All Companies"/>
      <sheetName val="Current Tax Liability Rollfwd"/>
      <sheetName val="Carryforwards"/>
      <sheetName val="Tax Expense"/>
      <sheetName val="Provision &amp; Rate Rec"/>
      <sheetName val="Q1 Activity"/>
      <sheetName val="Q2 Activity"/>
      <sheetName val="Q3 Activity"/>
      <sheetName val="Q4 Activity"/>
      <sheetName val="Account Rollforward for HH"/>
      <sheetName val="Summary - All Activity"/>
      <sheetName val="Activity Summary - Accounts Grp"/>
      <sheetName val="Summary - Other GLALG"/>
      <sheetName val="Summary - EDE Provision"/>
      <sheetName val="Summary - TCJA Rate Change"/>
      <sheetName val="Summary - MO Rate Change"/>
      <sheetName val="Summary - EDE Other"/>
      <sheetName val="Reclassification Journal Entry"/>
      <sheetName val="Projected Book to Tax Income"/>
      <sheetName val="Prior Year Balances"/>
      <sheetName val="Current YTD Balances"/>
      <sheetName val="Import PTP Entries"/>
      <sheetName val="Import Rate Change Entries"/>
      <sheetName val="Export Activity To GLALG"/>
      <sheetName val="Tables"/>
    </sheetNames>
    <sheetDataSet>
      <sheetData sheetId="0"/>
      <sheetData sheetId="1">
        <row r="68">
          <cell r="AB68">
            <v>-277013007.66000003</v>
          </cell>
          <cell r="AC68">
            <v>-11204069.002000002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B4">
            <v>1</v>
          </cell>
          <cell r="C4" t="str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COS-1"/>
      <sheetName val="Schedule COS-2 Revenues"/>
      <sheetName val="Schedule COS-3 Revenues "/>
      <sheetName val="MFR - Schedule 3"/>
      <sheetName val="WP 3-1 Rate Design"/>
      <sheetName val="Total Bill Calc (Liberty)"/>
      <sheetName val="Schedule COS-4 O&amp;M Exp"/>
      <sheetName val="WP 4-1 O&amp;M Per Book"/>
      <sheetName val="WP 4-2 Rents"/>
      <sheetName val="WP 4-3 Rate Case Exp"/>
      <sheetName val="WP 4-4 Corporate Allocation"/>
      <sheetName val="WP 4-5 DuesFeesAdvert"/>
      <sheetName val="WP 4-6  Journal Entry Reclass"/>
      <sheetName val="WP 4-7 Bad Debt"/>
      <sheetName val="WP 4-8 Atmos CSA Costs"/>
      <sheetName val="WP 4-9 Wage Annualization"/>
      <sheetName val="WP 4-10 Relocation Exp."/>
      <sheetName val="Schedule COS-5 Taxes Other"/>
      <sheetName val="WP 5-1 Other Tax subaccts"/>
      <sheetName val="WP 5-2 Ad Valorem Payments"/>
      <sheetName val="Schedule COS-6 Deprec"/>
      <sheetName val="WP 6-1 Div91GO Depr"/>
      <sheetName val="WP 6-2 Div70 Depr"/>
      <sheetName val="WP 6-3 Div72 Depr"/>
      <sheetName val="WP 6-4 Div97 Depr"/>
      <sheetName val="WP 6-5 Div71Depr"/>
      <sheetName val="Schedule COS-7 RateBase"/>
      <sheetName val="WP 7-1 NetPlant"/>
      <sheetName val="WP 7-2 Alloc NetPlant"/>
      <sheetName val="WP 7-2-1 Accum Depr"/>
      <sheetName val="WP 7-3 ADIT"/>
      <sheetName val="WP 7-3-1 WEMO ADIT"/>
      <sheetName val="WP 7-3-2 SEMO ADIT "/>
      <sheetName val="WP 7-3-3 NEMO ADIT"/>
      <sheetName val="WP 7-3-4 GO ADIT"/>
      <sheetName val="WP 7-4 Cust Adv Dep"/>
      <sheetName val="WP 7-4-1 CustAdv"/>
      <sheetName val="WP 7-4-2 CustDep "/>
      <sheetName val="WP 7-5 StorgGas"/>
      <sheetName val="WP 7-6 PrePaids"/>
      <sheetName val="WP 7-7 Working Capital"/>
      <sheetName val="WP 7-8 Acquisition Order"/>
      <sheetName val="WP 7-9 Energy Efficiency"/>
      <sheetName val="Schedule COS-8 FIT"/>
      <sheetName val="Schedule COS-9 CapStruc"/>
      <sheetName val="WP 9-1-1 Cap Bal"/>
      <sheetName val="WP 9-2-1 LTD rate"/>
      <sheetName val="Schedule COS-10 Int on Deposits"/>
      <sheetName val="Liberty Allocation Factors -&gt;"/>
      <sheetName val="WP Input "/>
      <sheetName val="Liberty SSC Allocation Factors"/>
      <sheetName val="MO only Allocation Factors"/>
      <sheetName val="Capital Budget -&gt;"/>
      <sheetName val="2014 Capital Budget"/>
      <sheetName val="Reclass -&gt;"/>
      <sheetName val="101 Reclass to FERC Accnts"/>
      <sheetName val="Backup - Balance Sheets -&gt;"/>
      <sheetName val="NEMO ending 2012.12"/>
      <sheetName val="NEMO ending 2013.09"/>
      <sheetName val="Kirksville ending 2012.12"/>
      <sheetName val="Kirksville ending 2013.09"/>
      <sheetName val="SEMO ending 2012.12"/>
      <sheetName val="SEMO ending 2013.09"/>
      <sheetName val="WEMO ending 2012.12"/>
      <sheetName val="WEMO ending 2013.09"/>
      <sheetName val="SSC ending 2012.12"/>
      <sheetName val="SSC ending 2013.09"/>
      <sheetName val="Backup - Income Statements&gt;&gt;"/>
      <sheetName val="Missouri West - Acct Detail"/>
      <sheetName val="Missouri  SE - Acct Detail"/>
      <sheetName val="Missouri  NE - Acct Detail"/>
      <sheetName val="Missouri Kirksvi - Acct Detail"/>
      <sheetName val="Misc Backup"/>
      <sheetName val="Total Bill Calc (prior case)"/>
      <sheetName val="Noranda &amp; General Mills"/>
      <sheetName val="Composite Income Tax Rate"/>
      <sheetName val="Federal Depr Estimate"/>
      <sheetName val="State Depr Estimate"/>
      <sheetName val="Federal Depr Est GO "/>
      <sheetName val="State Depr Est GO"/>
      <sheetName val="Tax Rates"/>
    </sheetNames>
    <sheetDataSet>
      <sheetData sheetId="0">
        <row r="2">
          <cell r="A2" t="str">
            <v>Liberty Utilities (Midstates Natural Gas) Corp. d/b/a Liberty Utilities</v>
          </cell>
        </row>
      </sheetData>
      <sheetData sheetId="1">
        <row r="12">
          <cell r="C12">
            <v>191960</v>
          </cell>
        </row>
      </sheetData>
      <sheetData sheetId="2">
        <row r="13">
          <cell r="N13">
            <v>819138.09301865264</v>
          </cell>
        </row>
      </sheetData>
      <sheetData sheetId="3"/>
      <sheetData sheetId="4">
        <row r="9">
          <cell r="Q9">
            <v>19.7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0">
          <cell r="O30">
            <v>2464.7600000000002</v>
          </cell>
        </row>
      </sheetData>
      <sheetData sheetId="69">
        <row r="30">
          <cell r="O30">
            <v>11209.67</v>
          </cell>
        </row>
      </sheetData>
      <sheetData sheetId="70">
        <row r="33">
          <cell r="O33">
            <v>15881.11</v>
          </cell>
        </row>
      </sheetData>
      <sheetData sheetId="71">
        <row r="27">
          <cell r="O27">
            <v>90</v>
          </cell>
        </row>
      </sheetData>
      <sheetData sheetId="72"/>
      <sheetData sheetId="73"/>
      <sheetData sheetId="74">
        <row r="19">
          <cell r="D19">
            <v>232882.72</v>
          </cell>
        </row>
      </sheetData>
      <sheetData sheetId="75">
        <row r="12">
          <cell r="G12">
            <v>0.33175355445044113</v>
          </cell>
        </row>
      </sheetData>
      <sheetData sheetId="76">
        <row r="28">
          <cell r="D28">
            <v>5687474.6699999999</v>
          </cell>
        </row>
      </sheetData>
      <sheetData sheetId="77">
        <row r="28">
          <cell r="D28">
            <v>5687474.6699999999</v>
          </cell>
        </row>
      </sheetData>
      <sheetData sheetId="78">
        <row r="28">
          <cell r="D28">
            <v>24368836.670000002</v>
          </cell>
        </row>
      </sheetData>
      <sheetData sheetId="79">
        <row r="28">
          <cell r="D28">
            <v>24368836.670000002</v>
          </cell>
        </row>
      </sheetData>
      <sheetData sheetId="8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Os"/>
      <sheetName val="Forecast"/>
      <sheetName val="Cases"/>
      <sheetName val="BaseDetail"/>
      <sheetName val="BaseCalc"/>
      <sheetName val="TrueUpCalc"/>
      <sheetName val="Stress Collections"/>
      <sheetName val="Stress Waterfall"/>
      <sheetName val="Att E-1"/>
      <sheetName val="Att E-2"/>
      <sheetName val="G-style Ouput"/>
    </sheetNames>
    <sheetDataSet>
      <sheetData sheetId="0">
        <row r="5">
          <cell r="J5">
            <v>2.8E-3</v>
          </cell>
        </row>
      </sheetData>
      <sheetData sheetId="1"/>
      <sheetData sheetId="2">
        <row r="1">
          <cell r="D1">
            <v>11</v>
          </cell>
        </row>
        <row r="3">
          <cell r="E3">
            <v>3</v>
          </cell>
        </row>
        <row r="5">
          <cell r="I5">
            <v>3</v>
          </cell>
        </row>
        <row r="10">
          <cell r="I10">
            <v>38930</v>
          </cell>
        </row>
        <row r="11">
          <cell r="I11">
            <v>38965</v>
          </cell>
        </row>
        <row r="15">
          <cell r="H15">
            <v>0</v>
          </cell>
        </row>
        <row r="16">
          <cell r="H16">
            <v>5.0000000000000001E-3</v>
          </cell>
        </row>
      </sheetData>
      <sheetData sheetId="3">
        <row r="1">
          <cell r="J1">
            <v>6</v>
          </cell>
        </row>
        <row r="4">
          <cell r="J4" t="str">
            <v>Class Name</v>
          </cell>
        </row>
        <row r="14">
          <cell r="BA14">
            <v>8.4162642037939968</v>
          </cell>
        </row>
        <row r="15">
          <cell r="AY15">
            <v>5.5906136825153219E-2</v>
          </cell>
          <cell r="BA15">
            <v>14.833333333333334</v>
          </cell>
        </row>
        <row r="16">
          <cell r="AX16">
            <v>182400000</v>
          </cell>
          <cell r="BA16">
            <v>14.5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>
        <row r="7">
          <cell r="C7" t="str">
            <v>Atmos Energy Corporation</v>
          </cell>
        </row>
        <row r="10">
          <cell r="C10" t="str">
            <v>PUE NO. 2006 AIF 2007-</v>
          </cell>
        </row>
        <row r="46">
          <cell r="C46">
            <v>7.4427200000000008E-3</v>
          </cell>
        </row>
        <row r="48">
          <cell r="C48">
            <v>6.9723576472184284E-3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>
        <row r="56">
          <cell r="F56">
            <v>0.90689999999999993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>
        <row r="18">
          <cell r="B18" t="str">
            <v xml:space="preserve">  Growth</v>
          </cell>
          <cell r="C18">
            <v>150182.47</v>
          </cell>
          <cell r="D18">
            <v>150182.47</v>
          </cell>
          <cell r="E18">
            <v>144785.51999999999</v>
          </cell>
          <cell r="F18">
            <v>144785.51999999999</v>
          </cell>
          <cell r="G18">
            <v>150182.47</v>
          </cell>
          <cell r="H18">
            <v>162171.96</v>
          </cell>
          <cell r="I18">
            <v>158817.60000000001</v>
          </cell>
          <cell r="J18">
            <v>158817.60000000001</v>
          </cell>
          <cell r="K18">
            <v>158817.60000000001</v>
          </cell>
          <cell r="L18">
            <v>158817.60000000001</v>
          </cell>
          <cell r="M18">
            <v>150182.47</v>
          </cell>
          <cell r="N18">
            <v>150161.34</v>
          </cell>
          <cell r="O18">
            <v>740118.45</v>
          </cell>
          <cell r="P18">
            <v>1837904.6200000003</v>
          </cell>
        </row>
        <row r="19">
          <cell r="B19" t="str">
            <v xml:space="preserve">  Equipment</v>
          </cell>
          <cell r="D19">
            <v>47996.52</v>
          </cell>
          <cell r="I19">
            <v>27345.15</v>
          </cell>
          <cell r="O19">
            <v>47996.52</v>
          </cell>
          <cell r="P19">
            <v>75341.67</v>
          </cell>
        </row>
        <row r="20">
          <cell r="B20" t="str">
            <v xml:space="preserve">  Information Technology</v>
          </cell>
          <cell r="C20">
            <v>101300.18</v>
          </cell>
          <cell r="D20">
            <v>14077.29</v>
          </cell>
          <cell r="E20">
            <v>21115.94</v>
          </cell>
          <cell r="O20">
            <v>136493.41</v>
          </cell>
          <cell r="P20">
            <v>136493.41</v>
          </cell>
        </row>
        <row r="21">
          <cell r="B21" t="str">
            <v xml:space="preserve">  Miscellaneous</v>
          </cell>
          <cell r="O21">
            <v>0</v>
          </cell>
          <cell r="P21">
            <v>0</v>
          </cell>
        </row>
        <row r="22">
          <cell r="B22" t="str">
            <v xml:space="preserve">  Overhead</v>
          </cell>
          <cell r="O22">
            <v>0</v>
          </cell>
          <cell r="P22">
            <v>0</v>
          </cell>
        </row>
        <row r="23">
          <cell r="B23" t="str">
            <v xml:space="preserve">  Pipeline Integrity</v>
          </cell>
          <cell r="O23">
            <v>0</v>
          </cell>
          <cell r="P23">
            <v>0</v>
          </cell>
        </row>
        <row r="24">
          <cell r="B24" t="str">
            <v xml:space="preserve">  Public Improvements</v>
          </cell>
          <cell r="C24">
            <v>5877.9</v>
          </cell>
          <cell r="D24">
            <v>5877.9</v>
          </cell>
          <cell r="E24">
            <v>5877.9</v>
          </cell>
          <cell r="F24">
            <v>5877.9</v>
          </cell>
          <cell r="G24">
            <v>5877.9</v>
          </cell>
          <cell r="H24">
            <v>5877.9</v>
          </cell>
          <cell r="I24">
            <v>5877.9</v>
          </cell>
          <cell r="J24">
            <v>5877.9</v>
          </cell>
          <cell r="K24">
            <v>5877.9</v>
          </cell>
          <cell r="L24">
            <v>5877.9</v>
          </cell>
          <cell r="M24">
            <v>5877.9</v>
          </cell>
          <cell r="N24">
            <v>5877.9</v>
          </cell>
          <cell r="O24">
            <v>29389.5</v>
          </cell>
          <cell r="P24">
            <v>70534.8</v>
          </cell>
        </row>
        <row r="25">
          <cell r="B25" t="str">
            <v xml:space="preserve">  Structures</v>
          </cell>
          <cell r="O25">
            <v>0</v>
          </cell>
          <cell r="P25">
            <v>0</v>
          </cell>
        </row>
        <row r="26">
          <cell r="B26" t="str">
            <v xml:space="preserve">  System Improvement</v>
          </cell>
          <cell r="C26">
            <v>47739.68</v>
          </cell>
          <cell r="D26">
            <v>49432.47</v>
          </cell>
          <cell r="E26">
            <v>16084.95</v>
          </cell>
          <cell r="F26">
            <v>110903.27</v>
          </cell>
          <cell r="G26">
            <v>4619.1099999999997</v>
          </cell>
          <cell r="H26">
            <v>4619.1099999999997</v>
          </cell>
          <cell r="I26">
            <v>4619.1099999999997</v>
          </cell>
          <cell r="J26">
            <v>4619.1099999999997</v>
          </cell>
          <cell r="K26">
            <v>4619.1099999999997</v>
          </cell>
          <cell r="L26">
            <v>4619.1099999999997</v>
          </cell>
          <cell r="M26">
            <v>4619.1099999999997</v>
          </cell>
          <cell r="N26">
            <v>47498.5</v>
          </cell>
          <cell r="O26">
            <v>228779.47999999998</v>
          </cell>
          <cell r="P26">
            <v>303992.6399999999</v>
          </cell>
        </row>
        <row r="27">
          <cell r="B27" t="str">
            <v xml:space="preserve">  System Integrity</v>
          </cell>
          <cell r="C27">
            <v>211184.65</v>
          </cell>
          <cell r="D27">
            <v>183108.52</v>
          </cell>
          <cell r="E27">
            <v>175141.08</v>
          </cell>
          <cell r="F27">
            <v>182524.51</v>
          </cell>
          <cell r="G27">
            <v>178225.45</v>
          </cell>
          <cell r="H27">
            <v>174118.37</v>
          </cell>
          <cell r="I27">
            <v>178461.74</v>
          </cell>
          <cell r="J27">
            <v>320994.3</v>
          </cell>
          <cell r="K27">
            <v>307897.07</v>
          </cell>
          <cell r="L27">
            <v>188741.81</v>
          </cell>
          <cell r="M27">
            <v>173999.63</v>
          </cell>
          <cell r="N27">
            <v>181738.02</v>
          </cell>
          <cell r="O27">
            <v>930184.21</v>
          </cell>
          <cell r="P27">
            <v>2456135.15</v>
          </cell>
        </row>
        <row r="28">
          <cell r="B28" t="str">
            <v xml:space="preserve">  Vehicles</v>
          </cell>
          <cell r="O28">
            <v>0</v>
          </cell>
          <cell r="P28">
            <v>0</v>
          </cell>
        </row>
        <row r="29">
          <cell r="B29" t="str">
            <v xml:space="preserve">  Amarillo</v>
          </cell>
          <cell r="C29">
            <v>516284.88</v>
          </cell>
          <cell r="D29">
            <v>450675.17000000004</v>
          </cell>
          <cell r="E29">
            <v>363005.39</v>
          </cell>
          <cell r="F29">
            <v>444091.2</v>
          </cell>
          <cell r="G29">
            <v>338904.93</v>
          </cell>
          <cell r="H29">
            <v>346787.33999999997</v>
          </cell>
          <cell r="I29">
            <v>375121.5</v>
          </cell>
          <cell r="J29">
            <v>490308.91</v>
          </cell>
          <cell r="K29">
            <v>477211.68</v>
          </cell>
          <cell r="L29">
            <v>358056.42</v>
          </cell>
          <cell r="M29">
            <v>334679.11</v>
          </cell>
          <cell r="N29">
            <v>385275.76</v>
          </cell>
          <cell r="O29">
            <v>2112961.5699999998</v>
          </cell>
          <cell r="P29">
            <v>4880402.2899999991</v>
          </cell>
        </row>
        <row r="30">
          <cell r="B30" t="str">
            <v xml:space="preserve">  Growth</v>
          </cell>
          <cell r="C30">
            <v>256096.32</v>
          </cell>
          <cell r="D30">
            <v>253021.26</v>
          </cell>
          <cell r="E30">
            <v>252688.57</v>
          </cell>
          <cell r="F30">
            <v>256676.93</v>
          </cell>
          <cell r="G30">
            <v>265105.05</v>
          </cell>
          <cell r="H30">
            <v>256676.93</v>
          </cell>
          <cell r="I30">
            <v>265105.05</v>
          </cell>
          <cell r="J30">
            <v>256676.93</v>
          </cell>
          <cell r="K30">
            <v>265105.05</v>
          </cell>
          <cell r="L30">
            <v>256676.93</v>
          </cell>
          <cell r="M30">
            <v>256676.93</v>
          </cell>
          <cell r="N30">
            <v>265113.3</v>
          </cell>
          <cell r="O30">
            <v>1283588.1300000001</v>
          </cell>
          <cell r="P30">
            <v>3105619.25</v>
          </cell>
        </row>
        <row r="31">
          <cell r="B31" t="str">
            <v xml:space="preserve">  Equipment</v>
          </cell>
          <cell r="C31">
            <v>124363</v>
          </cell>
          <cell r="D31">
            <v>227176.48</v>
          </cell>
          <cell r="E31">
            <v>18479.259999999998</v>
          </cell>
          <cell r="F31">
            <v>3378.55</v>
          </cell>
          <cell r="G31">
            <v>3378.55</v>
          </cell>
          <cell r="H31">
            <v>3378.55</v>
          </cell>
          <cell r="I31">
            <v>3378.55</v>
          </cell>
          <cell r="J31">
            <v>12528.79</v>
          </cell>
          <cell r="K31">
            <v>-5500</v>
          </cell>
          <cell r="O31">
            <v>376775.83999999997</v>
          </cell>
          <cell r="P31">
            <v>390561.72999999992</v>
          </cell>
        </row>
        <row r="32">
          <cell r="B32" t="str">
            <v xml:space="preserve">  Information Technology</v>
          </cell>
          <cell r="C32">
            <v>253250.45</v>
          </cell>
          <cell r="D32">
            <v>21115.94</v>
          </cell>
          <cell r="O32">
            <v>274366.39</v>
          </cell>
          <cell r="P32">
            <v>274366.39</v>
          </cell>
        </row>
        <row r="33">
          <cell r="B33" t="str">
            <v xml:space="preserve">  Miscellaneous</v>
          </cell>
          <cell r="O33">
            <v>0</v>
          </cell>
          <cell r="P33">
            <v>0</v>
          </cell>
        </row>
        <row r="34">
          <cell r="B34" t="str">
            <v xml:space="preserve">  Overhead</v>
          </cell>
          <cell r="O34">
            <v>0</v>
          </cell>
          <cell r="P34">
            <v>0</v>
          </cell>
        </row>
        <row r="35">
          <cell r="B35" t="str">
            <v xml:space="preserve">  Pipeline Integrity</v>
          </cell>
          <cell r="O35">
            <v>0</v>
          </cell>
          <cell r="P35">
            <v>0</v>
          </cell>
        </row>
        <row r="36">
          <cell r="B36" t="str">
            <v xml:space="preserve">  Public Improvements</v>
          </cell>
          <cell r="C36">
            <v>52992.3</v>
          </cell>
          <cell r="D36">
            <v>52992.3</v>
          </cell>
          <cell r="E36">
            <v>938.96</v>
          </cell>
          <cell r="F36">
            <v>36100.82</v>
          </cell>
          <cell r="G36">
            <v>45359.34</v>
          </cell>
          <cell r="H36">
            <v>938.96</v>
          </cell>
          <cell r="I36">
            <v>938.96</v>
          </cell>
          <cell r="J36">
            <v>938.96</v>
          </cell>
          <cell r="K36">
            <v>938.96</v>
          </cell>
          <cell r="L36">
            <v>938.96</v>
          </cell>
          <cell r="M36">
            <v>938.96</v>
          </cell>
          <cell r="N36">
            <v>933.32</v>
          </cell>
          <cell r="O36">
            <v>188383.72</v>
          </cell>
          <cell r="P36">
            <v>194950.79999999996</v>
          </cell>
        </row>
        <row r="37">
          <cell r="B37" t="str">
            <v xml:space="preserve">  Structures</v>
          </cell>
          <cell r="C37">
            <v>1244214.24</v>
          </cell>
          <cell r="D37">
            <v>174076.95</v>
          </cell>
          <cell r="E37">
            <v>2815458</v>
          </cell>
          <cell r="H37">
            <v>4575.12</v>
          </cell>
          <cell r="I37">
            <v>4575.12</v>
          </cell>
          <cell r="K37">
            <v>-3000</v>
          </cell>
          <cell r="O37">
            <v>4233749.1899999995</v>
          </cell>
          <cell r="P37">
            <v>4239899.43</v>
          </cell>
        </row>
        <row r="38">
          <cell r="B38" t="str">
            <v xml:space="preserve">  System Improvement</v>
          </cell>
          <cell r="C38">
            <v>52602.97</v>
          </cell>
          <cell r="D38">
            <v>91851.25</v>
          </cell>
          <cell r="E38">
            <v>26770.15</v>
          </cell>
          <cell r="F38">
            <v>67413.350000000006</v>
          </cell>
          <cell r="G38">
            <v>61859.47</v>
          </cell>
          <cell r="H38">
            <v>123887.67999999999</v>
          </cell>
          <cell r="I38">
            <v>259154.64</v>
          </cell>
          <cell r="J38">
            <v>283335.19</v>
          </cell>
          <cell r="K38">
            <v>233702.68</v>
          </cell>
          <cell r="L38">
            <v>219956.26</v>
          </cell>
          <cell r="M38">
            <v>136964.74</v>
          </cell>
          <cell r="N38">
            <v>131029.62</v>
          </cell>
          <cell r="O38">
            <v>300497.19</v>
          </cell>
          <cell r="P38">
            <v>1688528</v>
          </cell>
        </row>
        <row r="39">
          <cell r="B39" t="str">
            <v xml:space="preserve">  System Integrity</v>
          </cell>
          <cell r="C39">
            <v>480248.48</v>
          </cell>
          <cell r="D39">
            <v>472372.41</v>
          </cell>
          <cell r="E39">
            <v>466872.7</v>
          </cell>
          <cell r="F39">
            <v>577493.46</v>
          </cell>
          <cell r="G39">
            <v>520239.07</v>
          </cell>
          <cell r="H39">
            <v>563767.64</v>
          </cell>
          <cell r="I39">
            <v>559286.27</v>
          </cell>
          <cell r="J39">
            <v>562030.68000000005</v>
          </cell>
          <cell r="K39">
            <v>529496.31000000006</v>
          </cell>
          <cell r="L39">
            <v>609525.8600000008</v>
          </cell>
          <cell r="M39">
            <v>577425.26</v>
          </cell>
          <cell r="N39">
            <v>600284.26</v>
          </cell>
          <cell r="O39">
            <v>2517226.1199999996</v>
          </cell>
          <cell r="P39">
            <v>6519042.4000000004</v>
          </cell>
        </row>
        <row r="40">
          <cell r="B40" t="str">
            <v xml:space="preserve">  Vehicles</v>
          </cell>
          <cell r="O40">
            <v>0</v>
          </cell>
          <cell r="P40">
            <v>0</v>
          </cell>
        </row>
        <row r="41">
          <cell r="B41" t="str">
            <v xml:space="preserve">  West Texas</v>
          </cell>
          <cell r="C41">
            <v>2463767.7599999998</v>
          </cell>
          <cell r="D41">
            <v>1292606.5899999999</v>
          </cell>
          <cell r="E41">
            <v>3581207.64</v>
          </cell>
          <cell r="F41">
            <v>941063.11</v>
          </cell>
          <cell r="G41">
            <v>895941.48</v>
          </cell>
          <cell r="H41">
            <v>953224.88</v>
          </cell>
          <cell r="I41">
            <v>1092438.5900000001</v>
          </cell>
          <cell r="J41">
            <v>1115510.55</v>
          </cell>
          <cell r="K41">
            <v>1020743</v>
          </cell>
          <cell r="L41">
            <v>1087098.0100000007</v>
          </cell>
          <cell r="M41">
            <v>972005.89</v>
          </cell>
          <cell r="N41">
            <v>997360.5</v>
          </cell>
          <cell r="O41">
            <v>9174586.5800000001</v>
          </cell>
          <cell r="P41">
            <v>16412968</v>
          </cell>
        </row>
        <row r="42">
          <cell r="B42" t="str">
            <v xml:space="preserve">  Growth</v>
          </cell>
          <cell r="C42">
            <v>105875.32</v>
          </cell>
          <cell r="D42">
            <v>35484.620000000003</v>
          </cell>
          <cell r="E42">
            <v>41115.54</v>
          </cell>
          <cell r="F42">
            <v>85634.96</v>
          </cell>
          <cell r="G42">
            <v>47512.56</v>
          </cell>
          <cell r="H42">
            <v>41115.54</v>
          </cell>
          <cell r="I42">
            <v>91031.91</v>
          </cell>
          <cell r="J42">
            <v>52909.51</v>
          </cell>
          <cell r="K42">
            <v>46512.49</v>
          </cell>
          <cell r="L42">
            <v>91031.91</v>
          </cell>
          <cell r="M42">
            <v>52909.51</v>
          </cell>
          <cell r="N42">
            <v>43697.03</v>
          </cell>
          <cell r="O42">
            <v>315623</v>
          </cell>
          <cell r="P42">
            <v>734830.9</v>
          </cell>
        </row>
        <row r="43">
          <cell r="B43" t="str">
            <v xml:space="preserve">  Equipment</v>
          </cell>
          <cell r="E43">
            <v>131107.43</v>
          </cell>
          <cell r="O43">
            <v>131107.43</v>
          </cell>
          <cell r="P43">
            <v>131107.43</v>
          </cell>
        </row>
        <row r="44">
          <cell r="B44" t="str">
            <v xml:space="preserve">  Information Technology</v>
          </cell>
          <cell r="C44">
            <v>101300.18</v>
          </cell>
          <cell r="E44">
            <v>42231.87</v>
          </cell>
          <cell r="O44">
            <v>143532.04999999999</v>
          </cell>
          <cell r="P44">
            <v>143532.04999999999</v>
          </cell>
        </row>
        <row r="45">
          <cell r="B45" t="str">
            <v xml:space="preserve">  Miscellaneous</v>
          </cell>
          <cell r="O45">
            <v>0</v>
          </cell>
          <cell r="P45">
            <v>0</v>
          </cell>
        </row>
        <row r="46">
          <cell r="B46" t="str">
            <v xml:space="preserve">  Overhead</v>
          </cell>
          <cell r="O46">
            <v>0</v>
          </cell>
          <cell r="P46">
            <v>0</v>
          </cell>
        </row>
        <row r="47">
          <cell r="B47" t="str">
            <v xml:space="preserve">  Pipeline Integrity</v>
          </cell>
          <cell r="O47">
            <v>0</v>
          </cell>
          <cell r="P47">
            <v>0</v>
          </cell>
        </row>
        <row r="48">
          <cell r="B48" t="str">
            <v xml:space="preserve">  Public Improvements</v>
          </cell>
          <cell r="C48">
            <v>292893.08</v>
          </cell>
          <cell r="D48">
            <v>292893.08</v>
          </cell>
          <cell r="I48">
            <v>21587.81</v>
          </cell>
          <cell r="K48">
            <v>253013.67</v>
          </cell>
          <cell r="M48">
            <v>253013.67</v>
          </cell>
          <cell r="N48">
            <v>70386.45</v>
          </cell>
          <cell r="O48">
            <v>585786.16</v>
          </cell>
          <cell r="P48">
            <v>1183787.76</v>
          </cell>
        </row>
        <row r="49">
          <cell r="B49" t="str">
            <v xml:space="preserve">  Structures</v>
          </cell>
          <cell r="O49">
            <v>0</v>
          </cell>
          <cell r="P49">
            <v>0</v>
          </cell>
        </row>
        <row r="50">
          <cell r="B50" t="str">
            <v xml:space="preserve">  System Improvement</v>
          </cell>
          <cell r="C50">
            <v>3688.25</v>
          </cell>
          <cell r="D50">
            <v>195882.53</v>
          </cell>
          <cell r="E50">
            <v>95688.75</v>
          </cell>
          <cell r="F50">
            <v>46024</v>
          </cell>
          <cell r="G50">
            <v>32215.08</v>
          </cell>
          <cell r="H50">
            <v>205928.73</v>
          </cell>
          <cell r="I50">
            <v>16302.9</v>
          </cell>
          <cell r="J50">
            <v>13808.92</v>
          </cell>
          <cell r="K50">
            <v>7010.64</v>
          </cell>
          <cell r="O50">
            <v>373498.61000000004</v>
          </cell>
          <cell r="P50">
            <v>616549.80000000016</v>
          </cell>
        </row>
        <row r="51">
          <cell r="B51" t="str">
            <v xml:space="preserve">  System Integrity</v>
          </cell>
          <cell r="C51">
            <v>196680.61</v>
          </cell>
          <cell r="D51">
            <v>146161.64000000001</v>
          </cell>
          <cell r="E51">
            <v>146559.18</v>
          </cell>
          <cell r="F51">
            <v>203797.07</v>
          </cell>
          <cell r="G51">
            <v>179354.2</v>
          </cell>
          <cell r="H51">
            <v>198889.5</v>
          </cell>
          <cell r="I51">
            <v>335831.96</v>
          </cell>
          <cell r="J51">
            <v>313006.18</v>
          </cell>
          <cell r="K51">
            <v>210159.05</v>
          </cell>
          <cell r="L51">
            <v>237873.71</v>
          </cell>
          <cell r="M51">
            <v>210159.05</v>
          </cell>
          <cell r="N51">
            <v>210159.05</v>
          </cell>
          <cell r="O51">
            <v>872552.7</v>
          </cell>
          <cell r="P51">
            <v>2588631.1999999997</v>
          </cell>
        </row>
        <row r="52">
          <cell r="B52" t="str">
            <v xml:space="preserve">  Vehicles</v>
          </cell>
          <cell r="O52">
            <v>0</v>
          </cell>
          <cell r="P52">
            <v>0</v>
          </cell>
        </row>
        <row r="53">
          <cell r="B53" t="str">
            <v xml:space="preserve">  Lubbock</v>
          </cell>
          <cell r="C53">
            <v>700437.44</v>
          </cell>
          <cell r="D53">
            <v>670421.87</v>
          </cell>
          <cell r="E53">
            <v>456702.76999999996</v>
          </cell>
          <cell r="F53">
            <v>335456.03000000003</v>
          </cell>
          <cell r="G53">
            <v>259081.84000000003</v>
          </cell>
          <cell r="H53">
            <v>445933.77</v>
          </cell>
          <cell r="I53">
            <v>464754.58</v>
          </cell>
          <cell r="J53">
            <v>379724.61</v>
          </cell>
          <cell r="K53">
            <v>516695.85000000003</v>
          </cell>
          <cell r="L53">
            <v>328905.62</v>
          </cell>
          <cell r="M53">
            <v>516082.23</v>
          </cell>
          <cell r="N53">
            <v>324242.52999999997</v>
          </cell>
          <cell r="O53">
            <v>2422099.9500000002</v>
          </cell>
          <cell r="P53">
            <v>5398439.1400000006</v>
          </cell>
        </row>
        <row r="54">
          <cell r="B54" t="str">
            <v xml:space="preserve">  Growth</v>
          </cell>
          <cell r="D54">
            <v>74063.839999999997</v>
          </cell>
          <cell r="E54">
            <v>74063.839999999997</v>
          </cell>
          <cell r="O54">
            <v>148127.67999999999</v>
          </cell>
          <cell r="P54">
            <v>148127.67999999999</v>
          </cell>
        </row>
        <row r="55">
          <cell r="B55" t="str">
            <v xml:space="preserve">  Equipment</v>
          </cell>
          <cell r="D55">
            <v>10557.97</v>
          </cell>
          <cell r="I55">
            <v>14959.94</v>
          </cell>
          <cell r="O55">
            <v>10557.97</v>
          </cell>
          <cell r="P55">
            <v>25517.91</v>
          </cell>
        </row>
        <row r="56">
          <cell r="B56" t="str">
            <v xml:space="preserve">  Information Technology</v>
          </cell>
          <cell r="O56">
            <v>0</v>
          </cell>
          <cell r="P56">
            <v>0</v>
          </cell>
        </row>
        <row r="57">
          <cell r="B57" t="str">
            <v xml:space="preserve">  Miscellaneous</v>
          </cell>
          <cell r="O57">
            <v>0</v>
          </cell>
          <cell r="P57">
            <v>0</v>
          </cell>
        </row>
        <row r="58">
          <cell r="B58" t="str">
            <v xml:space="preserve">  Overhead</v>
          </cell>
          <cell r="O58">
            <v>0</v>
          </cell>
          <cell r="P58">
            <v>0</v>
          </cell>
        </row>
        <row r="59">
          <cell r="B59" t="str">
            <v xml:space="preserve">  Pipeline Integrity</v>
          </cell>
          <cell r="O59">
            <v>0</v>
          </cell>
          <cell r="P59">
            <v>0</v>
          </cell>
        </row>
        <row r="60">
          <cell r="B60" t="str">
            <v xml:space="preserve">  Public Improvements</v>
          </cell>
          <cell r="O60">
            <v>0</v>
          </cell>
          <cell r="P60">
            <v>0</v>
          </cell>
        </row>
        <row r="61">
          <cell r="B61" t="str">
            <v xml:space="preserve">  Structures</v>
          </cell>
          <cell r="D61">
            <v>25926</v>
          </cell>
          <cell r="E61">
            <v>3402.34</v>
          </cell>
          <cell r="O61">
            <v>29328.34</v>
          </cell>
          <cell r="P61">
            <v>29328.34</v>
          </cell>
        </row>
        <row r="62">
          <cell r="B62" t="str">
            <v xml:space="preserve">  System Improvement</v>
          </cell>
          <cell r="C62">
            <v>90503.83</v>
          </cell>
          <cell r="D62">
            <v>110228.82</v>
          </cell>
          <cell r="E62">
            <v>110820.07</v>
          </cell>
          <cell r="F62">
            <v>39206.78</v>
          </cell>
          <cell r="G62">
            <v>39206.78</v>
          </cell>
          <cell r="H62">
            <v>33857.949999999997</v>
          </cell>
          <cell r="I62">
            <v>23498.65</v>
          </cell>
          <cell r="J62">
            <v>31318.82</v>
          </cell>
          <cell r="K62">
            <v>16213.29</v>
          </cell>
          <cell r="L62">
            <v>17362.830000000002</v>
          </cell>
          <cell r="M62">
            <v>13590.38</v>
          </cell>
          <cell r="N62">
            <v>15470.25</v>
          </cell>
          <cell r="O62">
            <v>389966.28</v>
          </cell>
          <cell r="P62">
            <v>541278.45000000007</v>
          </cell>
        </row>
        <row r="63">
          <cell r="B63" t="str">
            <v xml:space="preserve">  System Integrity</v>
          </cell>
          <cell r="C63">
            <v>48348.51</v>
          </cell>
          <cell r="D63">
            <v>30912.080000000002</v>
          </cell>
          <cell r="E63">
            <v>29263.32</v>
          </cell>
          <cell r="F63">
            <v>164830.38</v>
          </cell>
          <cell r="G63">
            <v>161060.60999999999</v>
          </cell>
          <cell r="H63">
            <v>45135.76</v>
          </cell>
          <cell r="I63">
            <v>117048.18</v>
          </cell>
          <cell r="J63">
            <v>123171.18</v>
          </cell>
          <cell r="K63">
            <v>46835.81</v>
          </cell>
          <cell r="L63">
            <v>49458.720000000001</v>
          </cell>
          <cell r="M63">
            <v>49458.720000000001</v>
          </cell>
          <cell r="N63">
            <v>49469.52</v>
          </cell>
          <cell r="O63">
            <v>434414.9</v>
          </cell>
          <cell r="P63">
            <v>914992.79</v>
          </cell>
        </row>
        <row r="64">
          <cell r="B64" t="str">
            <v xml:space="preserve">  Vehicles</v>
          </cell>
          <cell r="O64">
            <v>0</v>
          </cell>
          <cell r="P64">
            <v>0</v>
          </cell>
        </row>
        <row r="65">
          <cell r="B65" t="str">
            <v xml:space="preserve">  Triangle</v>
          </cell>
          <cell r="C65">
            <v>138852.34</v>
          </cell>
          <cell r="D65">
            <v>251688.71000000002</v>
          </cell>
          <cell r="E65">
            <v>217549.57</v>
          </cell>
          <cell r="F65">
            <v>204037.16</v>
          </cell>
          <cell r="G65">
            <v>200267.38999999998</v>
          </cell>
          <cell r="H65">
            <v>78993.709999999992</v>
          </cell>
          <cell r="I65">
            <v>155506.76999999999</v>
          </cell>
          <cell r="J65">
            <v>154490</v>
          </cell>
          <cell r="K65">
            <v>63049.1</v>
          </cell>
          <cell r="L65">
            <v>66821.55</v>
          </cell>
          <cell r="M65">
            <v>63049.1</v>
          </cell>
          <cell r="N65">
            <v>64939.77</v>
          </cell>
          <cell r="O65">
            <v>1012395.17</v>
          </cell>
          <cell r="P65">
            <v>1659245.1700000002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  <cell r="P66">
            <v>0</v>
          </cell>
        </row>
        <row r="67">
          <cell r="B67" t="str">
            <v xml:space="preserve">  Equipment</v>
          </cell>
          <cell r="O67">
            <v>0</v>
          </cell>
          <cell r="P67">
            <v>0</v>
          </cell>
        </row>
        <row r="68">
          <cell r="B68" t="str">
            <v xml:space="preserve">  Information Technology</v>
          </cell>
          <cell r="O68">
            <v>0</v>
          </cell>
          <cell r="P68">
            <v>0</v>
          </cell>
        </row>
        <row r="69">
          <cell r="B69" t="str">
            <v xml:space="preserve">  Miscellaneous</v>
          </cell>
          <cell r="O69">
            <v>0</v>
          </cell>
          <cell r="P69">
            <v>0</v>
          </cell>
        </row>
        <row r="70">
          <cell r="B70" t="str">
            <v xml:space="preserve">  Overhead</v>
          </cell>
          <cell r="O70">
            <v>0</v>
          </cell>
          <cell r="P70">
            <v>0</v>
          </cell>
        </row>
        <row r="71">
          <cell r="B71" t="str">
            <v xml:space="preserve">  Pipeline Integrity</v>
          </cell>
          <cell r="O71">
            <v>0</v>
          </cell>
          <cell r="P71">
            <v>0</v>
          </cell>
        </row>
        <row r="72">
          <cell r="B72" t="str">
            <v xml:space="preserve">  Public Improvements</v>
          </cell>
          <cell r="O72">
            <v>0</v>
          </cell>
          <cell r="P72">
            <v>0</v>
          </cell>
        </row>
        <row r="73">
          <cell r="B73" t="str">
            <v xml:space="preserve">  Structures</v>
          </cell>
          <cell r="O73">
            <v>0</v>
          </cell>
          <cell r="P73">
            <v>0</v>
          </cell>
        </row>
        <row r="74">
          <cell r="B74" t="str">
            <v xml:space="preserve">  System Improvement</v>
          </cell>
          <cell r="O74">
            <v>0</v>
          </cell>
          <cell r="P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  <cell r="P75">
            <v>0</v>
          </cell>
        </row>
        <row r="76">
          <cell r="B76" t="str">
            <v xml:space="preserve">  Vehicles</v>
          </cell>
          <cell r="O76">
            <v>0</v>
          </cell>
          <cell r="P76">
            <v>0</v>
          </cell>
        </row>
        <row r="77">
          <cell r="B77" t="str">
            <v xml:space="preserve">  Irrigation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 xml:space="preserve">  Growth</v>
          </cell>
          <cell r="C78">
            <v>143484.57999999999</v>
          </cell>
          <cell r="D78">
            <v>134579.60999999999</v>
          </cell>
          <cell r="E78">
            <v>116459.35</v>
          </cell>
          <cell r="F78">
            <v>152060.34</v>
          </cell>
          <cell r="G78">
            <v>132639.41</v>
          </cell>
          <cell r="H78">
            <v>159170.82</v>
          </cell>
          <cell r="I78">
            <v>171125.08</v>
          </cell>
          <cell r="J78">
            <v>187612.75</v>
          </cell>
          <cell r="K78">
            <v>146113.98000000001</v>
          </cell>
          <cell r="L78">
            <v>187451.92</v>
          </cell>
          <cell r="M78">
            <v>145131.73000000001</v>
          </cell>
          <cell r="N78">
            <v>172110.38</v>
          </cell>
          <cell r="O78">
            <v>679223.28999999992</v>
          </cell>
          <cell r="P78">
            <v>1847939.9499999997</v>
          </cell>
        </row>
        <row r="79">
          <cell r="B79" t="str">
            <v xml:space="preserve">  Equipment</v>
          </cell>
          <cell r="E79">
            <v>22523.66</v>
          </cell>
          <cell r="H79">
            <v>23931.4</v>
          </cell>
          <cell r="K79">
            <v>23931.4</v>
          </cell>
          <cell r="O79">
            <v>22523.66</v>
          </cell>
          <cell r="P79">
            <v>70386.459999999992</v>
          </cell>
        </row>
        <row r="80">
          <cell r="B80" t="str">
            <v xml:space="preserve">  Information Technology</v>
          </cell>
          <cell r="C80">
            <v>168899.34</v>
          </cell>
          <cell r="D80">
            <v>35193.230000000003</v>
          </cell>
          <cell r="E80">
            <v>42231.88</v>
          </cell>
          <cell r="F80">
            <v>81648.289999999994</v>
          </cell>
          <cell r="O80">
            <v>327972.74</v>
          </cell>
          <cell r="P80">
            <v>327972.74</v>
          </cell>
        </row>
        <row r="81">
          <cell r="B81" t="str">
            <v xml:space="preserve">  Miscellaneous</v>
          </cell>
          <cell r="O81">
            <v>0</v>
          </cell>
          <cell r="P81">
            <v>0</v>
          </cell>
        </row>
        <row r="82">
          <cell r="B82" t="str">
            <v xml:space="preserve">  Overhead</v>
          </cell>
          <cell r="O82">
            <v>0</v>
          </cell>
          <cell r="P82">
            <v>0</v>
          </cell>
        </row>
        <row r="83">
          <cell r="B83" t="str">
            <v xml:space="preserve">  Pipeline Integrity</v>
          </cell>
          <cell r="O83">
            <v>0</v>
          </cell>
          <cell r="P83">
            <v>0</v>
          </cell>
        </row>
        <row r="84">
          <cell r="B84" t="str">
            <v xml:space="preserve">  Public Improvements</v>
          </cell>
          <cell r="C84">
            <v>235.09</v>
          </cell>
          <cell r="D84">
            <v>235.09</v>
          </cell>
          <cell r="E84">
            <v>235.09</v>
          </cell>
          <cell r="F84">
            <v>235.09</v>
          </cell>
          <cell r="G84">
            <v>235.09</v>
          </cell>
          <cell r="H84">
            <v>235.09</v>
          </cell>
          <cell r="I84">
            <v>235.09</v>
          </cell>
          <cell r="J84">
            <v>235.09</v>
          </cell>
          <cell r="K84">
            <v>235.09</v>
          </cell>
          <cell r="L84">
            <v>235.09</v>
          </cell>
          <cell r="M84">
            <v>235.09</v>
          </cell>
          <cell r="N84">
            <v>229.46</v>
          </cell>
          <cell r="O84">
            <v>1175.45</v>
          </cell>
          <cell r="P84">
            <v>2815.4500000000003</v>
          </cell>
        </row>
        <row r="85">
          <cell r="B85" t="str">
            <v xml:space="preserve">  Structures</v>
          </cell>
          <cell r="O85">
            <v>0</v>
          </cell>
          <cell r="P85">
            <v>0</v>
          </cell>
        </row>
        <row r="86">
          <cell r="B86" t="str">
            <v xml:space="preserve">  System Improvement</v>
          </cell>
          <cell r="O86">
            <v>0</v>
          </cell>
          <cell r="P86">
            <v>0</v>
          </cell>
        </row>
        <row r="87">
          <cell r="B87" t="str">
            <v xml:space="preserve">  System Integrity</v>
          </cell>
          <cell r="C87">
            <v>17411.150000000001</v>
          </cell>
          <cell r="D87">
            <v>2559.61</v>
          </cell>
          <cell r="E87">
            <v>2559.61</v>
          </cell>
          <cell r="F87">
            <v>2559.61</v>
          </cell>
          <cell r="G87">
            <v>365341.36</v>
          </cell>
          <cell r="H87">
            <v>365341.36</v>
          </cell>
          <cell r="I87">
            <v>2559.61</v>
          </cell>
          <cell r="J87">
            <v>2559.61</v>
          </cell>
          <cell r="K87">
            <v>2559.61</v>
          </cell>
          <cell r="L87">
            <v>2559.61</v>
          </cell>
          <cell r="M87">
            <v>2559.61</v>
          </cell>
          <cell r="N87">
            <v>2558.2199999999998</v>
          </cell>
          <cell r="O87">
            <v>390431.33999999997</v>
          </cell>
          <cell r="P87">
            <v>771128.96999999986</v>
          </cell>
        </row>
        <row r="88">
          <cell r="B88" t="str">
            <v xml:space="preserve">  Vehicles</v>
          </cell>
          <cell r="O88">
            <v>0</v>
          </cell>
          <cell r="P88">
            <v>0</v>
          </cell>
        </row>
        <row r="89">
          <cell r="B89" t="str">
            <v xml:space="preserve">  Other </v>
          </cell>
          <cell r="C89">
            <v>330030.16000000003</v>
          </cell>
          <cell r="D89">
            <v>172567.53999999998</v>
          </cell>
          <cell r="E89">
            <v>184009.59</v>
          </cell>
          <cell r="F89">
            <v>236503.33</v>
          </cell>
          <cell r="G89">
            <v>498215.86</v>
          </cell>
          <cell r="H89">
            <v>548678.66999999993</v>
          </cell>
          <cell r="I89">
            <v>173919.77999999997</v>
          </cell>
          <cell r="J89">
            <v>190407.44999999998</v>
          </cell>
          <cell r="K89">
            <v>172840.08</v>
          </cell>
          <cell r="L89">
            <v>190246.62</v>
          </cell>
          <cell r="M89">
            <v>147926.43</v>
          </cell>
          <cell r="N89">
            <v>174898.06</v>
          </cell>
          <cell r="O89">
            <v>1421326.48</v>
          </cell>
          <cell r="P89">
            <v>3020243.5699999994</v>
          </cell>
        </row>
        <row r="90">
          <cell r="B90" t="str">
            <v xml:space="preserve">  Growth</v>
          </cell>
          <cell r="C90">
            <v>4192.66</v>
          </cell>
          <cell r="D90">
            <v>4192.66</v>
          </cell>
          <cell r="E90">
            <v>4192.66</v>
          </cell>
          <cell r="F90">
            <v>4192.66</v>
          </cell>
          <cell r="G90">
            <v>4192.66</v>
          </cell>
          <cell r="H90">
            <v>4192.66</v>
          </cell>
          <cell r="I90">
            <v>4192.66</v>
          </cell>
          <cell r="J90">
            <v>4192.66</v>
          </cell>
          <cell r="K90">
            <v>4192.66</v>
          </cell>
          <cell r="L90">
            <v>4192.66</v>
          </cell>
          <cell r="M90">
            <v>4192.66</v>
          </cell>
          <cell r="N90">
            <v>4214.24</v>
          </cell>
          <cell r="O90">
            <v>20963.3</v>
          </cell>
          <cell r="P90">
            <v>50333.500000000007</v>
          </cell>
        </row>
        <row r="91">
          <cell r="B91" t="str">
            <v xml:space="preserve">  Equipment</v>
          </cell>
          <cell r="O91">
            <v>0</v>
          </cell>
          <cell r="P91">
            <v>0</v>
          </cell>
        </row>
        <row r="92">
          <cell r="B92" t="str">
            <v xml:space="preserve">  Information Technology</v>
          </cell>
          <cell r="O92">
            <v>0</v>
          </cell>
          <cell r="P92">
            <v>0</v>
          </cell>
        </row>
        <row r="93">
          <cell r="B93" t="str">
            <v xml:space="preserve">  Miscellaneous</v>
          </cell>
          <cell r="O93">
            <v>0</v>
          </cell>
          <cell r="P93">
            <v>0</v>
          </cell>
        </row>
        <row r="94">
          <cell r="B94" t="str">
            <v xml:space="preserve">  Overhead</v>
          </cell>
          <cell r="O94">
            <v>0</v>
          </cell>
          <cell r="P94">
            <v>0</v>
          </cell>
        </row>
        <row r="95">
          <cell r="B95" t="str">
            <v xml:space="preserve">  Pipeline Integrity</v>
          </cell>
          <cell r="O95">
            <v>0</v>
          </cell>
          <cell r="P95">
            <v>0</v>
          </cell>
        </row>
        <row r="96">
          <cell r="B96" t="str">
            <v xml:space="preserve">  Public Improvements</v>
          </cell>
          <cell r="O96">
            <v>0</v>
          </cell>
          <cell r="P96">
            <v>0</v>
          </cell>
        </row>
        <row r="97">
          <cell r="B97" t="str">
            <v xml:space="preserve">  Structures</v>
          </cell>
          <cell r="O97">
            <v>0</v>
          </cell>
          <cell r="P97">
            <v>0</v>
          </cell>
        </row>
        <row r="98">
          <cell r="B98" t="str">
            <v xml:space="preserve">  System Improvement</v>
          </cell>
          <cell r="O98">
            <v>0</v>
          </cell>
          <cell r="P98">
            <v>0</v>
          </cell>
        </row>
        <row r="99">
          <cell r="B99" t="str">
            <v xml:space="preserve">  System Integrity</v>
          </cell>
          <cell r="C99">
            <v>9575.66</v>
          </cell>
          <cell r="D99">
            <v>9575.66</v>
          </cell>
          <cell r="E99">
            <v>9575.66</v>
          </cell>
          <cell r="F99">
            <v>9575.66</v>
          </cell>
          <cell r="G99">
            <v>9575.66</v>
          </cell>
          <cell r="H99">
            <v>9575.66</v>
          </cell>
          <cell r="I99">
            <v>9575.66</v>
          </cell>
          <cell r="J99">
            <v>9575.66</v>
          </cell>
          <cell r="K99">
            <v>9575.66</v>
          </cell>
          <cell r="L99">
            <v>9575.66</v>
          </cell>
          <cell r="M99">
            <v>9575.66</v>
          </cell>
          <cell r="N99">
            <v>9563.14</v>
          </cell>
          <cell r="O99">
            <v>47878.3</v>
          </cell>
          <cell r="P99">
            <v>114895.40000000002</v>
          </cell>
        </row>
        <row r="100">
          <cell r="B100" t="str">
            <v xml:space="preserve">  Vehicles</v>
          </cell>
          <cell r="O100">
            <v>0</v>
          </cell>
          <cell r="P100">
            <v>0</v>
          </cell>
        </row>
        <row r="101">
          <cell r="B101" t="str">
            <v xml:space="preserve">  Dalhart</v>
          </cell>
          <cell r="C101">
            <v>13768.32</v>
          </cell>
          <cell r="D101">
            <v>13768.32</v>
          </cell>
          <cell r="E101">
            <v>13768.32</v>
          </cell>
          <cell r="F101">
            <v>13768.32</v>
          </cell>
          <cell r="G101">
            <v>13768.32</v>
          </cell>
          <cell r="H101">
            <v>13768.32</v>
          </cell>
          <cell r="I101">
            <v>13768.32</v>
          </cell>
          <cell r="J101">
            <v>13768.32</v>
          </cell>
          <cell r="K101">
            <v>13768.32</v>
          </cell>
          <cell r="L101">
            <v>13768.32</v>
          </cell>
          <cell r="M101">
            <v>13768.32</v>
          </cell>
          <cell r="N101">
            <v>13777.38</v>
          </cell>
          <cell r="O101">
            <v>68841.600000000006</v>
          </cell>
          <cell r="P101">
            <v>165228.90000000002</v>
          </cell>
        </row>
        <row r="102">
          <cell r="B102" t="str">
            <v xml:space="preserve">  Growth</v>
          </cell>
          <cell r="C102">
            <v>141458.98000000001</v>
          </cell>
          <cell r="D102">
            <v>141458.98000000001</v>
          </cell>
          <cell r="E102">
            <v>141458.98000000001</v>
          </cell>
          <cell r="F102">
            <v>141458.98000000001</v>
          </cell>
          <cell r="G102">
            <v>141458.98000000001</v>
          </cell>
          <cell r="H102">
            <v>141458.98000000001</v>
          </cell>
          <cell r="I102">
            <v>141458.98000000001</v>
          </cell>
          <cell r="J102">
            <v>141458.98000000001</v>
          </cell>
          <cell r="K102">
            <v>141458.98000000001</v>
          </cell>
          <cell r="L102">
            <v>141458.98000000001</v>
          </cell>
          <cell r="M102">
            <v>141458.98000000001</v>
          </cell>
          <cell r="N102">
            <v>141458.98000000001</v>
          </cell>
          <cell r="O102">
            <v>707294.9</v>
          </cell>
          <cell r="P102">
            <v>1697507.76</v>
          </cell>
        </row>
        <row r="103">
          <cell r="B103" t="str">
            <v xml:space="preserve">  Equipment</v>
          </cell>
          <cell r="C103">
            <v>14160.28</v>
          </cell>
          <cell r="D103">
            <v>11877.84</v>
          </cell>
          <cell r="E103">
            <v>11877.84</v>
          </cell>
          <cell r="F103">
            <v>11877.84</v>
          </cell>
          <cell r="G103">
            <v>11877.84</v>
          </cell>
          <cell r="H103">
            <v>11877.84</v>
          </cell>
          <cell r="I103">
            <v>11877.84</v>
          </cell>
          <cell r="J103">
            <v>11877.84</v>
          </cell>
          <cell r="K103">
            <v>11877.84</v>
          </cell>
          <cell r="L103">
            <v>11877.84</v>
          </cell>
          <cell r="M103">
            <v>11877.84</v>
          </cell>
          <cell r="N103">
            <v>11877.84</v>
          </cell>
          <cell r="O103">
            <v>61671.64</v>
          </cell>
          <cell r="P103">
            <v>144816.51999999999</v>
          </cell>
        </row>
        <row r="104">
          <cell r="B104" t="str">
            <v xml:space="preserve">  Information Technology</v>
          </cell>
          <cell r="C104">
            <v>22115.37</v>
          </cell>
          <cell r="D104">
            <v>9930.16</v>
          </cell>
          <cell r="E104">
            <v>10501.15</v>
          </cell>
          <cell r="F104">
            <v>12214.12</v>
          </cell>
          <cell r="G104">
            <v>9930.16</v>
          </cell>
          <cell r="H104">
            <v>9930.16</v>
          </cell>
          <cell r="I104">
            <v>9644.67</v>
          </cell>
          <cell r="J104">
            <v>9644.67</v>
          </cell>
          <cell r="K104">
            <v>9644.67</v>
          </cell>
          <cell r="L104">
            <v>9644.67</v>
          </cell>
          <cell r="M104">
            <v>9644.67</v>
          </cell>
          <cell r="N104">
            <v>9644.67</v>
          </cell>
          <cell r="O104">
            <v>64690.960000000006</v>
          </cell>
          <cell r="P104">
            <v>132489.14000000001</v>
          </cell>
        </row>
        <row r="105">
          <cell r="B105" t="str">
            <v xml:space="preserve">  Miscellaneous</v>
          </cell>
          <cell r="O105">
            <v>0</v>
          </cell>
          <cell r="P105">
            <v>0</v>
          </cell>
        </row>
        <row r="106">
          <cell r="B106" t="str">
            <v xml:space="preserve">  Overhead</v>
          </cell>
          <cell r="O106">
            <v>0</v>
          </cell>
          <cell r="P106">
            <v>0</v>
          </cell>
        </row>
        <row r="107">
          <cell r="B107" t="str">
            <v xml:space="preserve">  Pipeline Integrity</v>
          </cell>
          <cell r="O107">
            <v>0</v>
          </cell>
          <cell r="P107">
            <v>0</v>
          </cell>
        </row>
        <row r="108">
          <cell r="B108" t="str">
            <v xml:space="preserve">  Public Improvements</v>
          </cell>
          <cell r="C108">
            <v>110479.8</v>
          </cell>
          <cell r="D108">
            <v>110479.8</v>
          </cell>
          <cell r="E108">
            <v>110479.8</v>
          </cell>
          <cell r="F108">
            <v>110479.8</v>
          </cell>
          <cell r="G108">
            <v>110479.8</v>
          </cell>
          <cell r="H108">
            <v>110479.8</v>
          </cell>
          <cell r="I108">
            <v>110479.8</v>
          </cell>
          <cell r="J108">
            <v>110479.8</v>
          </cell>
          <cell r="K108">
            <v>110479.8</v>
          </cell>
          <cell r="L108">
            <v>110479.8</v>
          </cell>
          <cell r="M108">
            <v>110479.8</v>
          </cell>
          <cell r="N108">
            <v>110479.8</v>
          </cell>
          <cell r="O108">
            <v>552399</v>
          </cell>
          <cell r="P108">
            <v>1325757.6000000003</v>
          </cell>
        </row>
        <row r="109">
          <cell r="B109" t="str">
            <v xml:space="preserve">  Structures</v>
          </cell>
          <cell r="C109">
            <v>575176.15</v>
          </cell>
          <cell r="O109">
            <v>575176.15</v>
          </cell>
          <cell r="P109">
            <v>575176.15</v>
          </cell>
        </row>
        <row r="110">
          <cell r="B110" t="str">
            <v xml:space="preserve">  System Improvement</v>
          </cell>
          <cell r="C110">
            <v>10449.02</v>
          </cell>
          <cell r="D110">
            <v>10449.02</v>
          </cell>
          <cell r="E110">
            <v>10449.02</v>
          </cell>
          <cell r="F110">
            <v>10449.02</v>
          </cell>
          <cell r="G110">
            <v>10449.02</v>
          </cell>
          <cell r="H110">
            <v>10449.02</v>
          </cell>
          <cell r="I110">
            <v>10449.02</v>
          </cell>
          <cell r="J110">
            <v>10449.02</v>
          </cell>
          <cell r="K110">
            <v>10449.02</v>
          </cell>
          <cell r="L110">
            <v>10449.02</v>
          </cell>
          <cell r="M110">
            <v>10449.02</v>
          </cell>
          <cell r="N110">
            <v>10449.02</v>
          </cell>
          <cell r="O110">
            <v>52245.100000000006</v>
          </cell>
          <cell r="P110">
            <v>125388.24000000003</v>
          </cell>
        </row>
        <row r="111">
          <cell r="B111" t="str">
            <v xml:space="preserve">  System Integrity</v>
          </cell>
          <cell r="C111">
            <v>338243.84000000003</v>
          </cell>
          <cell r="D111">
            <v>338312.83</v>
          </cell>
          <cell r="E111">
            <v>375379.81</v>
          </cell>
          <cell r="F111">
            <v>338243.33</v>
          </cell>
          <cell r="G111">
            <v>338381.36</v>
          </cell>
          <cell r="H111">
            <v>338381.36</v>
          </cell>
          <cell r="I111">
            <v>338312.34</v>
          </cell>
          <cell r="J111">
            <v>338312.34</v>
          </cell>
          <cell r="K111">
            <v>338381.36</v>
          </cell>
          <cell r="L111">
            <v>338250.63</v>
          </cell>
          <cell r="M111">
            <v>338379.1</v>
          </cell>
          <cell r="N111">
            <v>338312.6</v>
          </cell>
          <cell r="O111">
            <v>1728561.17</v>
          </cell>
          <cell r="P111">
            <v>4096890.8999999994</v>
          </cell>
        </row>
        <row r="112">
          <cell r="B112" t="str">
            <v xml:space="preserve">  Vehicles</v>
          </cell>
          <cell r="O112">
            <v>0</v>
          </cell>
          <cell r="P112">
            <v>0</v>
          </cell>
        </row>
        <row r="113">
          <cell r="B113" t="str">
            <v xml:space="preserve">  TransLa</v>
          </cell>
          <cell r="C113">
            <v>1212083.4400000002</v>
          </cell>
          <cell r="D113">
            <v>622508.63000000012</v>
          </cell>
          <cell r="E113">
            <v>660146.60000000009</v>
          </cell>
          <cell r="F113">
            <v>624723.09000000008</v>
          </cell>
          <cell r="G113">
            <v>622577.16</v>
          </cell>
          <cell r="H113">
            <v>622577.16</v>
          </cell>
          <cell r="I113">
            <v>622222.65000000014</v>
          </cell>
          <cell r="J113">
            <v>622222.65000000014</v>
          </cell>
          <cell r="K113">
            <v>622291.67000000004</v>
          </cell>
          <cell r="L113">
            <v>622160.94000000006</v>
          </cell>
          <cell r="M113">
            <v>622289.41</v>
          </cell>
          <cell r="N113">
            <v>622222.91</v>
          </cell>
          <cell r="O113">
            <v>3742038.92</v>
          </cell>
          <cell r="P113">
            <v>8098026.3100000005</v>
          </cell>
        </row>
        <row r="114">
          <cell r="B114" t="str">
            <v xml:space="preserve">  Growth</v>
          </cell>
          <cell r="C114">
            <v>757806.43</v>
          </cell>
          <cell r="D114">
            <v>757806.43</v>
          </cell>
          <cell r="E114">
            <v>757806.43</v>
          </cell>
          <cell r="F114">
            <v>757806.43</v>
          </cell>
          <cell r="G114">
            <v>757806.43</v>
          </cell>
          <cell r="H114">
            <v>757806.43</v>
          </cell>
          <cell r="I114">
            <v>757806.43</v>
          </cell>
          <cell r="J114">
            <v>757806.43</v>
          </cell>
          <cell r="K114">
            <v>757806.43</v>
          </cell>
          <cell r="L114">
            <v>757806.43</v>
          </cell>
          <cell r="M114">
            <v>757806.43</v>
          </cell>
          <cell r="N114">
            <v>757806.43</v>
          </cell>
          <cell r="O114">
            <v>3789032.1500000004</v>
          </cell>
          <cell r="P114">
            <v>9093677.1599999983</v>
          </cell>
        </row>
        <row r="115">
          <cell r="B115" t="str">
            <v xml:space="preserve">  Equipment</v>
          </cell>
          <cell r="C115">
            <v>51333.7</v>
          </cell>
          <cell r="D115">
            <v>51333.7</v>
          </cell>
          <cell r="E115">
            <v>51333.7</v>
          </cell>
          <cell r="F115">
            <v>51333.7</v>
          </cell>
          <cell r="G115">
            <v>51333.7</v>
          </cell>
          <cell r="H115">
            <v>51333.7</v>
          </cell>
          <cell r="I115">
            <v>51333.7</v>
          </cell>
          <cell r="J115">
            <v>51333.7</v>
          </cell>
          <cell r="K115">
            <v>51333.7</v>
          </cell>
          <cell r="L115">
            <v>51333.7</v>
          </cell>
          <cell r="M115">
            <v>51333.7</v>
          </cell>
          <cell r="N115">
            <v>51333.7</v>
          </cell>
          <cell r="O115">
            <v>256668.5</v>
          </cell>
          <cell r="P115">
            <v>616004.4</v>
          </cell>
        </row>
        <row r="116">
          <cell r="B116" t="str">
            <v xml:space="preserve">  Information Technology</v>
          </cell>
          <cell r="C116">
            <v>86036.01</v>
          </cell>
          <cell r="D116">
            <v>42833.89</v>
          </cell>
          <cell r="E116">
            <v>42833.89</v>
          </cell>
          <cell r="F116">
            <v>42833.89</v>
          </cell>
          <cell r="G116">
            <v>42833.89</v>
          </cell>
          <cell r="H116">
            <v>42833.89</v>
          </cell>
          <cell r="I116">
            <v>42833.89</v>
          </cell>
          <cell r="J116">
            <v>42833.89</v>
          </cell>
          <cell r="K116">
            <v>42833.89</v>
          </cell>
          <cell r="L116">
            <v>42833.89</v>
          </cell>
          <cell r="M116">
            <v>42833.89</v>
          </cell>
          <cell r="N116">
            <v>42833.89</v>
          </cell>
          <cell r="O116">
            <v>257371.57</v>
          </cell>
          <cell r="P116">
            <v>557208.80000000005</v>
          </cell>
        </row>
        <row r="117">
          <cell r="B117" t="str">
            <v xml:space="preserve">  Miscellaneous</v>
          </cell>
          <cell r="O117">
            <v>0</v>
          </cell>
          <cell r="P117">
            <v>0</v>
          </cell>
        </row>
        <row r="118">
          <cell r="B118" t="str">
            <v xml:space="preserve">  Overhead</v>
          </cell>
          <cell r="O118">
            <v>0</v>
          </cell>
          <cell r="P118">
            <v>0</v>
          </cell>
        </row>
        <row r="119">
          <cell r="B119" t="str">
            <v xml:space="preserve">  Pipeline Integrity</v>
          </cell>
          <cell r="O119">
            <v>0</v>
          </cell>
          <cell r="P119">
            <v>0</v>
          </cell>
        </row>
        <row r="120">
          <cell r="B120" t="str">
            <v xml:space="preserve">  Public Improvements</v>
          </cell>
          <cell r="C120">
            <v>132050.79999999999</v>
          </cell>
          <cell r="D120">
            <v>132050.79999999999</v>
          </cell>
          <cell r="E120">
            <v>132050.79999999999</v>
          </cell>
          <cell r="F120">
            <v>132050.79999999999</v>
          </cell>
          <cell r="G120">
            <v>132050.79999999999</v>
          </cell>
          <cell r="H120">
            <v>132050.79999999999</v>
          </cell>
          <cell r="I120">
            <v>132050.79999999999</v>
          </cell>
          <cell r="J120">
            <v>132050.79999999999</v>
          </cell>
          <cell r="K120">
            <v>132050.79999999999</v>
          </cell>
          <cell r="L120">
            <v>132050.79999999999</v>
          </cell>
          <cell r="M120">
            <v>132050.79999999999</v>
          </cell>
          <cell r="N120">
            <v>132050.79999999999</v>
          </cell>
          <cell r="O120">
            <v>660254</v>
          </cell>
          <cell r="P120">
            <v>1584609.6000000003</v>
          </cell>
        </row>
        <row r="121">
          <cell r="B121" t="str">
            <v xml:space="preserve">  Structures</v>
          </cell>
          <cell r="C121">
            <v>2387437.4700000002</v>
          </cell>
          <cell r="D121">
            <v>1004275.8</v>
          </cell>
          <cell r="E121">
            <v>114122.26</v>
          </cell>
          <cell r="O121">
            <v>3505835.5300000003</v>
          </cell>
          <cell r="P121">
            <v>3505835.5300000003</v>
          </cell>
        </row>
        <row r="122">
          <cell r="B122" t="str">
            <v xml:space="preserve">  System Improvement</v>
          </cell>
          <cell r="C122">
            <v>3239671.61</v>
          </cell>
          <cell r="D122">
            <v>3239671.61</v>
          </cell>
          <cell r="E122">
            <v>2478856.61</v>
          </cell>
          <cell r="F122">
            <v>89897.51</v>
          </cell>
          <cell r="G122">
            <v>89897.51</v>
          </cell>
          <cell r="H122">
            <v>89897.51</v>
          </cell>
          <cell r="I122">
            <v>89897.51</v>
          </cell>
          <cell r="J122">
            <v>89897.51</v>
          </cell>
          <cell r="K122">
            <v>89897.51</v>
          </cell>
          <cell r="L122">
            <v>89897.51</v>
          </cell>
          <cell r="M122">
            <v>89897.51</v>
          </cell>
          <cell r="N122">
            <v>89897.51</v>
          </cell>
          <cell r="O122">
            <v>9137994.8499999996</v>
          </cell>
          <cell r="P122">
            <v>9767277.4199999981</v>
          </cell>
        </row>
        <row r="123">
          <cell r="B123" t="str">
            <v xml:space="preserve">  System Integrity</v>
          </cell>
          <cell r="C123">
            <v>847947.1</v>
          </cell>
          <cell r="D123">
            <v>847947.1</v>
          </cell>
          <cell r="E123">
            <v>847947.1</v>
          </cell>
          <cell r="F123">
            <v>847947.1</v>
          </cell>
          <cell r="G123">
            <v>847947.1</v>
          </cell>
          <cell r="H123">
            <v>847947.1</v>
          </cell>
          <cell r="I123">
            <v>847947.1</v>
          </cell>
          <cell r="J123">
            <v>847947.1</v>
          </cell>
          <cell r="K123">
            <v>847947.1</v>
          </cell>
          <cell r="L123">
            <v>847947.1</v>
          </cell>
          <cell r="M123">
            <v>847947.1</v>
          </cell>
          <cell r="N123">
            <v>847947.1</v>
          </cell>
          <cell r="O123">
            <v>4239735.5</v>
          </cell>
          <cell r="P123">
            <v>10175365.199999997</v>
          </cell>
        </row>
        <row r="124">
          <cell r="B124" t="str">
            <v xml:space="preserve">  Vehicles</v>
          </cell>
          <cell r="C124">
            <v>76081.5</v>
          </cell>
          <cell r="O124">
            <v>76081.5</v>
          </cell>
          <cell r="P124">
            <v>76081.5</v>
          </cell>
        </row>
        <row r="125">
          <cell r="B125" t="str">
            <v xml:space="preserve">  LGS</v>
          </cell>
          <cell r="C125">
            <v>7578364.6199999992</v>
          </cell>
          <cell r="D125">
            <v>6075919.3300000001</v>
          </cell>
          <cell r="E125">
            <v>4424950.79</v>
          </cell>
          <cell r="F125">
            <v>1921869.4300000002</v>
          </cell>
          <cell r="G125">
            <v>1921869.4300000002</v>
          </cell>
          <cell r="H125">
            <v>1921869.4300000002</v>
          </cell>
          <cell r="I125">
            <v>1921869.4300000002</v>
          </cell>
          <cell r="J125">
            <v>1921869.4300000002</v>
          </cell>
          <cell r="K125">
            <v>1921869.4300000002</v>
          </cell>
          <cell r="L125">
            <v>1921869.4300000002</v>
          </cell>
          <cell r="M125">
            <v>1921869.4300000002</v>
          </cell>
          <cell r="N125">
            <v>1921869.4300000002</v>
          </cell>
          <cell r="O125">
            <v>21922973.600000001</v>
          </cell>
          <cell r="P125">
            <v>35376059.609999992</v>
          </cell>
        </row>
        <row r="126">
          <cell r="B126" t="str">
            <v xml:space="preserve">  Growth</v>
          </cell>
          <cell r="C126">
            <v>945797.93</v>
          </cell>
          <cell r="D126">
            <v>255008.71</v>
          </cell>
          <cell r="E126">
            <v>257745.07</v>
          </cell>
          <cell r="F126">
            <v>398515.17</v>
          </cell>
          <cell r="G126">
            <v>308458.34000000003</v>
          </cell>
          <cell r="H126">
            <v>256450.61</v>
          </cell>
          <cell r="I126">
            <v>429481.57</v>
          </cell>
          <cell r="J126">
            <v>272201.96000000002</v>
          </cell>
          <cell r="K126">
            <v>317390.02</v>
          </cell>
          <cell r="L126">
            <v>404301.15</v>
          </cell>
          <cell r="M126">
            <v>294137.18</v>
          </cell>
          <cell r="N126">
            <v>299227.84000000003</v>
          </cell>
          <cell r="O126">
            <v>2165525.2200000002</v>
          </cell>
          <cell r="P126">
            <v>4438715.55</v>
          </cell>
        </row>
        <row r="127">
          <cell r="B127" t="str">
            <v xml:space="preserve">  Equipment</v>
          </cell>
          <cell r="C127">
            <v>215057.58</v>
          </cell>
          <cell r="D127">
            <v>47436.92</v>
          </cell>
          <cell r="E127">
            <v>4610.54</v>
          </cell>
          <cell r="F127">
            <v>843.86</v>
          </cell>
          <cell r="G127">
            <v>3584.63</v>
          </cell>
          <cell r="J127">
            <v>4779.5</v>
          </cell>
          <cell r="O127">
            <v>271533.52999999997</v>
          </cell>
          <cell r="P127">
            <v>276313.02999999997</v>
          </cell>
        </row>
        <row r="128">
          <cell r="B128" t="str">
            <v xml:space="preserve">  Information Technology</v>
          </cell>
          <cell r="C128">
            <v>130455.74</v>
          </cell>
          <cell r="D128">
            <v>60634.36</v>
          </cell>
          <cell r="E128">
            <v>60634.36</v>
          </cell>
          <cell r="F128">
            <v>19686.490000000002</v>
          </cell>
          <cell r="K128">
            <v>19686.490000000002</v>
          </cell>
          <cell r="O128">
            <v>271410.95</v>
          </cell>
          <cell r="P128">
            <v>291097.44</v>
          </cell>
        </row>
        <row r="129">
          <cell r="B129" t="str">
            <v xml:space="preserve">  Miscellaneous</v>
          </cell>
          <cell r="O129">
            <v>0</v>
          </cell>
          <cell r="P129">
            <v>0</v>
          </cell>
        </row>
        <row r="130">
          <cell r="B130" t="str">
            <v xml:space="preserve">  Overhead</v>
          </cell>
          <cell r="O130">
            <v>0</v>
          </cell>
          <cell r="P130">
            <v>0</v>
          </cell>
        </row>
        <row r="131">
          <cell r="B131" t="str">
            <v xml:space="preserve">  Pipeline Integrity</v>
          </cell>
          <cell r="C131">
            <v>0</v>
          </cell>
          <cell r="O131">
            <v>0</v>
          </cell>
          <cell r="P131">
            <v>0</v>
          </cell>
        </row>
        <row r="132">
          <cell r="B132" t="str">
            <v xml:space="preserve">  Public Improvements</v>
          </cell>
          <cell r="C132">
            <v>135863.74</v>
          </cell>
          <cell r="D132">
            <v>51825.96</v>
          </cell>
          <cell r="H132">
            <v>11899.39</v>
          </cell>
          <cell r="I132">
            <v>44922.89</v>
          </cell>
          <cell r="J132">
            <v>48465.48</v>
          </cell>
          <cell r="K132">
            <v>64753.22</v>
          </cell>
          <cell r="L132">
            <v>28187.13</v>
          </cell>
          <cell r="M132">
            <v>15066.53</v>
          </cell>
          <cell r="N132">
            <v>15058.93</v>
          </cell>
          <cell r="O132">
            <v>187689.69999999998</v>
          </cell>
          <cell r="P132">
            <v>416043.26999999996</v>
          </cell>
        </row>
        <row r="133">
          <cell r="B133" t="str">
            <v xml:space="preserve">  Structures</v>
          </cell>
          <cell r="C133">
            <v>81517.91</v>
          </cell>
          <cell r="D133">
            <v>41748.699999999997</v>
          </cell>
          <cell r="E133">
            <v>6478.25</v>
          </cell>
          <cell r="H133">
            <v>14511.57</v>
          </cell>
          <cell r="I133">
            <v>14511.57</v>
          </cell>
          <cell r="J133">
            <v>14511.57</v>
          </cell>
          <cell r="K133">
            <v>14511.57</v>
          </cell>
          <cell r="L133">
            <v>14511.57</v>
          </cell>
          <cell r="M133">
            <v>14511.57</v>
          </cell>
          <cell r="N133">
            <v>14523.78</v>
          </cell>
          <cell r="O133">
            <v>129744.86</v>
          </cell>
          <cell r="P133">
            <v>231338.06000000003</v>
          </cell>
        </row>
        <row r="134">
          <cell r="B134" t="str">
            <v xml:space="preserve">  System Improvement</v>
          </cell>
          <cell r="C134">
            <v>196220.89</v>
          </cell>
          <cell r="D134">
            <v>102437.58</v>
          </cell>
          <cell r="E134">
            <v>25599.4</v>
          </cell>
          <cell r="F134">
            <v>19856.71</v>
          </cell>
          <cell r="G134">
            <v>40048.870000000003</v>
          </cell>
          <cell r="H134">
            <v>89358.47</v>
          </cell>
          <cell r="I134">
            <v>73171.38</v>
          </cell>
          <cell r="J134">
            <v>62342.7</v>
          </cell>
          <cell r="K134">
            <v>33977.79</v>
          </cell>
          <cell r="L134">
            <v>73611.41</v>
          </cell>
          <cell r="M134">
            <v>80965.89</v>
          </cell>
          <cell r="N134">
            <v>16455.84</v>
          </cell>
          <cell r="O134">
            <v>384163.45000000007</v>
          </cell>
          <cell r="P134">
            <v>814046.93</v>
          </cell>
        </row>
        <row r="135">
          <cell r="B135" t="str">
            <v xml:space="preserve">  System Integrity</v>
          </cell>
          <cell r="C135">
            <v>941750.15</v>
          </cell>
          <cell r="D135">
            <v>737371.62</v>
          </cell>
          <cell r="E135">
            <v>678966.93</v>
          </cell>
          <cell r="F135">
            <v>744097.14</v>
          </cell>
          <cell r="G135">
            <v>957455.02</v>
          </cell>
          <cell r="H135">
            <v>907700.8</v>
          </cell>
          <cell r="I135">
            <v>1443187.98</v>
          </cell>
          <cell r="J135">
            <v>1141328.6200000001</v>
          </cell>
          <cell r="K135">
            <v>1433908.18</v>
          </cell>
          <cell r="L135">
            <v>794814.94</v>
          </cell>
          <cell r="M135">
            <v>1322756.3899999999</v>
          </cell>
          <cell r="N135">
            <v>1244824.31</v>
          </cell>
          <cell r="O135">
            <v>4059640.8600000003</v>
          </cell>
          <cell r="P135">
            <v>12348162.080000002</v>
          </cell>
        </row>
        <row r="136">
          <cell r="B136" t="str">
            <v xml:space="preserve">  Vehicles</v>
          </cell>
          <cell r="O136">
            <v>0</v>
          </cell>
          <cell r="P136">
            <v>0</v>
          </cell>
        </row>
        <row r="137">
          <cell r="B137" t="str">
            <v xml:space="preserve">  Kentucky</v>
          </cell>
          <cell r="C137">
            <v>2646663.94</v>
          </cell>
          <cell r="D137">
            <v>1296463.8500000001</v>
          </cell>
          <cell r="E137">
            <v>1034034.55</v>
          </cell>
          <cell r="F137">
            <v>1182999.3700000001</v>
          </cell>
          <cell r="G137">
            <v>1309546.8600000001</v>
          </cell>
          <cell r="H137">
            <v>1279920.8400000001</v>
          </cell>
          <cell r="I137">
            <v>2005275.3900000001</v>
          </cell>
          <cell r="J137">
            <v>1543629.83</v>
          </cell>
          <cell r="K137">
            <v>1884227.27</v>
          </cell>
          <cell r="L137">
            <v>1315426.2</v>
          </cell>
          <cell r="M137">
            <v>1727437.56</v>
          </cell>
          <cell r="N137">
            <v>1590090.7000000002</v>
          </cell>
          <cell r="O137">
            <v>7469708.5700000003</v>
          </cell>
          <cell r="P137">
            <v>18815716.359999999</v>
          </cell>
        </row>
        <row r="138">
          <cell r="B138" t="str">
            <v xml:space="preserve">  Growth</v>
          </cell>
          <cell r="C138">
            <v>1235873.54</v>
          </cell>
          <cell r="D138">
            <v>1257677.07</v>
          </cell>
          <cell r="E138">
            <v>908222.39</v>
          </cell>
          <cell r="F138">
            <v>781136.39</v>
          </cell>
          <cell r="G138">
            <v>757156.11</v>
          </cell>
          <cell r="H138">
            <v>789115.27000000072</v>
          </cell>
          <cell r="I138">
            <v>764649.67000000062</v>
          </cell>
          <cell r="J138">
            <v>764649.67999999935</v>
          </cell>
          <cell r="K138">
            <v>755917.86</v>
          </cell>
          <cell r="L138">
            <v>781136.39</v>
          </cell>
          <cell r="M138">
            <v>757156.11</v>
          </cell>
          <cell r="N138">
            <v>768727.12</v>
          </cell>
          <cell r="O138">
            <v>4940065.5000000009</v>
          </cell>
          <cell r="P138">
            <v>10321417.600000001</v>
          </cell>
        </row>
        <row r="139">
          <cell r="B139" t="str">
            <v xml:space="preserve">  Equipment</v>
          </cell>
          <cell r="C139">
            <v>64677.48</v>
          </cell>
          <cell r="D139">
            <v>57555.33</v>
          </cell>
          <cell r="E139">
            <v>12625.53</v>
          </cell>
          <cell r="F139">
            <v>26800.95</v>
          </cell>
          <cell r="G139">
            <v>22834.78</v>
          </cell>
          <cell r="H139">
            <v>8414.68</v>
          </cell>
          <cell r="I139">
            <v>24135.759999999998</v>
          </cell>
          <cell r="J139">
            <v>11723.99</v>
          </cell>
          <cell r="K139">
            <v>28333.95</v>
          </cell>
          <cell r="L139">
            <v>11833.71</v>
          </cell>
          <cell r="M139">
            <v>7364.07</v>
          </cell>
          <cell r="N139">
            <v>7371.09</v>
          </cell>
          <cell r="O139">
            <v>184494.07</v>
          </cell>
          <cell r="P139">
            <v>283671.32000000007</v>
          </cell>
        </row>
        <row r="140">
          <cell r="B140" t="str">
            <v xml:space="preserve">  Information Technology</v>
          </cell>
          <cell r="C140">
            <v>344775.9</v>
          </cell>
          <cell r="E140">
            <v>1574.91</v>
          </cell>
          <cell r="G140">
            <v>1574.91</v>
          </cell>
          <cell r="I140">
            <v>1574.91</v>
          </cell>
          <cell r="K140">
            <v>1574.91</v>
          </cell>
          <cell r="M140">
            <v>1574.91</v>
          </cell>
          <cell r="O140">
            <v>347925.72</v>
          </cell>
          <cell r="P140">
            <v>352650.4499999999</v>
          </cell>
        </row>
        <row r="141">
          <cell r="B141" t="str">
            <v xml:space="preserve">  Miscellaneous</v>
          </cell>
          <cell r="O141">
            <v>0</v>
          </cell>
          <cell r="P141">
            <v>0</v>
          </cell>
        </row>
        <row r="142">
          <cell r="B142" t="str">
            <v xml:space="preserve">  Overhead</v>
          </cell>
          <cell r="O142">
            <v>0</v>
          </cell>
          <cell r="P142">
            <v>0</v>
          </cell>
        </row>
        <row r="143">
          <cell r="B143" t="str">
            <v xml:space="preserve">  Pipeline Integrity</v>
          </cell>
          <cell r="O143">
            <v>0</v>
          </cell>
          <cell r="P143">
            <v>0</v>
          </cell>
        </row>
        <row r="144">
          <cell r="B144" t="str">
            <v xml:space="preserve">  Public Improvements</v>
          </cell>
          <cell r="C144">
            <v>1457294.79</v>
          </cell>
          <cell r="D144">
            <v>430077.05</v>
          </cell>
          <cell r="E144">
            <v>101053.64</v>
          </cell>
          <cell r="F144">
            <v>46554.48</v>
          </cell>
          <cell r="G144">
            <v>46554.48</v>
          </cell>
          <cell r="H144">
            <v>59686.559999999998</v>
          </cell>
          <cell r="I144">
            <v>332498.81</v>
          </cell>
          <cell r="J144">
            <v>260423.49</v>
          </cell>
          <cell r="K144">
            <v>59689.14</v>
          </cell>
          <cell r="L144">
            <v>360092.72</v>
          </cell>
          <cell r="M144">
            <v>186395.82</v>
          </cell>
          <cell r="N144">
            <v>46554.48</v>
          </cell>
          <cell r="O144">
            <v>2081534.44</v>
          </cell>
          <cell r="P144">
            <v>3386875.46</v>
          </cell>
        </row>
        <row r="145">
          <cell r="B145" t="str">
            <v xml:space="preserve">  Structures</v>
          </cell>
          <cell r="C145">
            <v>2812.86</v>
          </cell>
          <cell r="E145">
            <v>12657.87</v>
          </cell>
          <cell r="G145">
            <v>7032.16</v>
          </cell>
          <cell r="H145">
            <v>-588748.56000000006</v>
          </cell>
          <cell r="I145">
            <v>7032.16</v>
          </cell>
          <cell r="O145">
            <v>22502.89</v>
          </cell>
          <cell r="P145">
            <v>-559213.51</v>
          </cell>
        </row>
        <row r="146">
          <cell r="B146" t="str">
            <v xml:space="preserve">  System Improvement</v>
          </cell>
          <cell r="C146">
            <v>360863.38</v>
          </cell>
          <cell r="D146">
            <v>53347.47</v>
          </cell>
          <cell r="E146">
            <v>56703.49</v>
          </cell>
          <cell r="F146">
            <v>4758.13</v>
          </cell>
          <cell r="G146">
            <v>4758.13</v>
          </cell>
          <cell r="H146">
            <v>4758.13</v>
          </cell>
          <cell r="I146">
            <v>47525.42</v>
          </cell>
          <cell r="J146">
            <v>25267.25</v>
          </cell>
          <cell r="K146">
            <v>29486.54</v>
          </cell>
          <cell r="L146">
            <v>143612.15</v>
          </cell>
          <cell r="M146">
            <v>4758.13</v>
          </cell>
          <cell r="N146">
            <v>4758.13</v>
          </cell>
          <cell r="O146">
            <v>480430.6</v>
          </cell>
          <cell r="P146">
            <v>740596.35000000009</v>
          </cell>
        </row>
        <row r="147">
          <cell r="B147" t="str">
            <v xml:space="preserve">  System Integrity</v>
          </cell>
          <cell r="C147">
            <v>465210.68</v>
          </cell>
          <cell r="D147">
            <v>355057.53</v>
          </cell>
          <cell r="E147">
            <v>385500.36</v>
          </cell>
          <cell r="F147">
            <v>378402.02</v>
          </cell>
          <cell r="G147">
            <v>300385.91999999998</v>
          </cell>
          <cell r="H147">
            <v>318467.76</v>
          </cell>
          <cell r="I147">
            <v>251823.95</v>
          </cell>
          <cell r="J147">
            <v>465409.84</v>
          </cell>
          <cell r="K147">
            <v>346005.50000000052</v>
          </cell>
          <cell r="L147">
            <v>295899.03999999998</v>
          </cell>
          <cell r="M147">
            <v>283659.81</v>
          </cell>
          <cell r="N147">
            <v>317491.44</v>
          </cell>
          <cell r="O147">
            <v>1884556.5099999998</v>
          </cell>
          <cell r="P147">
            <v>4163313.85</v>
          </cell>
        </row>
        <row r="148">
          <cell r="B148" t="str">
            <v xml:space="preserve">  Vehicles</v>
          </cell>
          <cell r="O148">
            <v>0</v>
          </cell>
          <cell r="P148">
            <v>0</v>
          </cell>
        </row>
        <row r="149">
          <cell r="B149" t="str">
            <v xml:space="preserve">  Tennessee</v>
          </cell>
          <cell r="C149">
            <v>3931508.63</v>
          </cell>
          <cell r="D149">
            <v>2153714.4500000002</v>
          </cell>
          <cell r="E149">
            <v>1478338.19</v>
          </cell>
          <cell r="F149">
            <v>1237651.97</v>
          </cell>
          <cell r="G149">
            <v>1140296.49</v>
          </cell>
          <cell r="H149">
            <v>591693.84000000067</v>
          </cell>
          <cell r="I149">
            <v>1429240.6800000004</v>
          </cell>
          <cell r="J149">
            <v>1527474.2499999993</v>
          </cell>
          <cell r="K149">
            <v>1221007.9000000006</v>
          </cell>
          <cell r="L149">
            <v>1592574.0099999998</v>
          </cell>
          <cell r="M149">
            <v>1240908.8499999999</v>
          </cell>
          <cell r="N149">
            <v>1144902.26</v>
          </cell>
          <cell r="O149">
            <v>9941509.7300000004</v>
          </cell>
          <cell r="P149">
            <v>18689311.520000003</v>
          </cell>
        </row>
        <row r="150">
          <cell r="B150" t="str">
            <v xml:space="preserve">  Growth</v>
          </cell>
          <cell r="C150">
            <v>200755.82</v>
          </cell>
          <cell r="D150">
            <v>211268.38</v>
          </cell>
          <cell r="E150">
            <v>199939.68</v>
          </cell>
          <cell r="F150">
            <v>210145.91</v>
          </cell>
          <cell r="G150">
            <v>177339.47</v>
          </cell>
          <cell r="H150">
            <v>994093.01</v>
          </cell>
          <cell r="I150">
            <v>968998.27</v>
          </cell>
          <cell r="J150">
            <v>981652.84</v>
          </cell>
          <cell r="K150">
            <v>969342.31</v>
          </cell>
          <cell r="L150">
            <v>1003100.02</v>
          </cell>
          <cell r="M150">
            <v>199939.68</v>
          </cell>
          <cell r="N150">
            <v>-4106397.5</v>
          </cell>
          <cell r="O150">
            <v>999449.26</v>
          </cell>
          <cell r="P150">
            <v>2010177.8899999987</v>
          </cell>
        </row>
        <row r="151">
          <cell r="B151" t="str">
            <v xml:space="preserve">  Equipment</v>
          </cell>
          <cell r="C151">
            <v>54099.34</v>
          </cell>
          <cell r="D151">
            <v>7907.57</v>
          </cell>
          <cell r="E151">
            <v>8359.43</v>
          </cell>
          <cell r="F151">
            <v>23276.38</v>
          </cell>
          <cell r="O151">
            <v>93642.72</v>
          </cell>
          <cell r="P151">
            <v>93642.72</v>
          </cell>
        </row>
        <row r="152">
          <cell r="B152" t="str">
            <v xml:space="preserve">  Information Technology</v>
          </cell>
          <cell r="O152">
            <v>0</v>
          </cell>
          <cell r="P152">
            <v>0</v>
          </cell>
        </row>
        <row r="153">
          <cell r="B153" t="str">
            <v xml:space="preserve">  Miscellaneous</v>
          </cell>
          <cell r="O153">
            <v>0</v>
          </cell>
          <cell r="P153">
            <v>0</v>
          </cell>
        </row>
        <row r="154">
          <cell r="B154" t="str">
            <v xml:space="preserve">  Overhead</v>
          </cell>
          <cell r="O154">
            <v>0</v>
          </cell>
          <cell r="P154">
            <v>0</v>
          </cell>
        </row>
        <row r="155">
          <cell r="B155" t="str">
            <v xml:space="preserve">  Pipeline Integrity</v>
          </cell>
          <cell r="O155">
            <v>0</v>
          </cell>
          <cell r="P155">
            <v>0</v>
          </cell>
        </row>
        <row r="156">
          <cell r="B156" t="str">
            <v xml:space="preserve">  Public Improvements</v>
          </cell>
          <cell r="C156">
            <v>186.79</v>
          </cell>
          <cell r="D156">
            <v>34947.08</v>
          </cell>
          <cell r="E156">
            <v>186.79</v>
          </cell>
          <cell r="F156">
            <v>186.79</v>
          </cell>
          <cell r="G156">
            <v>16824.080000000002</v>
          </cell>
          <cell r="H156">
            <v>1599.41</v>
          </cell>
          <cell r="I156">
            <v>186.79</v>
          </cell>
          <cell r="J156">
            <v>15532.71</v>
          </cell>
          <cell r="K156">
            <v>186.79</v>
          </cell>
          <cell r="L156">
            <v>186.79</v>
          </cell>
          <cell r="M156">
            <v>186.79</v>
          </cell>
          <cell r="N156">
            <v>186.79</v>
          </cell>
          <cell r="O156">
            <v>52331.530000000006</v>
          </cell>
          <cell r="P156">
            <v>70397.599999999977</v>
          </cell>
        </row>
        <row r="157">
          <cell r="B157" t="str">
            <v xml:space="preserve">  Structures</v>
          </cell>
          <cell r="H157">
            <v>-50000</v>
          </cell>
          <cell r="O157">
            <v>0</v>
          </cell>
          <cell r="P157">
            <v>-50000</v>
          </cell>
        </row>
        <row r="158">
          <cell r="B158" t="str">
            <v xml:space="preserve">  System Improvement</v>
          </cell>
          <cell r="D158">
            <v>53223.49</v>
          </cell>
          <cell r="E158">
            <v>6299.68</v>
          </cell>
          <cell r="M158">
            <v>34827.949999999997</v>
          </cell>
          <cell r="N158">
            <v>7777.52</v>
          </cell>
          <cell r="O158">
            <v>59523.17</v>
          </cell>
          <cell r="P158">
            <v>102128.64</v>
          </cell>
        </row>
        <row r="159">
          <cell r="B159" t="str">
            <v xml:space="preserve">  System Integrity</v>
          </cell>
          <cell r="C159">
            <v>657104.37</v>
          </cell>
          <cell r="D159">
            <v>645141.44999999995</v>
          </cell>
          <cell r="E159">
            <v>640973.02</v>
          </cell>
          <cell r="F159">
            <v>630586.80000000005</v>
          </cell>
          <cell r="G159">
            <v>629693.02</v>
          </cell>
          <cell r="H159">
            <v>487455.23</v>
          </cell>
          <cell r="I159">
            <v>523163.35</v>
          </cell>
          <cell r="J159">
            <v>507616.89</v>
          </cell>
          <cell r="K159">
            <v>514633.08</v>
          </cell>
          <cell r="L159">
            <v>530693.66</v>
          </cell>
          <cell r="M159">
            <v>597671.03</v>
          </cell>
          <cell r="N159">
            <v>634310.41</v>
          </cell>
          <cell r="O159">
            <v>3203498.6599999997</v>
          </cell>
          <cell r="P159">
            <v>6999042.3099999996</v>
          </cell>
        </row>
        <row r="160">
          <cell r="B160" t="str">
            <v xml:space="preserve">  Vehicles</v>
          </cell>
          <cell r="O160">
            <v>0</v>
          </cell>
          <cell r="P160">
            <v>0</v>
          </cell>
        </row>
        <row r="161">
          <cell r="B161" t="str">
            <v xml:space="preserve">  Georgia</v>
          </cell>
          <cell r="C161">
            <v>912146.32000000007</v>
          </cell>
          <cell r="D161">
            <v>952487.97</v>
          </cell>
          <cell r="E161">
            <v>855758.6</v>
          </cell>
          <cell r="F161">
            <v>864195.88000000012</v>
          </cell>
          <cell r="G161">
            <v>823856.57000000007</v>
          </cell>
          <cell r="H161">
            <v>1433147.65</v>
          </cell>
          <cell r="I161">
            <v>1492348.4100000001</v>
          </cell>
          <cell r="J161">
            <v>1504802.44</v>
          </cell>
          <cell r="K161">
            <v>1484162.1800000002</v>
          </cell>
          <cell r="L161">
            <v>1533980.4700000002</v>
          </cell>
          <cell r="M161">
            <v>832625.45</v>
          </cell>
          <cell r="N161">
            <v>-3464122.78</v>
          </cell>
          <cell r="O161">
            <v>4408445.34</v>
          </cell>
          <cell r="P161">
            <v>9225389.1599999983</v>
          </cell>
        </row>
        <row r="162">
          <cell r="B162" t="str">
            <v xml:space="preserve">  Growth</v>
          </cell>
          <cell r="C162">
            <v>97701.23</v>
          </cell>
          <cell r="D162">
            <v>97701.23</v>
          </cell>
          <cell r="E162">
            <v>97701.23</v>
          </cell>
          <cell r="F162">
            <v>97701.230000000054</v>
          </cell>
          <cell r="G162">
            <v>97701.23</v>
          </cell>
          <cell r="H162">
            <v>97701.23</v>
          </cell>
          <cell r="I162">
            <v>97701.23</v>
          </cell>
          <cell r="J162">
            <v>97701.23</v>
          </cell>
          <cell r="K162">
            <v>97701.23</v>
          </cell>
          <cell r="L162">
            <v>97701.23</v>
          </cell>
          <cell r="M162">
            <v>97701.23</v>
          </cell>
          <cell r="N162">
            <v>97691.31</v>
          </cell>
          <cell r="O162">
            <v>488506.15</v>
          </cell>
          <cell r="P162">
            <v>1172404.8400000001</v>
          </cell>
        </row>
        <row r="163">
          <cell r="B163" t="str">
            <v xml:space="preserve">  Equipment</v>
          </cell>
          <cell r="C163">
            <v>17147.82</v>
          </cell>
          <cell r="D163">
            <v>67339.95</v>
          </cell>
          <cell r="E163">
            <v>11873.71</v>
          </cell>
          <cell r="F163">
            <v>17147.82</v>
          </cell>
          <cell r="I163">
            <v>5274.11</v>
          </cell>
          <cell r="L163">
            <v>5274.11</v>
          </cell>
          <cell r="O163">
            <v>113509.29999999999</v>
          </cell>
          <cell r="P163">
            <v>124057.51999999999</v>
          </cell>
        </row>
        <row r="164">
          <cell r="B164" t="str">
            <v xml:space="preserve">  Information Technology</v>
          </cell>
          <cell r="O164">
            <v>0</v>
          </cell>
          <cell r="P164">
            <v>0</v>
          </cell>
        </row>
        <row r="165">
          <cell r="B165" t="str">
            <v xml:space="preserve">  Miscellaneous</v>
          </cell>
          <cell r="O165">
            <v>0</v>
          </cell>
          <cell r="P165">
            <v>0</v>
          </cell>
        </row>
        <row r="166">
          <cell r="B166" t="str">
            <v xml:space="preserve">  Overhead</v>
          </cell>
          <cell r="O166">
            <v>0</v>
          </cell>
          <cell r="P166">
            <v>0</v>
          </cell>
        </row>
        <row r="167">
          <cell r="B167" t="str">
            <v xml:space="preserve">  Pipeline Integrity</v>
          </cell>
          <cell r="O167">
            <v>0</v>
          </cell>
          <cell r="P167">
            <v>0</v>
          </cell>
        </row>
        <row r="168">
          <cell r="B168" t="str">
            <v xml:space="preserve">  Public Improvements</v>
          </cell>
          <cell r="C168">
            <v>7953.1</v>
          </cell>
          <cell r="D168">
            <v>7953.1</v>
          </cell>
          <cell r="E168">
            <v>7953.1</v>
          </cell>
          <cell r="F168">
            <v>7953.1</v>
          </cell>
          <cell r="G168">
            <v>7953.1</v>
          </cell>
          <cell r="H168">
            <v>7953.1</v>
          </cell>
          <cell r="I168">
            <v>7953.1</v>
          </cell>
          <cell r="J168">
            <v>7953.1</v>
          </cell>
          <cell r="K168">
            <v>7953.1</v>
          </cell>
          <cell r="L168">
            <v>7953.1</v>
          </cell>
          <cell r="M168">
            <v>7953.1</v>
          </cell>
          <cell r="N168">
            <v>7953.1</v>
          </cell>
          <cell r="O168">
            <v>39765.5</v>
          </cell>
          <cell r="P168">
            <v>95437.200000000012</v>
          </cell>
        </row>
        <row r="169">
          <cell r="B169" t="str">
            <v xml:space="preserve">  Structures</v>
          </cell>
          <cell r="O169">
            <v>0</v>
          </cell>
          <cell r="P169">
            <v>0</v>
          </cell>
        </row>
        <row r="170">
          <cell r="B170" t="str">
            <v xml:space="preserve">  System Improvement</v>
          </cell>
          <cell r="C170">
            <v>5376.8</v>
          </cell>
          <cell r="D170">
            <v>5376.8</v>
          </cell>
          <cell r="E170">
            <v>5376.8</v>
          </cell>
          <cell r="F170">
            <v>5376.8</v>
          </cell>
          <cell r="G170">
            <v>5376.8</v>
          </cell>
          <cell r="H170">
            <v>5376.8</v>
          </cell>
          <cell r="I170">
            <v>5376.8</v>
          </cell>
          <cell r="J170">
            <v>5376.8</v>
          </cell>
          <cell r="K170">
            <v>5376.8</v>
          </cell>
          <cell r="L170">
            <v>5376.8</v>
          </cell>
          <cell r="M170">
            <v>5376.8</v>
          </cell>
          <cell r="N170">
            <v>5383.22</v>
          </cell>
          <cell r="O170">
            <v>26884</v>
          </cell>
          <cell r="P170">
            <v>64528.020000000011</v>
          </cell>
        </row>
        <row r="171">
          <cell r="B171" t="str">
            <v xml:space="preserve">  System Integrity</v>
          </cell>
          <cell r="C171">
            <v>52610.09</v>
          </cell>
          <cell r="D171">
            <v>41921.230000000003</v>
          </cell>
          <cell r="E171">
            <v>41921.230000000003</v>
          </cell>
          <cell r="F171">
            <v>41921.230000000003</v>
          </cell>
          <cell r="G171">
            <v>60866.53</v>
          </cell>
          <cell r="H171">
            <v>60866.53</v>
          </cell>
          <cell r="I171">
            <v>60866.53</v>
          </cell>
          <cell r="J171">
            <v>60866.53</v>
          </cell>
          <cell r="K171">
            <v>60866.53</v>
          </cell>
          <cell r="L171">
            <v>60866.53</v>
          </cell>
          <cell r="M171">
            <v>60866.53</v>
          </cell>
          <cell r="N171">
            <v>60851.66</v>
          </cell>
          <cell r="O171">
            <v>239240.31000000003</v>
          </cell>
          <cell r="P171">
            <v>665291.15000000014</v>
          </cell>
        </row>
        <row r="172">
          <cell r="B172" t="str">
            <v xml:space="preserve">  Vehicles</v>
          </cell>
          <cell r="O172">
            <v>0</v>
          </cell>
          <cell r="P172">
            <v>0</v>
          </cell>
        </row>
        <row r="173">
          <cell r="B173" t="str">
            <v xml:space="preserve">  Virginia</v>
          </cell>
          <cell r="C173">
            <v>180789.03999999998</v>
          </cell>
          <cell r="D173">
            <v>220292.31</v>
          </cell>
          <cell r="E173">
            <v>164826.07</v>
          </cell>
          <cell r="F173">
            <v>170100.18000000005</v>
          </cell>
          <cell r="G173">
            <v>171897.66</v>
          </cell>
          <cell r="H173">
            <v>171897.66</v>
          </cell>
          <cell r="I173">
            <v>177171.77000000002</v>
          </cell>
          <cell r="J173">
            <v>171897.66</v>
          </cell>
          <cell r="K173">
            <v>171897.66</v>
          </cell>
          <cell r="L173">
            <v>177171.77000000002</v>
          </cell>
          <cell r="M173">
            <v>171897.66</v>
          </cell>
          <cell r="N173">
            <v>171879.29</v>
          </cell>
          <cell r="O173">
            <v>907905.26</v>
          </cell>
          <cell r="P173">
            <v>2121718.7300000004</v>
          </cell>
        </row>
        <row r="174">
          <cell r="B174" t="str">
            <v xml:space="preserve">  Growth</v>
          </cell>
          <cell r="C174">
            <v>153672.07</v>
          </cell>
          <cell r="D174">
            <v>122885.32</v>
          </cell>
          <cell r="E174">
            <v>98023.01</v>
          </cell>
          <cell r="F174">
            <v>103144.89</v>
          </cell>
          <cell r="G174">
            <v>73882.570000000007</v>
          </cell>
          <cell r="H174">
            <v>67420.039999999994</v>
          </cell>
          <cell r="I174">
            <v>94184.62</v>
          </cell>
          <cell r="J174">
            <v>102303.4</v>
          </cell>
          <cell r="K174">
            <v>109016.23</v>
          </cell>
          <cell r="L174">
            <v>110995.65</v>
          </cell>
          <cell r="M174">
            <v>109438.04</v>
          </cell>
          <cell r="N174">
            <v>113275.08</v>
          </cell>
          <cell r="O174">
            <v>551607.8600000001</v>
          </cell>
          <cell r="P174">
            <v>1258240.9200000002</v>
          </cell>
        </row>
        <row r="175">
          <cell r="B175" t="str">
            <v xml:space="preserve">  Equipment</v>
          </cell>
          <cell r="C175">
            <v>0</v>
          </cell>
          <cell r="O175">
            <v>0</v>
          </cell>
          <cell r="P175">
            <v>0</v>
          </cell>
        </row>
        <row r="176">
          <cell r="B176" t="str">
            <v xml:space="preserve">  Information Technology</v>
          </cell>
          <cell r="O176">
            <v>0</v>
          </cell>
          <cell r="P176">
            <v>0</v>
          </cell>
        </row>
        <row r="177">
          <cell r="B177" t="str">
            <v xml:space="preserve">  Miscellaneous</v>
          </cell>
          <cell r="O177">
            <v>0</v>
          </cell>
          <cell r="P177">
            <v>0</v>
          </cell>
        </row>
        <row r="178">
          <cell r="B178" t="str">
            <v xml:space="preserve">  Overhead</v>
          </cell>
          <cell r="O178">
            <v>0</v>
          </cell>
          <cell r="P178">
            <v>0</v>
          </cell>
        </row>
        <row r="179">
          <cell r="B179" t="str">
            <v xml:space="preserve">  Pipeline Integrity</v>
          </cell>
          <cell r="O179">
            <v>0</v>
          </cell>
          <cell r="P179">
            <v>0</v>
          </cell>
        </row>
        <row r="180">
          <cell r="B180" t="str">
            <v xml:space="preserve">  Public Improvements</v>
          </cell>
          <cell r="C180">
            <v>15573.53</v>
          </cell>
          <cell r="D180">
            <v>8685.59</v>
          </cell>
          <cell r="E180">
            <v>15596.96</v>
          </cell>
          <cell r="F180">
            <v>10067.85</v>
          </cell>
          <cell r="G180">
            <v>15262.44</v>
          </cell>
          <cell r="H180">
            <v>58297.88</v>
          </cell>
          <cell r="I180">
            <v>65116.25</v>
          </cell>
          <cell r="J180">
            <v>26606.880000000001</v>
          </cell>
          <cell r="K180">
            <v>23832.54</v>
          </cell>
          <cell r="L180">
            <v>22694.6</v>
          </cell>
          <cell r="M180">
            <v>15516.78</v>
          </cell>
          <cell r="N180">
            <v>16014.38</v>
          </cell>
          <cell r="O180">
            <v>65186.37</v>
          </cell>
          <cell r="P180">
            <v>293265.68000000005</v>
          </cell>
        </row>
        <row r="181">
          <cell r="B181" t="str">
            <v xml:space="preserve">  Structures</v>
          </cell>
          <cell r="C181">
            <v>50049.45</v>
          </cell>
          <cell r="L181">
            <v>181998</v>
          </cell>
          <cell r="O181">
            <v>50049.45</v>
          </cell>
          <cell r="P181">
            <v>232047.45</v>
          </cell>
        </row>
        <row r="182">
          <cell r="B182" t="str">
            <v xml:space="preserve">  System Improvement</v>
          </cell>
          <cell r="C182">
            <v>145491.79</v>
          </cell>
          <cell r="D182">
            <v>42875.81</v>
          </cell>
          <cell r="E182">
            <v>32856.42</v>
          </cell>
          <cell r="F182">
            <v>38100.769999999997</v>
          </cell>
          <cell r="G182">
            <v>32856.42</v>
          </cell>
          <cell r="H182">
            <v>128246.41</v>
          </cell>
          <cell r="I182">
            <v>34565.269999999997</v>
          </cell>
          <cell r="J182">
            <v>18514.29</v>
          </cell>
          <cell r="K182">
            <v>36622.089999999997</v>
          </cell>
          <cell r="L182">
            <v>41996.37</v>
          </cell>
          <cell r="M182">
            <v>32403.37</v>
          </cell>
          <cell r="N182">
            <v>35090.5</v>
          </cell>
          <cell r="O182">
            <v>292181.21000000002</v>
          </cell>
          <cell r="P182">
            <v>619619.51</v>
          </cell>
        </row>
        <row r="183">
          <cell r="B183" t="str">
            <v xml:space="preserve">  System Integrity</v>
          </cell>
          <cell r="C183">
            <v>237469.42</v>
          </cell>
          <cell r="D183">
            <v>254905.95</v>
          </cell>
          <cell r="E183">
            <v>252132.63</v>
          </cell>
          <cell r="F183">
            <v>248466.72</v>
          </cell>
          <cell r="G183">
            <v>273220.05</v>
          </cell>
          <cell r="H183">
            <v>245614.28</v>
          </cell>
          <cell r="I183">
            <v>249485.37</v>
          </cell>
          <cell r="J183">
            <v>257426.72</v>
          </cell>
          <cell r="K183">
            <v>258365.98</v>
          </cell>
          <cell r="L183">
            <v>272142.81</v>
          </cell>
          <cell r="M183">
            <v>252479.45</v>
          </cell>
          <cell r="N183">
            <v>255060.75</v>
          </cell>
          <cell r="O183">
            <v>1266194.77</v>
          </cell>
          <cell r="P183">
            <v>3056770.1300000004</v>
          </cell>
        </row>
        <row r="184">
          <cell r="B184" t="str">
            <v xml:space="preserve">  Vehicles</v>
          </cell>
          <cell r="O184">
            <v>0</v>
          </cell>
          <cell r="P184">
            <v>0</v>
          </cell>
        </row>
        <row r="185">
          <cell r="B185" t="str">
            <v xml:space="preserve">  Missouri-MD</v>
          </cell>
          <cell r="C185">
            <v>602256.26</v>
          </cell>
          <cell r="D185">
            <v>429352.67000000004</v>
          </cell>
          <cell r="E185">
            <v>398609.02</v>
          </cell>
          <cell r="F185">
            <v>399780.23</v>
          </cell>
          <cell r="G185">
            <v>395221.48</v>
          </cell>
          <cell r="H185">
            <v>499578.61</v>
          </cell>
          <cell r="I185">
            <v>443351.51</v>
          </cell>
          <cell r="J185">
            <v>404851.29000000004</v>
          </cell>
          <cell r="K185">
            <v>427836.83999999997</v>
          </cell>
          <cell r="L185">
            <v>629827.42999999993</v>
          </cell>
          <cell r="M185">
            <v>409837.64</v>
          </cell>
          <cell r="N185">
            <v>419440.71</v>
          </cell>
          <cell r="O185">
            <v>2225219.66</v>
          </cell>
          <cell r="P185">
            <v>5459943.6900000004</v>
          </cell>
        </row>
        <row r="186">
          <cell r="B186" t="str">
            <v xml:space="preserve">  Growth</v>
          </cell>
          <cell r="C186">
            <v>58188.35</v>
          </cell>
          <cell r="D186">
            <v>54811.46</v>
          </cell>
          <cell r="E186">
            <v>51467.45</v>
          </cell>
          <cell r="F186">
            <v>52626.17</v>
          </cell>
          <cell r="G186">
            <v>51467.45</v>
          </cell>
          <cell r="H186">
            <v>48878.35</v>
          </cell>
          <cell r="I186">
            <v>61121.79</v>
          </cell>
          <cell r="J186">
            <v>48446.8</v>
          </cell>
          <cell r="K186">
            <v>45562.73</v>
          </cell>
          <cell r="L186">
            <v>48669.42</v>
          </cell>
          <cell r="M186">
            <v>56912.15</v>
          </cell>
          <cell r="N186">
            <v>54584.25</v>
          </cell>
          <cell r="O186">
            <v>268560.88</v>
          </cell>
          <cell r="P186">
            <v>632736.36999999988</v>
          </cell>
        </row>
        <row r="187">
          <cell r="B187" t="str">
            <v xml:space="preserve">  Equipment</v>
          </cell>
          <cell r="C187">
            <v>9282.44</v>
          </cell>
          <cell r="D187">
            <v>16274.96</v>
          </cell>
          <cell r="E187">
            <v>11400.85</v>
          </cell>
          <cell r="F187">
            <v>4332.33</v>
          </cell>
          <cell r="O187">
            <v>41290.58</v>
          </cell>
          <cell r="P187">
            <v>41290.58</v>
          </cell>
        </row>
        <row r="188">
          <cell r="B188" t="str">
            <v xml:space="preserve">  Information Technology</v>
          </cell>
          <cell r="O188">
            <v>0</v>
          </cell>
          <cell r="P188">
            <v>0</v>
          </cell>
        </row>
        <row r="189">
          <cell r="B189" t="str">
            <v xml:space="preserve">  Miscellaneous</v>
          </cell>
          <cell r="O189">
            <v>0</v>
          </cell>
          <cell r="P189">
            <v>0</v>
          </cell>
        </row>
        <row r="190">
          <cell r="B190" t="str">
            <v xml:space="preserve">  Overhead</v>
          </cell>
          <cell r="O190">
            <v>0</v>
          </cell>
          <cell r="P190">
            <v>0</v>
          </cell>
        </row>
        <row r="191">
          <cell r="B191" t="str">
            <v xml:space="preserve">  Pipeline Integrity</v>
          </cell>
          <cell r="O191">
            <v>0</v>
          </cell>
          <cell r="P191">
            <v>0</v>
          </cell>
        </row>
        <row r="192">
          <cell r="B192" t="str">
            <v xml:space="preserve">  Public Improvements</v>
          </cell>
          <cell r="C192">
            <v>295.48</v>
          </cell>
          <cell r="D192">
            <v>295.48</v>
          </cell>
          <cell r="E192">
            <v>295.48</v>
          </cell>
          <cell r="F192">
            <v>295.48</v>
          </cell>
          <cell r="G192">
            <v>295.48</v>
          </cell>
          <cell r="H192">
            <v>3620.51</v>
          </cell>
          <cell r="I192">
            <v>11190.51</v>
          </cell>
          <cell r="J192">
            <v>13620.08</v>
          </cell>
          <cell r="K192">
            <v>11190.51</v>
          </cell>
          <cell r="L192">
            <v>7865.48</v>
          </cell>
          <cell r="M192">
            <v>7865.48</v>
          </cell>
          <cell r="N192">
            <v>295.48</v>
          </cell>
          <cell r="O192">
            <v>1477.4</v>
          </cell>
          <cell r="P192">
            <v>57125.450000000004</v>
          </cell>
        </row>
        <row r="193">
          <cell r="B193" t="str">
            <v xml:space="preserve">  Structures</v>
          </cell>
          <cell r="C193">
            <v>30402.26</v>
          </cell>
          <cell r="D193">
            <v>9500.7099999999991</v>
          </cell>
          <cell r="E193">
            <v>9500.7099999999991</v>
          </cell>
          <cell r="F193">
            <v>9500.7099999999991</v>
          </cell>
          <cell r="G193">
            <v>9500.7099999999991</v>
          </cell>
          <cell r="I193">
            <v>-20000</v>
          </cell>
          <cell r="O193">
            <v>68405.100000000006</v>
          </cell>
          <cell r="P193">
            <v>48405.100000000006</v>
          </cell>
        </row>
        <row r="194">
          <cell r="B194" t="str">
            <v xml:space="preserve">  System Improvement</v>
          </cell>
          <cell r="C194">
            <v>36228.92</v>
          </cell>
          <cell r="D194">
            <v>11408.58</v>
          </cell>
          <cell r="H194">
            <v>8937.27</v>
          </cell>
          <cell r="I194">
            <v>2557.27</v>
          </cell>
          <cell r="J194">
            <v>12991.17</v>
          </cell>
          <cell r="K194">
            <v>5480.15</v>
          </cell>
          <cell r="L194">
            <v>2557.27</v>
          </cell>
          <cell r="M194">
            <v>2557.27</v>
          </cell>
          <cell r="N194">
            <v>2557.27</v>
          </cell>
          <cell r="O194">
            <v>47637.5</v>
          </cell>
          <cell r="P194">
            <v>85275.170000000013</v>
          </cell>
        </row>
        <row r="195">
          <cell r="B195" t="str">
            <v xml:space="preserve">  System Integrity</v>
          </cell>
          <cell r="C195">
            <v>143723.10999999999</v>
          </cell>
          <cell r="D195">
            <v>139815.26</v>
          </cell>
          <cell r="E195">
            <v>145600.07999999999</v>
          </cell>
          <cell r="F195">
            <v>155718.10999999999</v>
          </cell>
          <cell r="G195">
            <v>144286.68</v>
          </cell>
          <cell r="H195">
            <v>151509.71</v>
          </cell>
          <cell r="I195">
            <v>138750.39999999999</v>
          </cell>
          <cell r="J195">
            <v>145505.71</v>
          </cell>
          <cell r="K195">
            <v>134796.10999999999</v>
          </cell>
          <cell r="L195">
            <v>153556.03</v>
          </cell>
          <cell r="M195">
            <v>140927.39000000001</v>
          </cell>
          <cell r="N195">
            <v>175082.75</v>
          </cell>
          <cell r="O195">
            <v>729143.24</v>
          </cell>
          <cell r="P195">
            <v>1769271.3399999999</v>
          </cell>
        </row>
        <row r="196">
          <cell r="B196" t="str">
            <v xml:space="preserve">  Vehicles</v>
          </cell>
          <cell r="O196">
            <v>0</v>
          </cell>
          <cell r="P196">
            <v>0</v>
          </cell>
        </row>
        <row r="197">
          <cell r="B197" t="str">
            <v xml:space="preserve">  Illinois</v>
          </cell>
          <cell r="C197">
            <v>278120.55999999994</v>
          </cell>
          <cell r="D197">
            <v>232106.45</v>
          </cell>
          <cell r="E197">
            <v>218264.56999999998</v>
          </cell>
          <cell r="F197">
            <v>222472.8</v>
          </cell>
          <cell r="G197">
            <v>205550.32</v>
          </cell>
          <cell r="H197">
            <v>212945.84</v>
          </cell>
          <cell r="I197">
            <v>193619.97</v>
          </cell>
          <cell r="J197">
            <v>220563.76</v>
          </cell>
          <cell r="K197">
            <v>197029.5</v>
          </cell>
          <cell r="L197">
            <v>212648.19999999998</v>
          </cell>
          <cell r="M197">
            <v>208262.29000000004</v>
          </cell>
          <cell r="N197">
            <v>232519.75</v>
          </cell>
          <cell r="O197">
            <v>1156514.7000000002</v>
          </cell>
          <cell r="P197">
            <v>2634104.0099999998</v>
          </cell>
        </row>
        <row r="198">
          <cell r="B198" t="str">
            <v xml:space="preserve">  Growth</v>
          </cell>
          <cell r="C198">
            <v>3398.5</v>
          </cell>
          <cell r="D198">
            <v>2077.81</v>
          </cell>
          <cell r="E198">
            <v>1038.9100000000001</v>
          </cell>
          <cell r="F198">
            <v>519.45000000000005</v>
          </cell>
          <cell r="G198">
            <v>519.45000000000005</v>
          </cell>
          <cell r="H198">
            <v>519.45000000000005</v>
          </cell>
          <cell r="I198">
            <v>519.45000000000005</v>
          </cell>
          <cell r="J198">
            <v>3398.5</v>
          </cell>
          <cell r="K198">
            <v>5671.92</v>
          </cell>
          <cell r="L198">
            <v>3398.5</v>
          </cell>
          <cell r="M198">
            <v>3398.5</v>
          </cell>
          <cell r="N198">
            <v>3401.76</v>
          </cell>
          <cell r="O198">
            <v>7554.119999999999</v>
          </cell>
          <cell r="P198">
            <v>27862.199999999997</v>
          </cell>
        </row>
        <row r="199">
          <cell r="B199" t="str">
            <v xml:space="preserve">  Equipment</v>
          </cell>
          <cell r="E199">
            <v>13123.11</v>
          </cell>
          <cell r="F199">
            <v>34197.050000000003</v>
          </cell>
          <cell r="N199">
            <v>11399.02</v>
          </cell>
          <cell r="O199">
            <v>47320.160000000003</v>
          </cell>
          <cell r="P199">
            <v>58719.180000000008</v>
          </cell>
        </row>
        <row r="200">
          <cell r="B200" t="str">
            <v xml:space="preserve">  Information Technology</v>
          </cell>
          <cell r="C200">
            <v>0</v>
          </cell>
          <cell r="O200">
            <v>0</v>
          </cell>
          <cell r="P200">
            <v>0</v>
          </cell>
        </row>
        <row r="201">
          <cell r="B201" t="str">
            <v xml:space="preserve">  Miscellaneous</v>
          </cell>
          <cell r="O201">
            <v>0</v>
          </cell>
          <cell r="P201">
            <v>0</v>
          </cell>
        </row>
        <row r="202">
          <cell r="B202" t="str">
            <v xml:space="preserve">  Overhead</v>
          </cell>
          <cell r="O202">
            <v>0</v>
          </cell>
          <cell r="P202">
            <v>0</v>
          </cell>
        </row>
        <row r="203">
          <cell r="B203" t="str">
            <v xml:space="preserve">  Pipeline Integrity</v>
          </cell>
          <cell r="O203">
            <v>0</v>
          </cell>
          <cell r="P203">
            <v>0</v>
          </cell>
        </row>
        <row r="204">
          <cell r="B204" t="str">
            <v xml:space="preserve">  Public Improvements</v>
          </cell>
          <cell r="O204">
            <v>0</v>
          </cell>
          <cell r="P204">
            <v>0</v>
          </cell>
        </row>
        <row r="205">
          <cell r="B205" t="str">
            <v xml:space="preserve">  Structures</v>
          </cell>
          <cell r="H205">
            <v>-50000</v>
          </cell>
          <cell r="O205">
            <v>0</v>
          </cell>
          <cell r="P205">
            <v>-50000</v>
          </cell>
        </row>
        <row r="206">
          <cell r="B206" t="str">
            <v xml:space="preserve">  System Improvement</v>
          </cell>
          <cell r="N206">
            <v>16022.68</v>
          </cell>
          <cell r="O206">
            <v>0</v>
          </cell>
          <cell r="P206">
            <v>16022.68</v>
          </cell>
        </row>
        <row r="207">
          <cell r="B207" t="str">
            <v xml:space="preserve">  System Integrity</v>
          </cell>
          <cell r="C207">
            <v>41392.46</v>
          </cell>
          <cell r="D207">
            <v>39688.03</v>
          </cell>
          <cell r="E207">
            <v>39730.1</v>
          </cell>
          <cell r="F207">
            <v>49698.49</v>
          </cell>
          <cell r="G207">
            <v>46789.23</v>
          </cell>
          <cell r="H207">
            <v>46504.25</v>
          </cell>
          <cell r="I207">
            <v>47279.21</v>
          </cell>
          <cell r="J207">
            <v>44591.13</v>
          </cell>
          <cell r="K207">
            <v>44321.82</v>
          </cell>
          <cell r="L207">
            <v>64170.2</v>
          </cell>
          <cell r="M207">
            <v>45788.2</v>
          </cell>
          <cell r="N207">
            <v>32149.51</v>
          </cell>
          <cell r="O207">
            <v>217298.31</v>
          </cell>
          <cell r="P207">
            <v>542102.63</v>
          </cell>
        </row>
        <row r="208">
          <cell r="B208" t="str">
            <v xml:space="preserve">  Vehicles</v>
          </cell>
          <cell r="O208">
            <v>0</v>
          </cell>
          <cell r="P208">
            <v>0</v>
          </cell>
        </row>
        <row r="209">
          <cell r="B209" t="str">
            <v xml:space="preserve">  Iowa</v>
          </cell>
          <cell r="C209">
            <v>44790.96</v>
          </cell>
          <cell r="D209">
            <v>41765.839999999997</v>
          </cell>
          <cell r="E209">
            <v>53892.119999999995</v>
          </cell>
          <cell r="F209">
            <v>84414.989999999991</v>
          </cell>
          <cell r="G209">
            <v>47308.68</v>
          </cell>
          <cell r="H209">
            <v>-2976.3000000000029</v>
          </cell>
          <cell r="I209">
            <v>47798.659999999996</v>
          </cell>
          <cell r="J209">
            <v>47989.63</v>
          </cell>
          <cell r="K209">
            <v>49993.74</v>
          </cell>
          <cell r="L209">
            <v>67568.7</v>
          </cell>
          <cell r="M209">
            <v>49186.7</v>
          </cell>
          <cell r="N209">
            <v>62972.97</v>
          </cell>
          <cell r="O209">
            <v>272172.58999999997</v>
          </cell>
          <cell r="P209">
            <v>594706.69000000006</v>
          </cell>
        </row>
        <row r="210">
          <cell r="B210" t="str">
            <v xml:space="preserve">  Growth</v>
          </cell>
          <cell r="C210">
            <v>133489.19</v>
          </cell>
          <cell r="D210">
            <v>236308.65</v>
          </cell>
          <cell r="E210">
            <v>232307.33</v>
          </cell>
          <cell r="F210">
            <v>268179.92</v>
          </cell>
          <cell r="G210">
            <v>253372.49</v>
          </cell>
          <cell r="H210">
            <v>241708.69</v>
          </cell>
          <cell r="I210">
            <v>242457.17</v>
          </cell>
          <cell r="J210">
            <v>241747.75</v>
          </cell>
          <cell r="K210">
            <v>229239.35</v>
          </cell>
          <cell r="L210">
            <v>258509.48</v>
          </cell>
          <cell r="M210">
            <v>238391.1</v>
          </cell>
          <cell r="N210">
            <v>251256.83</v>
          </cell>
          <cell r="O210">
            <v>1123657.5799999998</v>
          </cell>
          <cell r="P210">
            <v>2826967.95</v>
          </cell>
        </row>
        <row r="211">
          <cell r="B211" t="str">
            <v xml:space="preserve">  Equipment</v>
          </cell>
          <cell r="C211">
            <v>82835.350000000006</v>
          </cell>
          <cell r="D211">
            <v>13691.8</v>
          </cell>
          <cell r="F211">
            <v>20537.689999999999</v>
          </cell>
          <cell r="H211">
            <v>6845.9</v>
          </cell>
          <cell r="K211">
            <v>32312.63</v>
          </cell>
          <cell r="O211">
            <v>117064.84000000001</v>
          </cell>
          <cell r="P211">
            <v>156223.37</v>
          </cell>
        </row>
        <row r="212">
          <cell r="B212" t="str">
            <v xml:space="preserve">  Information Technology</v>
          </cell>
          <cell r="C212">
            <v>113416.8</v>
          </cell>
          <cell r="D212">
            <v>10063.469999999999</v>
          </cell>
          <cell r="E212">
            <v>68250.490000000005</v>
          </cell>
          <cell r="F212">
            <v>217812.36</v>
          </cell>
          <cell r="G212">
            <v>37339.279999999999</v>
          </cell>
          <cell r="O212">
            <v>446882.4</v>
          </cell>
          <cell r="P212">
            <v>446882.4</v>
          </cell>
        </row>
        <row r="213">
          <cell r="B213" t="str">
            <v xml:space="preserve">  Miscellaneous</v>
          </cell>
          <cell r="O213">
            <v>0</v>
          </cell>
          <cell r="P213">
            <v>0</v>
          </cell>
        </row>
        <row r="214">
          <cell r="B214" t="str">
            <v xml:space="preserve">  Overhead</v>
          </cell>
          <cell r="O214">
            <v>0</v>
          </cell>
          <cell r="P214">
            <v>0</v>
          </cell>
        </row>
        <row r="215">
          <cell r="B215" t="str">
            <v xml:space="preserve">  Pipeline Integrity</v>
          </cell>
          <cell r="C215">
            <v>19825.72</v>
          </cell>
          <cell r="D215">
            <v>28001.09</v>
          </cell>
          <cell r="E215">
            <v>8175.37</v>
          </cell>
          <cell r="O215">
            <v>56002.18</v>
          </cell>
          <cell r="P215">
            <v>56002.18</v>
          </cell>
        </row>
        <row r="216">
          <cell r="B216" t="str">
            <v xml:space="preserve">  Public Improvements</v>
          </cell>
          <cell r="C216">
            <v>12508.83</v>
          </cell>
          <cell r="D216">
            <v>10349.629999999999</v>
          </cell>
          <cell r="F216">
            <v>2159.1999999999998</v>
          </cell>
          <cell r="I216">
            <v>2159.1999999999998</v>
          </cell>
          <cell r="O216">
            <v>25017.66</v>
          </cell>
          <cell r="P216">
            <v>27176.86</v>
          </cell>
        </row>
        <row r="217">
          <cell r="B217" t="str">
            <v xml:space="preserve">  Structures</v>
          </cell>
          <cell r="C217">
            <v>10268.84</v>
          </cell>
          <cell r="F217">
            <v>2569.4</v>
          </cell>
          <cell r="I217">
            <v>-8000</v>
          </cell>
          <cell r="O217">
            <v>12838.24</v>
          </cell>
          <cell r="P217">
            <v>4838.24</v>
          </cell>
        </row>
        <row r="218">
          <cell r="B218" t="str">
            <v xml:space="preserve">  System Improvement</v>
          </cell>
          <cell r="C218">
            <v>58382.84</v>
          </cell>
          <cell r="D218">
            <v>2744.89</v>
          </cell>
          <cell r="E218">
            <v>2044.14</v>
          </cell>
          <cell r="F218">
            <v>2044.14</v>
          </cell>
          <cell r="G218">
            <v>2044.14</v>
          </cell>
          <cell r="H218">
            <v>9051.6</v>
          </cell>
          <cell r="I218">
            <v>9752.35</v>
          </cell>
          <cell r="J218">
            <v>95745.01</v>
          </cell>
          <cell r="K218">
            <v>6715.78</v>
          </cell>
          <cell r="L218">
            <v>27415.03</v>
          </cell>
          <cell r="M218">
            <v>26062.28</v>
          </cell>
          <cell r="N218">
            <v>2050.27</v>
          </cell>
          <cell r="O218">
            <v>67260.149999999994</v>
          </cell>
          <cell r="P218">
            <v>244052.46999999997</v>
          </cell>
        </row>
        <row r="219">
          <cell r="B219" t="str">
            <v xml:space="preserve">  System Integrity</v>
          </cell>
          <cell r="C219">
            <v>481202.74</v>
          </cell>
          <cell r="D219">
            <v>324339.68</v>
          </cell>
          <cell r="E219">
            <v>312142.69</v>
          </cell>
          <cell r="F219">
            <v>345399.59</v>
          </cell>
          <cell r="G219">
            <v>329696.5</v>
          </cell>
          <cell r="H219">
            <v>358309.44</v>
          </cell>
          <cell r="I219">
            <v>455568.35</v>
          </cell>
          <cell r="J219">
            <v>563097.38</v>
          </cell>
          <cell r="K219">
            <v>538085.99</v>
          </cell>
          <cell r="L219">
            <v>466883.99</v>
          </cell>
          <cell r="M219">
            <v>422762.06</v>
          </cell>
          <cell r="N219">
            <v>442406.83</v>
          </cell>
          <cell r="O219">
            <v>1792781.2</v>
          </cell>
          <cell r="P219">
            <v>5039895.24</v>
          </cell>
        </row>
        <row r="220">
          <cell r="B220" t="str">
            <v xml:space="preserve">  Vehicles</v>
          </cell>
          <cell r="O220">
            <v>0</v>
          </cell>
          <cell r="P220">
            <v>0</v>
          </cell>
        </row>
        <row r="221">
          <cell r="B221" t="str">
            <v xml:space="preserve">  Colorado</v>
          </cell>
          <cell r="C221">
            <v>911930.31</v>
          </cell>
          <cell r="D221">
            <v>625499.21</v>
          </cell>
          <cell r="E221">
            <v>622920.02</v>
          </cell>
          <cell r="F221">
            <v>858702.3</v>
          </cell>
          <cell r="G221">
            <v>622452.41</v>
          </cell>
          <cell r="H221">
            <v>615915.63</v>
          </cell>
          <cell r="I221">
            <v>701937.07000000007</v>
          </cell>
          <cell r="J221">
            <v>900590.14</v>
          </cell>
          <cell r="K221">
            <v>806353.75</v>
          </cell>
          <cell r="L221">
            <v>752808.5</v>
          </cell>
          <cell r="M221">
            <v>687215.44</v>
          </cell>
          <cell r="N221">
            <v>695713.92999999993</v>
          </cell>
          <cell r="O221">
            <v>3641504.2499999995</v>
          </cell>
          <cell r="P221">
            <v>8802038.7100000009</v>
          </cell>
        </row>
        <row r="222">
          <cell r="B222" t="str">
            <v xml:space="preserve">  Growth</v>
          </cell>
          <cell r="C222">
            <v>103213.31</v>
          </cell>
          <cell r="D222">
            <v>102556.07</v>
          </cell>
          <cell r="E222">
            <v>100984.13</v>
          </cell>
          <cell r="F222">
            <v>103274.49</v>
          </cell>
          <cell r="G222">
            <v>112725.41</v>
          </cell>
          <cell r="H222">
            <v>133295.12</v>
          </cell>
          <cell r="I222">
            <v>174501.26</v>
          </cell>
          <cell r="J222">
            <v>137749.98000000001</v>
          </cell>
          <cell r="K222">
            <v>175154.77</v>
          </cell>
          <cell r="L222">
            <v>138628.14000000001</v>
          </cell>
          <cell r="M222">
            <v>104821.49</v>
          </cell>
          <cell r="N222">
            <v>151660.79999999999</v>
          </cell>
          <cell r="O222">
            <v>522753.41000000003</v>
          </cell>
          <cell r="P222">
            <v>1538564.9700000002</v>
          </cell>
        </row>
        <row r="223">
          <cell r="B223" t="str">
            <v xml:space="preserve">  Equipment</v>
          </cell>
          <cell r="C223">
            <v>29215.39</v>
          </cell>
          <cell r="D223">
            <v>2782.41</v>
          </cell>
          <cell r="E223">
            <v>1391.22</v>
          </cell>
          <cell r="F223">
            <v>1391.22</v>
          </cell>
          <cell r="G223">
            <v>1391.22</v>
          </cell>
          <cell r="H223">
            <v>695.6</v>
          </cell>
          <cell r="I223">
            <v>7651.65</v>
          </cell>
          <cell r="J223">
            <v>7234.29</v>
          </cell>
          <cell r="K223">
            <v>7234.29</v>
          </cell>
          <cell r="L223">
            <v>7234.29</v>
          </cell>
          <cell r="M223">
            <v>278.24</v>
          </cell>
          <cell r="N223">
            <v>278.24</v>
          </cell>
          <cell r="O223">
            <v>36171.46</v>
          </cell>
          <cell r="P223">
            <v>66778.060000000012</v>
          </cell>
        </row>
        <row r="224">
          <cell r="B224" t="str">
            <v xml:space="preserve">  Information Technology</v>
          </cell>
          <cell r="C224">
            <v>92654.38</v>
          </cell>
          <cell r="D224">
            <v>10225.370000000001</v>
          </cell>
          <cell r="E224">
            <v>58144.09</v>
          </cell>
          <cell r="F224">
            <v>68455.320000000007</v>
          </cell>
          <cell r="G224">
            <v>78412.460000000006</v>
          </cell>
          <cell r="O224">
            <v>307891.62</v>
          </cell>
          <cell r="P224">
            <v>307891.62</v>
          </cell>
        </row>
        <row r="225">
          <cell r="B225" t="str">
            <v xml:space="preserve">  Miscellaneous</v>
          </cell>
          <cell r="O225">
            <v>0</v>
          </cell>
          <cell r="P225">
            <v>0</v>
          </cell>
        </row>
        <row r="226">
          <cell r="B226" t="str">
            <v xml:space="preserve">  Overhead</v>
          </cell>
          <cell r="O226">
            <v>0</v>
          </cell>
          <cell r="P226">
            <v>0</v>
          </cell>
        </row>
        <row r="227">
          <cell r="B227" t="str">
            <v xml:space="preserve">  Pipeline Integrity</v>
          </cell>
          <cell r="C227">
            <v>173900.89</v>
          </cell>
          <cell r="O227">
            <v>173900.89</v>
          </cell>
          <cell r="P227">
            <v>173900.89</v>
          </cell>
        </row>
        <row r="228">
          <cell r="B228" t="str">
            <v xml:space="preserve">  Public Improvements</v>
          </cell>
          <cell r="C228">
            <v>248480.87</v>
          </cell>
          <cell r="D228">
            <v>248480.87</v>
          </cell>
          <cell r="E228">
            <v>172511.15</v>
          </cell>
          <cell r="F228">
            <v>65981.59</v>
          </cell>
          <cell r="G228">
            <v>65981.59</v>
          </cell>
          <cell r="H228">
            <v>65981.59</v>
          </cell>
          <cell r="I228">
            <v>65981.59</v>
          </cell>
          <cell r="J228">
            <v>163543.34</v>
          </cell>
          <cell r="K228">
            <v>114213.92</v>
          </cell>
          <cell r="L228">
            <v>-23346.43</v>
          </cell>
          <cell r="M228">
            <v>-97846.43</v>
          </cell>
          <cell r="N228">
            <v>2685.03</v>
          </cell>
          <cell r="O228">
            <v>801436.07</v>
          </cell>
          <cell r="P228">
            <v>1092648.68</v>
          </cell>
        </row>
        <row r="229">
          <cell r="B229" t="str">
            <v xml:space="preserve">  Structures</v>
          </cell>
          <cell r="O229">
            <v>0</v>
          </cell>
          <cell r="P229">
            <v>0</v>
          </cell>
        </row>
        <row r="230">
          <cell r="B230" t="str">
            <v xml:space="preserve">  System Improvement</v>
          </cell>
          <cell r="C230">
            <v>74568.69</v>
          </cell>
          <cell r="F230">
            <v>59082.89</v>
          </cell>
          <cell r="G230">
            <v>59082.89</v>
          </cell>
          <cell r="H230">
            <v>59082.89</v>
          </cell>
          <cell r="I230">
            <v>45666.57</v>
          </cell>
          <cell r="J230">
            <v>50027.81</v>
          </cell>
          <cell r="K230">
            <v>56441.27</v>
          </cell>
          <cell r="O230">
            <v>192734.47000000003</v>
          </cell>
          <cell r="P230">
            <v>403953.01000000007</v>
          </cell>
        </row>
        <row r="231">
          <cell r="B231" t="str">
            <v xml:space="preserve">  System Integrity</v>
          </cell>
          <cell r="C231">
            <v>593770.27</v>
          </cell>
          <cell r="D231">
            <v>519520.7</v>
          </cell>
          <cell r="E231">
            <v>471559.25</v>
          </cell>
          <cell r="F231">
            <v>613674.05000000005</v>
          </cell>
          <cell r="G231">
            <v>820158.8</v>
          </cell>
          <cell r="H231">
            <v>804229.3</v>
          </cell>
          <cell r="I231">
            <v>759008.16</v>
          </cell>
          <cell r="J231">
            <v>854510.97000000055</v>
          </cell>
          <cell r="K231">
            <v>547381.62</v>
          </cell>
          <cell r="L231">
            <v>628426.89</v>
          </cell>
          <cell r="M231">
            <v>635874.06999999995</v>
          </cell>
          <cell r="N231">
            <v>582439.73</v>
          </cell>
          <cell r="O231">
            <v>3018683.0700000003</v>
          </cell>
          <cell r="P231">
            <v>7830553.8100000005</v>
          </cell>
        </row>
        <row r="232">
          <cell r="B232" t="str">
            <v xml:space="preserve">  Vehicles</v>
          </cell>
          <cell r="O232">
            <v>0</v>
          </cell>
          <cell r="P232">
            <v>0</v>
          </cell>
        </row>
        <row r="233">
          <cell r="B233" t="str">
            <v xml:space="preserve">  Kansas</v>
          </cell>
          <cell r="C233">
            <v>1315803.8</v>
          </cell>
          <cell r="D233">
            <v>883565.41999999993</v>
          </cell>
          <cell r="E233">
            <v>804589.84</v>
          </cell>
          <cell r="F233">
            <v>911859.56</v>
          </cell>
          <cell r="G233">
            <v>1137752.3700000001</v>
          </cell>
          <cell r="H233">
            <v>1063284.5</v>
          </cell>
          <cell r="I233">
            <v>1052809.23</v>
          </cell>
          <cell r="J233">
            <v>1213066.3900000006</v>
          </cell>
          <cell r="K233">
            <v>900425.87</v>
          </cell>
          <cell r="L233">
            <v>750942.89</v>
          </cell>
          <cell r="M233">
            <v>643127.37</v>
          </cell>
          <cell r="N233">
            <v>737063.79999999993</v>
          </cell>
          <cell r="O233">
            <v>5053570.99</v>
          </cell>
          <cell r="P233">
            <v>11414291.040000001</v>
          </cell>
        </row>
        <row r="234">
          <cell r="B234" t="str">
            <v xml:space="preserve">  Growth</v>
          </cell>
          <cell r="C234">
            <v>5707.61</v>
          </cell>
          <cell r="D234">
            <v>5192.59</v>
          </cell>
          <cell r="E234">
            <v>4675.1899999999996</v>
          </cell>
          <cell r="F234">
            <v>5707.6</v>
          </cell>
          <cell r="G234">
            <v>4675.1899999999996</v>
          </cell>
          <cell r="H234">
            <v>4675.1899999999996</v>
          </cell>
          <cell r="I234">
            <v>5192.59</v>
          </cell>
          <cell r="J234">
            <v>5192.59</v>
          </cell>
          <cell r="K234">
            <v>4898.29</v>
          </cell>
          <cell r="L234">
            <v>5707.6</v>
          </cell>
          <cell r="M234">
            <v>4675.1899999999996</v>
          </cell>
          <cell r="N234">
            <v>5192.59</v>
          </cell>
          <cell r="O234">
            <v>25958.179999999997</v>
          </cell>
          <cell r="P234">
            <v>61492.219999999987</v>
          </cell>
        </row>
        <row r="235">
          <cell r="B235" t="str">
            <v xml:space="preserve">  Equipment</v>
          </cell>
          <cell r="C235">
            <v>695.6</v>
          </cell>
          <cell r="D235">
            <v>695.6</v>
          </cell>
          <cell r="E235">
            <v>695.6</v>
          </cell>
          <cell r="F235">
            <v>695.6</v>
          </cell>
          <cell r="G235">
            <v>695.6</v>
          </cell>
          <cell r="H235">
            <v>695.6</v>
          </cell>
          <cell r="I235">
            <v>695.6</v>
          </cell>
          <cell r="J235">
            <v>695.6</v>
          </cell>
          <cell r="K235">
            <v>695.6</v>
          </cell>
          <cell r="L235">
            <v>695.6</v>
          </cell>
          <cell r="M235">
            <v>695.6</v>
          </cell>
          <cell r="N235">
            <v>695.6</v>
          </cell>
          <cell r="O235">
            <v>3478</v>
          </cell>
          <cell r="P235">
            <v>8347.2000000000025</v>
          </cell>
        </row>
        <row r="236">
          <cell r="B236" t="str">
            <v xml:space="preserve">  Information Technology</v>
          </cell>
          <cell r="O236">
            <v>0</v>
          </cell>
          <cell r="P236">
            <v>0</v>
          </cell>
        </row>
        <row r="237">
          <cell r="B237" t="str">
            <v xml:space="preserve">  Miscellaneous</v>
          </cell>
          <cell r="O237">
            <v>0</v>
          </cell>
          <cell r="P237">
            <v>0</v>
          </cell>
        </row>
        <row r="238">
          <cell r="B238" t="str">
            <v xml:space="preserve">  Overhead</v>
          </cell>
          <cell r="O238">
            <v>0</v>
          </cell>
          <cell r="P238">
            <v>0</v>
          </cell>
        </row>
        <row r="239">
          <cell r="B239" t="str">
            <v xml:space="preserve">  Pipeline Integrity</v>
          </cell>
          <cell r="O239">
            <v>0</v>
          </cell>
          <cell r="P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 Structures</v>
          </cell>
          <cell r="O241">
            <v>0</v>
          </cell>
          <cell r="P241">
            <v>0</v>
          </cell>
        </row>
        <row r="242">
          <cell r="B242" t="str">
            <v xml:space="preserve">  System Improvement</v>
          </cell>
          <cell r="C242">
            <v>0</v>
          </cell>
          <cell r="O242">
            <v>0</v>
          </cell>
          <cell r="P242">
            <v>0</v>
          </cell>
        </row>
        <row r="243">
          <cell r="B243" t="str">
            <v xml:space="preserve">  System Integrity</v>
          </cell>
          <cell r="C243">
            <v>21560.46</v>
          </cell>
          <cell r="D243">
            <v>48423.83</v>
          </cell>
          <cell r="E243">
            <v>21085.77</v>
          </cell>
          <cell r="F243">
            <v>21560.46</v>
          </cell>
          <cell r="G243">
            <v>21085.77</v>
          </cell>
          <cell r="H243">
            <v>21085.77</v>
          </cell>
          <cell r="I243">
            <v>21323.119999999999</v>
          </cell>
          <cell r="J243">
            <v>21323.119999999999</v>
          </cell>
          <cell r="K243">
            <v>69554.929999999993</v>
          </cell>
          <cell r="L243">
            <v>21560.46</v>
          </cell>
          <cell r="M243">
            <v>21085.77</v>
          </cell>
          <cell r="N243">
            <v>21323.119999999999</v>
          </cell>
          <cell r="O243">
            <v>133716.29</v>
          </cell>
          <cell r="P243">
            <v>330972.58</v>
          </cell>
        </row>
        <row r="244">
          <cell r="B244" t="str">
            <v xml:space="preserve">  Vehicles</v>
          </cell>
          <cell r="O244">
            <v>0</v>
          </cell>
          <cell r="P244">
            <v>0</v>
          </cell>
        </row>
        <row r="245">
          <cell r="B245" t="str">
            <v xml:space="preserve">  Missouri - CK</v>
          </cell>
          <cell r="C245">
            <v>27963.67</v>
          </cell>
          <cell r="D245">
            <v>54312.020000000004</v>
          </cell>
          <cell r="E245">
            <v>26456.560000000001</v>
          </cell>
          <cell r="F245">
            <v>27963.66</v>
          </cell>
          <cell r="G245">
            <v>26456.560000000001</v>
          </cell>
          <cell r="H245">
            <v>26456.560000000001</v>
          </cell>
          <cell r="I245">
            <v>27211.309999999998</v>
          </cell>
          <cell r="J245">
            <v>27211.309999999998</v>
          </cell>
          <cell r="K245">
            <v>75148.819999999992</v>
          </cell>
          <cell r="L245">
            <v>27963.66</v>
          </cell>
          <cell r="M245">
            <v>26456.560000000001</v>
          </cell>
          <cell r="N245">
            <v>27211.309999999998</v>
          </cell>
          <cell r="O245">
            <v>163152.47</v>
          </cell>
          <cell r="P245">
            <v>400812</v>
          </cell>
        </row>
      </sheetData>
      <sheetData sheetId="10" refreshError="1">
        <row r="18">
          <cell r="B18" t="str">
            <v xml:space="preserve">  Growth</v>
          </cell>
          <cell r="C18">
            <v>73257</v>
          </cell>
          <cell r="D18">
            <v>74231</v>
          </cell>
          <cell r="E18">
            <v>127928</v>
          </cell>
          <cell r="F18">
            <v>-13170</v>
          </cell>
          <cell r="G18">
            <v>214175</v>
          </cell>
          <cell r="O18">
            <v>476421</v>
          </cell>
        </row>
        <row r="19">
          <cell r="B19" t="str">
            <v xml:space="preserve">  Equipment</v>
          </cell>
          <cell r="C19">
            <v>3899</v>
          </cell>
          <cell r="D19">
            <v>5529</v>
          </cell>
          <cell r="E19">
            <v>15551</v>
          </cell>
          <cell r="F19">
            <v>272</v>
          </cell>
          <cell r="G19">
            <v>3</v>
          </cell>
          <cell r="O19">
            <v>25254</v>
          </cell>
        </row>
        <row r="20">
          <cell r="B20" t="str">
            <v xml:space="preserve">  Information Technology</v>
          </cell>
          <cell r="F20">
            <v>29095</v>
          </cell>
          <cell r="G20">
            <v>2400</v>
          </cell>
          <cell r="O20">
            <v>31495</v>
          </cell>
        </row>
        <row r="21">
          <cell r="B21" t="str">
            <v xml:space="preserve">  Miscellaneous</v>
          </cell>
          <cell r="C21">
            <v>23709</v>
          </cell>
          <cell r="D21">
            <v>3695</v>
          </cell>
          <cell r="E21">
            <v>9004</v>
          </cell>
          <cell r="F21">
            <v>8258</v>
          </cell>
          <cell r="G21">
            <v>-36952</v>
          </cell>
          <cell r="O21">
            <v>7714</v>
          </cell>
        </row>
        <row r="22">
          <cell r="B22" t="str">
            <v xml:space="preserve">  Overhead</v>
          </cell>
          <cell r="O22">
            <v>0</v>
          </cell>
        </row>
        <row r="23">
          <cell r="B23" t="str">
            <v xml:space="preserve">  Pipeline Integrity</v>
          </cell>
          <cell r="O23">
            <v>0</v>
          </cell>
        </row>
        <row r="24">
          <cell r="B24" t="str">
            <v xml:space="preserve">  Public Improvements</v>
          </cell>
          <cell r="C24">
            <v>2644</v>
          </cell>
          <cell r="D24">
            <v>142</v>
          </cell>
          <cell r="E24">
            <v>310</v>
          </cell>
          <cell r="F24">
            <v>74</v>
          </cell>
          <cell r="G24">
            <v>0</v>
          </cell>
          <cell r="O24">
            <v>3170</v>
          </cell>
        </row>
        <row r="25">
          <cell r="B25" t="str">
            <v xml:space="preserve">  Structures</v>
          </cell>
          <cell r="D25">
            <v>4336</v>
          </cell>
          <cell r="E25">
            <v>1532</v>
          </cell>
          <cell r="O25">
            <v>5868</v>
          </cell>
        </row>
        <row r="26">
          <cell r="B26" t="str">
            <v xml:space="preserve">  System Improvement</v>
          </cell>
          <cell r="C26">
            <v>54520</v>
          </cell>
          <cell r="D26">
            <v>68533</v>
          </cell>
          <cell r="E26">
            <v>417703</v>
          </cell>
          <cell r="F26">
            <v>73425</v>
          </cell>
          <cell r="G26">
            <v>23196</v>
          </cell>
          <cell r="O26">
            <v>637377</v>
          </cell>
        </row>
        <row r="27">
          <cell r="B27" t="str">
            <v xml:space="preserve">  System Integrity</v>
          </cell>
          <cell r="C27">
            <v>134959</v>
          </cell>
          <cell r="D27">
            <v>164734</v>
          </cell>
          <cell r="E27">
            <v>291523</v>
          </cell>
          <cell r="F27">
            <v>156702</v>
          </cell>
          <cell r="G27">
            <v>231977</v>
          </cell>
          <cell r="O27">
            <v>979895</v>
          </cell>
        </row>
        <row r="28">
          <cell r="B28" t="str">
            <v xml:space="preserve">  Vehicles</v>
          </cell>
          <cell r="D28">
            <v>-2448</v>
          </cell>
          <cell r="O28">
            <v>-2448</v>
          </cell>
        </row>
        <row r="29">
          <cell r="B29" t="str">
            <v xml:space="preserve">  Amarillo</v>
          </cell>
          <cell r="C29">
            <v>292988</v>
          </cell>
          <cell r="D29">
            <v>318752</v>
          </cell>
          <cell r="E29">
            <v>863551</v>
          </cell>
          <cell r="F29">
            <v>254656</v>
          </cell>
          <cell r="G29">
            <v>434799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2164746</v>
          </cell>
        </row>
        <row r="30">
          <cell r="B30" t="str">
            <v xml:space="preserve">  Growth</v>
          </cell>
          <cell r="C30">
            <v>155105</v>
          </cell>
          <cell r="D30">
            <v>161625</v>
          </cell>
          <cell r="E30">
            <v>27090</v>
          </cell>
          <cell r="F30">
            <v>258378</v>
          </cell>
          <cell r="G30">
            <v>278617</v>
          </cell>
          <cell r="O30">
            <v>880815</v>
          </cell>
        </row>
        <row r="31">
          <cell r="B31" t="str">
            <v xml:space="preserve">  Equipment</v>
          </cell>
          <cell r="C31">
            <v>-11485</v>
          </cell>
          <cell r="D31">
            <v>43288</v>
          </cell>
          <cell r="E31">
            <v>76819</v>
          </cell>
          <cell r="F31">
            <v>179622</v>
          </cell>
          <cell r="G31">
            <v>54965</v>
          </cell>
          <cell r="O31">
            <v>343209</v>
          </cell>
        </row>
        <row r="32">
          <cell r="B32" t="str">
            <v xml:space="preserve">  Information Technology</v>
          </cell>
          <cell r="F32">
            <v>230630</v>
          </cell>
          <cell r="G32">
            <v>22603</v>
          </cell>
          <cell r="O32">
            <v>253233</v>
          </cell>
        </row>
        <row r="33">
          <cell r="B33" t="str">
            <v xml:space="preserve">  Miscellaneous</v>
          </cell>
          <cell r="C33">
            <v>-8742</v>
          </cell>
          <cell r="D33">
            <v>16853</v>
          </cell>
          <cell r="E33">
            <v>-45839</v>
          </cell>
          <cell r="F33">
            <v>-54575</v>
          </cell>
          <cell r="G33">
            <v>333870</v>
          </cell>
          <cell r="O33">
            <v>241567</v>
          </cell>
        </row>
        <row r="34">
          <cell r="B34" t="str">
            <v xml:space="preserve">  Overhead</v>
          </cell>
          <cell r="O34">
            <v>0</v>
          </cell>
        </row>
        <row r="35">
          <cell r="B35" t="str">
            <v xml:space="preserve">  Pipeline Integrity</v>
          </cell>
          <cell r="O35">
            <v>0</v>
          </cell>
        </row>
        <row r="36">
          <cell r="B36" t="str">
            <v xml:space="preserve">  Public Improvements</v>
          </cell>
          <cell r="C36">
            <v>1092</v>
          </cell>
          <cell r="D36">
            <v>1350</v>
          </cell>
          <cell r="E36">
            <v>8873</v>
          </cell>
          <cell r="F36">
            <v>38279</v>
          </cell>
          <cell r="G36">
            <v>892</v>
          </cell>
          <cell r="O36">
            <v>50486</v>
          </cell>
        </row>
        <row r="37">
          <cell r="B37" t="str">
            <v xml:space="preserve">  Structures</v>
          </cell>
          <cell r="C37">
            <v>1719</v>
          </cell>
          <cell r="D37">
            <v>267081</v>
          </cell>
          <cell r="E37">
            <v>800741</v>
          </cell>
          <cell r="F37">
            <v>88081</v>
          </cell>
          <cell r="G37">
            <v>78247</v>
          </cell>
          <cell r="O37">
            <v>1235869</v>
          </cell>
        </row>
        <row r="38">
          <cell r="B38" t="str">
            <v xml:space="preserve">  System Improvement</v>
          </cell>
          <cell r="C38">
            <v>23630</v>
          </cell>
          <cell r="D38">
            <v>6598</v>
          </cell>
          <cell r="E38">
            <v>6677</v>
          </cell>
          <cell r="F38">
            <v>13832</v>
          </cell>
          <cell r="G38">
            <v>1586</v>
          </cell>
          <cell r="O38">
            <v>52323</v>
          </cell>
        </row>
        <row r="39">
          <cell r="B39" t="str">
            <v xml:space="preserve">  System Integrity</v>
          </cell>
          <cell r="C39">
            <v>551573</v>
          </cell>
          <cell r="D39">
            <v>697096</v>
          </cell>
          <cell r="E39">
            <v>965516</v>
          </cell>
          <cell r="F39">
            <v>527824</v>
          </cell>
          <cell r="G39">
            <v>798229</v>
          </cell>
          <cell r="O39">
            <v>3540238</v>
          </cell>
        </row>
        <row r="40">
          <cell r="B40" t="str">
            <v xml:space="preserve">  Vehicles</v>
          </cell>
          <cell r="C40">
            <v>-4976</v>
          </cell>
          <cell r="E40">
            <v>-1245</v>
          </cell>
          <cell r="O40">
            <v>-6221</v>
          </cell>
        </row>
        <row r="41">
          <cell r="B41" t="str">
            <v xml:space="preserve">  West Texas</v>
          </cell>
          <cell r="C41">
            <v>707916</v>
          </cell>
          <cell r="D41">
            <v>1193891</v>
          </cell>
          <cell r="E41">
            <v>1838632</v>
          </cell>
          <cell r="F41">
            <v>1282071</v>
          </cell>
          <cell r="G41">
            <v>1569009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6591519</v>
          </cell>
        </row>
        <row r="42">
          <cell r="B42" t="str">
            <v xml:space="preserve">  Growth</v>
          </cell>
          <cell r="C42">
            <v>145243</v>
          </cell>
          <cell r="D42">
            <v>178019</v>
          </cell>
          <cell r="E42">
            <v>280571</v>
          </cell>
          <cell r="F42">
            <v>90901</v>
          </cell>
          <cell r="G42">
            <v>114208</v>
          </cell>
          <cell r="O42">
            <v>808942</v>
          </cell>
        </row>
        <row r="43">
          <cell r="B43" t="str">
            <v xml:space="preserve">  Equipment</v>
          </cell>
          <cell r="C43">
            <v>0</v>
          </cell>
          <cell r="D43">
            <v>16710</v>
          </cell>
          <cell r="E43">
            <v>5395</v>
          </cell>
          <cell r="F43">
            <v>32611</v>
          </cell>
          <cell r="G43">
            <v>20251</v>
          </cell>
          <cell r="O43">
            <v>74967</v>
          </cell>
        </row>
        <row r="44">
          <cell r="B44" t="str">
            <v xml:space="preserve">  Information Technology</v>
          </cell>
          <cell r="F44">
            <v>96842</v>
          </cell>
          <cell r="G44">
            <v>7989</v>
          </cell>
          <cell r="O44">
            <v>104831</v>
          </cell>
        </row>
        <row r="45">
          <cell r="B45" t="str">
            <v xml:space="preserve">  Miscellaneous</v>
          </cell>
          <cell r="C45">
            <v>16960</v>
          </cell>
          <cell r="D45">
            <v>-25820</v>
          </cell>
          <cell r="E45">
            <v>29035</v>
          </cell>
          <cell r="F45">
            <v>-28554</v>
          </cell>
          <cell r="G45">
            <v>-1574</v>
          </cell>
          <cell r="O45">
            <v>-9953</v>
          </cell>
        </row>
        <row r="46">
          <cell r="B46" t="str">
            <v xml:space="preserve">  Overhead</v>
          </cell>
          <cell r="O46">
            <v>0</v>
          </cell>
        </row>
        <row r="47">
          <cell r="B47" t="str">
            <v xml:space="preserve">  Pipeline Integrity</v>
          </cell>
          <cell r="O47">
            <v>0</v>
          </cell>
        </row>
        <row r="48">
          <cell r="B48" t="str">
            <v xml:space="preserve">  Public Improvements</v>
          </cell>
          <cell r="C48">
            <v>39</v>
          </cell>
          <cell r="G48">
            <v>9547</v>
          </cell>
          <cell r="O48">
            <v>9586</v>
          </cell>
        </row>
        <row r="49">
          <cell r="B49" t="str">
            <v xml:space="preserve">  Structures</v>
          </cell>
          <cell r="G49">
            <v>0</v>
          </cell>
          <cell r="O49">
            <v>0</v>
          </cell>
        </row>
        <row r="50">
          <cell r="B50" t="str">
            <v xml:space="preserve">  System Improvement</v>
          </cell>
          <cell r="C50">
            <v>6827</v>
          </cell>
          <cell r="D50">
            <v>12839</v>
          </cell>
          <cell r="E50">
            <v>36642</v>
          </cell>
          <cell r="F50">
            <v>8328</v>
          </cell>
          <cell r="G50">
            <v>846</v>
          </cell>
          <cell r="O50">
            <v>65482</v>
          </cell>
        </row>
        <row r="51">
          <cell r="B51" t="str">
            <v xml:space="preserve">  System Integrity</v>
          </cell>
          <cell r="C51">
            <v>236962</v>
          </cell>
          <cell r="D51">
            <v>265671</v>
          </cell>
          <cell r="E51">
            <v>358266</v>
          </cell>
          <cell r="F51">
            <v>162774</v>
          </cell>
          <cell r="G51">
            <v>234083</v>
          </cell>
          <cell r="O51">
            <v>1257756</v>
          </cell>
        </row>
        <row r="52">
          <cell r="B52" t="str">
            <v xml:space="preserve">  Vehicles</v>
          </cell>
          <cell r="O52">
            <v>0</v>
          </cell>
        </row>
        <row r="53">
          <cell r="B53" t="str">
            <v xml:space="preserve">  Lubbock</v>
          </cell>
          <cell r="C53">
            <v>406031</v>
          </cell>
          <cell r="D53">
            <v>447419</v>
          </cell>
          <cell r="E53">
            <v>709909</v>
          </cell>
          <cell r="F53">
            <v>362902</v>
          </cell>
          <cell r="G53">
            <v>385350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2311611</v>
          </cell>
        </row>
        <row r="54">
          <cell r="B54" t="str">
            <v xml:space="preserve">  Growth</v>
          </cell>
          <cell r="C54">
            <v>112528</v>
          </cell>
          <cell r="D54">
            <v>148158</v>
          </cell>
          <cell r="E54">
            <v>88819</v>
          </cell>
          <cell r="F54">
            <v>25388</v>
          </cell>
          <cell r="G54">
            <v>44250</v>
          </cell>
          <cell r="O54">
            <v>419143</v>
          </cell>
        </row>
        <row r="55">
          <cell r="B55" t="str">
            <v xml:space="preserve">  Equipment</v>
          </cell>
          <cell r="C55">
            <v>2275</v>
          </cell>
          <cell r="D55">
            <v>5789</v>
          </cell>
          <cell r="E55">
            <v>227585</v>
          </cell>
          <cell r="F55">
            <v>74873</v>
          </cell>
          <cell r="G55">
            <v>39391</v>
          </cell>
          <cell r="O55">
            <v>349913</v>
          </cell>
        </row>
        <row r="56">
          <cell r="B56" t="str">
            <v xml:space="preserve">  Information Technology</v>
          </cell>
          <cell r="E56">
            <v>65851</v>
          </cell>
          <cell r="F56">
            <v>63028</v>
          </cell>
          <cell r="G56">
            <v>160122</v>
          </cell>
          <cell r="O56">
            <v>289001</v>
          </cell>
        </row>
        <row r="57">
          <cell r="B57" t="str">
            <v xml:space="preserve">  Miscellaneous</v>
          </cell>
          <cell r="C57">
            <v>2453</v>
          </cell>
          <cell r="D57">
            <v>-1456</v>
          </cell>
          <cell r="E57">
            <v>-3525</v>
          </cell>
          <cell r="F57">
            <v>1158</v>
          </cell>
          <cell r="G57">
            <v>-218</v>
          </cell>
          <cell r="O57">
            <v>-1588</v>
          </cell>
        </row>
        <row r="58">
          <cell r="B58" t="str">
            <v xml:space="preserve">  Overhead</v>
          </cell>
          <cell r="O58">
            <v>0</v>
          </cell>
        </row>
        <row r="59">
          <cell r="B59" t="str">
            <v xml:space="preserve">  Pipeline Integrity</v>
          </cell>
          <cell r="O59">
            <v>0</v>
          </cell>
        </row>
        <row r="60">
          <cell r="B60" t="str">
            <v xml:space="preserve">  Public Improvements</v>
          </cell>
          <cell r="C60">
            <v>-57865</v>
          </cell>
          <cell r="D60">
            <v>35658</v>
          </cell>
          <cell r="E60">
            <v>13797</v>
          </cell>
          <cell r="F60">
            <v>2616</v>
          </cell>
          <cell r="G60">
            <v>-55560</v>
          </cell>
          <cell r="O60">
            <v>-61354</v>
          </cell>
        </row>
        <row r="61">
          <cell r="B61" t="str">
            <v xml:space="preserve">  Structures</v>
          </cell>
          <cell r="C61">
            <v>26</v>
          </cell>
          <cell r="E61">
            <v>287</v>
          </cell>
          <cell r="F61">
            <v>26061</v>
          </cell>
          <cell r="G61">
            <v>1960</v>
          </cell>
          <cell r="O61">
            <v>28334</v>
          </cell>
        </row>
        <row r="62">
          <cell r="B62" t="str">
            <v xml:space="preserve">  System Improvement</v>
          </cell>
          <cell r="C62">
            <v>18916</v>
          </cell>
          <cell r="D62">
            <v>28131</v>
          </cell>
          <cell r="E62">
            <v>17148</v>
          </cell>
          <cell r="F62">
            <v>1157</v>
          </cell>
          <cell r="G62">
            <v>6427</v>
          </cell>
          <cell r="O62">
            <v>71779</v>
          </cell>
        </row>
        <row r="63">
          <cell r="B63" t="str">
            <v xml:space="preserve">  System Integrity</v>
          </cell>
          <cell r="C63">
            <v>27365</v>
          </cell>
          <cell r="D63">
            <v>20683</v>
          </cell>
          <cell r="E63">
            <v>27956</v>
          </cell>
          <cell r="F63">
            <v>22219</v>
          </cell>
          <cell r="G63">
            <v>46576</v>
          </cell>
          <cell r="O63">
            <v>144799</v>
          </cell>
        </row>
        <row r="64">
          <cell r="B64" t="str">
            <v xml:space="preserve">  Vehicles</v>
          </cell>
          <cell r="O64">
            <v>0</v>
          </cell>
        </row>
        <row r="65">
          <cell r="B65" t="str">
            <v xml:space="preserve">  Triangle</v>
          </cell>
          <cell r="C65">
            <v>105698</v>
          </cell>
          <cell r="D65">
            <v>236963</v>
          </cell>
          <cell r="E65">
            <v>437918</v>
          </cell>
          <cell r="F65">
            <v>216500</v>
          </cell>
          <cell r="G65">
            <v>242948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1240027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</row>
        <row r="67">
          <cell r="B67" t="str">
            <v xml:space="preserve">  Equipment</v>
          </cell>
          <cell r="O67">
            <v>0</v>
          </cell>
        </row>
        <row r="68">
          <cell r="B68" t="str">
            <v xml:space="preserve">  Information Technology</v>
          </cell>
          <cell r="O68">
            <v>0</v>
          </cell>
        </row>
        <row r="69">
          <cell r="B69" t="str">
            <v xml:space="preserve">  Miscellaneous</v>
          </cell>
          <cell r="C69">
            <v>18</v>
          </cell>
          <cell r="D69">
            <v>88</v>
          </cell>
          <cell r="E69">
            <v>75</v>
          </cell>
          <cell r="F69">
            <v>-204</v>
          </cell>
          <cell r="G69">
            <v>20</v>
          </cell>
          <cell r="O69">
            <v>-3</v>
          </cell>
        </row>
        <row r="70">
          <cell r="B70" t="str">
            <v xml:space="preserve">  Overhead</v>
          </cell>
          <cell r="O70">
            <v>0</v>
          </cell>
        </row>
        <row r="71">
          <cell r="B71" t="str">
            <v xml:space="preserve">  Pipeline Integrity</v>
          </cell>
          <cell r="O71">
            <v>0</v>
          </cell>
        </row>
        <row r="72">
          <cell r="B72" t="str">
            <v xml:space="preserve">  Public Improvements</v>
          </cell>
          <cell r="O72">
            <v>0</v>
          </cell>
        </row>
        <row r="73">
          <cell r="B73" t="str">
            <v xml:space="preserve">  Structures</v>
          </cell>
          <cell r="O73">
            <v>0</v>
          </cell>
        </row>
        <row r="74">
          <cell r="B74" t="str">
            <v xml:space="preserve">  System Improvement</v>
          </cell>
          <cell r="O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</row>
        <row r="76">
          <cell r="B76" t="str">
            <v xml:space="preserve">  Vehicles</v>
          </cell>
          <cell r="O76">
            <v>0</v>
          </cell>
        </row>
        <row r="77">
          <cell r="B77" t="str">
            <v xml:space="preserve">  Irrigation</v>
          </cell>
          <cell r="C77">
            <v>18</v>
          </cell>
          <cell r="D77">
            <v>88</v>
          </cell>
          <cell r="E77">
            <v>75</v>
          </cell>
          <cell r="F77">
            <v>-204</v>
          </cell>
          <cell r="G77">
            <v>20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-3</v>
          </cell>
        </row>
        <row r="78">
          <cell r="B78" t="str">
            <v xml:space="preserve">  Growth</v>
          </cell>
          <cell r="C78">
            <v>107</v>
          </cell>
          <cell r="D78">
            <v>817</v>
          </cell>
          <cell r="E78">
            <v>351</v>
          </cell>
          <cell r="G78">
            <v>817</v>
          </cell>
          <cell r="O78">
            <v>2092</v>
          </cell>
        </row>
        <row r="79">
          <cell r="B79" t="str">
            <v xml:space="preserve">  Equipment</v>
          </cell>
          <cell r="C79">
            <v>0</v>
          </cell>
          <cell r="O79">
            <v>0</v>
          </cell>
        </row>
        <row r="80">
          <cell r="B80" t="str">
            <v xml:space="preserve">  Information Technology</v>
          </cell>
          <cell r="F80">
            <v>21594</v>
          </cell>
          <cell r="G80">
            <v>1782</v>
          </cell>
          <cell r="O80">
            <v>23376</v>
          </cell>
        </row>
        <row r="81">
          <cell r="B81" t="str">
            <v xml:space="preserve">  Miscellaneous</v>
          </cell>
          <cell r="C81">
            <v>189013</v>
          </cell>
          <cell r="D81">
            <v>81722</v>
          </cell>
          <cell r="E81">
            <v>79326</v>
          </cell>
          <cell r="F81">
            <v>172268</v>
          </cell>
          <cell r="G81">
            <v>-472899</v>
          </cell>
          <cell r="O81">
            <v>49430</v>
          </cell>
        </row>
        <row r="82">
          <cell r="B82" t="str">
            <v xml:space="preserve">  Overhead</v>
          </cell>
          <cell r="C82">
            <v>287872</v>
          </cell>
          <cell r="D82">
            <v>362372</v>
          </cell>
          <cell r="E82">
            <v>-650243</v>
          </cell>
          <cell r="F82">
            <v>331924</v>
          </cell>
          <cell r="G82">
            <v>588513</v>
          </cell>
          <cell r="O82">
            <v>920438</v>
          </cell>
        </row>
        <row r="83">
          <cell r="B83" t="str">
            <v xml:space="preserve">  Pipeline Integrity</v>
          </cell>
          <cell r="O83">
            <v>0</v>
          </cell>
        </row>
        <row r="84">
          <cell r="B84" t="str">
            <v xml:space="preserve">  Public Improvements</v>
          </cell>
          <cell r="O84">
            <v>0</v>
          </cell>
        </row>
        <row r="85">
          <cell r="B85" t="str">
            <v xml:space="preserve">  Structures</v>
          </cell>
          <cell r="C85">
            <v>7890</v>
          </cell>
          <cell r="D85">
            <v>2461</v>
          </cell>
          <cell r="F85">
            <v>43</v>
          </cell>
          <cell r="G85">
            <v>0</v>
          </cell>
          <cell r="O85">
            <v>10394</v>
          </cell>
        </row>
        <row r="86">
          <cell r="B86" t="str">
            <v xml:space="preserve">  System Improvement</v>
          </cell>
          <cell r="C86">
            <v>673</v>
          </cell>
          <cell r="D86">
            <v>163</v>
          </cell>
          <cell r="E86">
            <v>241</v>
          </cell>
          <cell r="O86">
            <v>1077</v>
          </cell>
        </row>
        <row r="87">
          <cell r="B87" t="str">
            <v xml:space="preserve">  System Integrity</v>
          </cell>
          <cell r="C87">
            <v>2966</v>
          </cell>
          <cell r="D87">
            <v>-756</v>
          </cell>
          <cell r="E87">
            <v>1126</v>
          </cell>
          <cell r="G87">
            <v>740</v>
          </cell>
          <cell r="O87">
            <v>4076</v>
          </cell>
        </row>
        <row r="88">
          <cell r="B88" t="str">
            <v xml:space="preserve">  Vehicles</v>
          </cell>
          <cell r="O88">
            <v>0</v>
          </cell>
        </row>
        <row r="89">
          <cell r="B89" t="str">
            <v xml:space="preserve">  Other </v>
          </cell>
          <cell r="C89">
            <v>488521</v>
          </cell>
          <cell r="D89">
            <v>446779</v>
          </cell>
          <cell r="E89">
            <v>-569199</v>
          </cell>
          <cell r="F89">
            <v>525829</v>
          </cell>
          <cell r="G89">
            <v>118953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1010883</v>
          </cell>
        </row>
        <row r="90">
          <cell r="B90" t="str">
            <v xml:space="preserve">  Growth</v>
          </cell>
          <cell r="C90">
            <v>7363</v>
          </cell>
          <cell r="D90">
            <v>32093</v>
          </cell>
          <cell r="E90">
            <v>24638</v>
          </cell>
          <cell r="F90">
            <v>2271</v>
          </cell>
          <cell r="G90">
            <v>-25831</v>
          </cell>
          <cell r="O90">
            <v>40534</v>
          </cell>
        </row>
        <row r="91">
          <cell r="B91" t="str">
            <v xml:space="preserve">  Equipment</v>
          </cell>
          <cell r="O91">
            <v>0</v>
          </cell>
        </row>
        <row r="92">
          <cell r="B92" t="str">
            <v xml:space="preserve">  Information Technology</v>
          </cell>
          <cell r="O92">
            <v>0</v>
          </cell>
        </row>
        <row r="93">
          <cell r="B93" t="str">
            <v xml:space="preserve">  Miscellaneous</v>
          </cell>
          <cell r="C93">
            <v>694</v>
          </cell>
          <cell r="D93">
            <v>4916</v>
          </cell>
          <cell r="E93">
            <v>-4939</v>
          </cell>
          <cell r="F93">
            <v>-428</v>
          </cell>
          <cell r="G93">
            <v>-1453</v>
          </cell>
          <cell r="O93">
            <v>-1210</v>
          </cell>
        </row>
        <row r="94">
          <cell r="B94" t="str">
            <v xml:space="preserve">  Overhead</v>
          </cell>
          <cell r="O94">
            <v>0</v>
          </cell>
        </row>
        <row r="95">
          <cell r="B95" t="str">
            <v xml:space="preserve">  Pipeline Integrity</v>
          </cell>
          <cell r="O95">
            <v>0</v>
          </cell>
        </row>
        <row r="96">
          <cell r="B96" t="str">
            <v xml:space="preserve">  Public Improvements</v>
          </cell>
          <cell r="C96">
            <v>616</v>
          </cell>
          <cell r="D96">
            <v>4563</v>
          </cell>
          <cell r="E96">
            <v>3729</v>
          </cell>
          <cell r="F96">
            <v>387</v>
          </cell>
          <cell r="G96">
            <v>23788</v>
          </cell>
          <cell r="O96">
            <v>33083</v>
          </cell>
        </row>
        <row r="97">
          <cell r="B97" t="str">
            <v xml:space="preserve">  Structures</v>
          </cell>
          <cell r="O97">
            <v>0</v>
          </cell>
        </row>
        <row r="98">
          <cell r="B98" t="str">
            <v xml:space="preserve">  System Improvement</v>
          </cell>
          <cell r="O98">
            <v>0</v>
          </cell>
        </row>
        <row r="99">
          <cell r="B99" t="str">
            <v xml:space="preserve">  System Integrity</v>
          </cell>
          <cell r="C99">
            <v>12548</v>
          </cell>
          <cell r="D99">
            <v>9914</v>
          </cell>
          <cell r="E99">
            <v>16621</v>
          </cell>
          <cell r="F99">
            <v>7965</v>
          </cell>
          <cell r="G99">
            <v>20397</v>
          </cell>
          <cell r="O99">
            <v>67445</v>
          </cell>
        </row>
        <row r="100">
          <cell r="B100" t="str">
            <v xml:space="preserve">  Vehicles</v>
          </cell>
          <cell r="O100">
            <v>0</v>
          </cell>
        </row>
        <row r="101">
          <cell r="B101" t="str">
            <v xml:space="preserve">  Dalhart</v>
          </cell>
          <cell r="C101">
            <v>21221</v>
          </cell>
          <cell r="D101">
            <v>51486</v>
          </cell>
          <cell r="E101">
            <v>40049</v>
          </cell>
          <cell r="F101">
            <v>10195</v>
          </cell>
          <cell r="G101">
            <v>16901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139852</v>
          </cell>
        </row>
        <row r="102">
          <cell r="B102" t="str">
            <v xml:space="preserve">  Growth</v>
          </cell>
          <cell r="C102">
            <v>163802</v>
          </cell>
          <cell r="D102">
            <v>136947</v>
          </cell>
          <cell r="E102">
            <v>176710</v>
          </cell>
          <cell r="F102">
            <v>140357</v>
          </cell>
          <cell r="G102">
            <v>219258</v>
          </cell>
          <cell r="O102">
            <v>837074</v>
          </cell>
        </row>
        <row r="103">
          <cell r="B103" t="str">
            <v xml:space="preserve">  Equipment</v>
          </cell>
          <cell r="C103">
            <v>6557</v>
          </cell>
          <cell r="D103">
            <v>15346</v>
          </cell>
          <cell r="E103">
            <v>36870</v>
          </cell>
          <cell r="F103">
            <v>33487</v>
          </cell>
          <cell r="G103">
            <v>11513</v>
          </cell>
          <cell r="O103">
            <v>103773</v>
          </cell>
        </row>
        <row r="104">
          <cell r="B104" t="str">
            <v xml:space="preserve">  Information Technology</v>
          </cell>
          <cell r="C104">
            <v>30899</v>
          </cell>
          <cell r="E104">
            <v>-2004</v>
          </cell>
          <cell r="F104">
            <v>5562</v>
          </cell>
          <cell r="G104">
            <v>5224</v>
          </cell>
          <cell r="O104">
            <v>39681</v>
          </cell>
        </row>
        <row r="105">
          <cell r="B105" t="str">
            <v xml:space="preserve">  Miscellaneous</v>
          </cell>
          <cell r="C105">
            <v>294615</v>
          </cell>
          <cell r="D105">
            <v>-35085</v>
          </cell>
          <cell r="E105">
            <v>31450</v>
          </cell>
          <cell r="F105">
            <v>75296</v>
          </cell>
          <cell r="G105">
            <v>-456124</v>
          </cell>
          <cell r="O105">
            <v>-89848</v>
          </cell>
        </row>
        <row r="106">
          <cell r="B106" t="str">
            <v xml:space="preserve">  Overhead</v>
          </cell>
          <cell r="C106">
            <v>-156042</v>
          </cell>
          <cell r="D106">
            <v>-694919</v>
          </cell>
          <cell r="E106">
            <v>850961</v>
          </cell>
          <cell r="F106">
            <v>-68479</v>
          </cell>
          <cell r="G106">
            <v>144713</v>
          </cell>
          <cell r="O106">
            <v>76234</v>
          </cell>
        </row>
        <row r="107">
          <cell r="B107" t="str">
            <v xml:space="preserve">  Pipeline Integrity</v>
          </cell>
          <cell r="O107">
            <v>0</v>
          </cell>
        </row>
        <row r="108">
          <cell r="B108" t="str">
            <v xml:space="preserve">  Public Improvements</v>
          </cell>
          <cell r="C108">
            <v>233798</v>
          </cell>
          <cell r="D108">
            <v>4711</v>
          </cell>
          <cell r="E108">
            <v>3269</v>
          </cell>
          <cell r="F108">
            <v>-75485</v>
          </cell>
          <cell r="G108">
            <v>27697</v>
          </cell>
          <cell r="O108">
            <v>193990</v>
          </cell>
        </row>
        <row r="109">
          <cell r="B109" t="str">
            <v xml:space="preserve">  Structures</v>
          </cell>
          <cell r="C109">
            <v>-194668</v>
          </cell>
          <cell r="D109">
            <v>69580</v>
          </cell>
          <cell r="E109">
            <v>211923</v>
          </cell>
          <cell r="F109">
            <v>285</v>
          </cell>
          <cell r="G109">
            <v>72115</v>
          </cell>
          <cell r="O109">
            <v>159235</v>
          </cell>
        </row>
        <row r="110">
          <cell r="B110" t="str">
            <v xml:space="preserve">  System Improvement</v>
          </cell>
          <cell r="C110">
            <v>316555</v>
          </cell>
          <cell r="D110">
            <v>-10059</v>
          </cell>
          <cell r="E110">
            <v>-281321</v>
          </cell>
          <cell r="F110">
            <v>1174</v>
          </cell>
          <cell r="G110">
            <v>44929</v>
          </cell>
          <cell r="O110">
            <v>71278</v>
          </cell>
        </row>
        <row r="111">
          <cell r="B111" t="str">
            <v xml:space="preserve">  System Integrity</v>
          </cell>
          <cell r="C111">
            <v>213435</v>
          </cell>
          <cell r="D111">
            <v>236131</v>
          </cell>
          <cell r="E111">
            <v>241876</v>
          </cell>
          <cell r="F111">
            <v>369731</v>
          </cell>
          <cell r="G111">
            <v>472860</v>
          </cell>
          <cell r="O111">
            <v>1534033</v>
          </cell>
        </row>
        <row r="112">
          <cell r="B112" t="str">
            <v xml:space="preserve">  Vehicles</v>
          </cell>
          <cell r="D112">
            <v>-1885</v>
          </cell>
          <cell r="O112">
            <v>-1885</v>
          </cell>
        </row>
        <row r="113">
          <cell r="B113" t="str">
            <v xml:space="preserve">  TransLa</v>
          </cell>
          <cell r="C113">
            <v>908951</v>
          </cell>
          <cell r="D113">
            <v>-279233</v>
          </cell>
          <cell r="E113">
            <v>1269734</v>
          </cell>
          <cell r="F113">
            <v>481928</v>
          </cell>
          <cell r="G113">
            <v>542185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2923565</v>
          </cell>
        </row>
        <row r="114">
          <cell r="B114" t="str">
            <v xml:space="preserve">  Growth</v>
          </cell>
          <cell r="C114">
            <v>650051</v>
          </cell>
          <cell r="D114">
            <v>665768</v>
          </cell>
          <cell r="E114">
            <v>431516</v>
          </cell>
          <cell r="F114">
            <v>552478</v>
          </cell>
          <cell r="G114">
            <v>693532</v>
          </cell>
          <cell r="O114">
            <v>2993345</v>
          </cell>
        </row>
        <row r="115">
          <cell r="B115" t="str">
            <v xml:space="preserve">  Equipment</v>
          </cell>
          <cell r="C115">
            <v>26775</v>
          </cell>
          <cell r="D115">
            <v>31033</v>
          </cell>
          <cell r="E115">
            <v>48321</v>
          </cell>
          <cell r="F115">
            <v>49444</v>
          </cell>
          <cell r="G115">
            <v>65610</v>
          </cell>
          <cell r="O115">
            <v>221183</v>
          </cell>
        </row>
        <row r="116">
          <cell r="B116" t="str">
            <v xml:space="preserve">  Information Technology</v>
          </cell>
          <cell r="C116">
            <v>11397</v>
          </cell>
          <cell r="D116">
            <v>9282</v>
          </cell>
          <cell r="E116">
            <v>51188</v>
          </cell>
          <cell r="F116">
            <v>78966</v>
          </cell>
          <cell r="G116">
            <v>61378</v>
          </cell>
          <cell r="O116">
            <v>212211</v>
          </cell>
        </row>
        <row r="117">
          <cell r="B117" t="str">
            <v xml:space="preserve">  Miscellaneous</v>
          </cell>
          <cell r="C117">
            <v>182147</v>
          </cell>
          <cell r="D117">
            <v>11992</v>
          </cell>
          <cell r="E117">
            <v>-311214</v>
          </cell>
          <cell r="F117">
            <v>-76046</v>
          </cell>
          <cell r="G117">
            <v>-47050</v>
          </cell>
          <cell r="O117">
            <v>-240171</v>
          </cell>
        </row>
        <row r="118">
          <cell r="B118" t="str">
            <v xml:space="preserve">  Overhead</v>
          </cell>
          <cell r="C118">
            <v>0</v>
          </cell>
          <cell r="F118">
            <v>35798</v>
          </cell>
          <cell r="G118">
            <v>0</v>
          </cell>
          <cell r="O118">
            <v>35798</v>
          </cell>
        </row>
        <row r="119">
          <cell r="B119" t="str">
            <v xml:space="preserve">  Pipeline Integrity</v>
          </cell>
          <cell r="O119">
            <v>0</v>
          </cell>
        </row>
        <row r="120">
          <cell r="B120" t="str">
            <v xml:space="preserve">  Public Improvements</v>
          </cell>
          <cell r="C120">
            <v>17100</v>
          </cell>
          <cell r="D120">
            <v>52986</v>
          </cell>
          <cell r="E120">
            <v>48021</v>
          </cell>
          <cell r="F120">
            <v>39574</v>
          </cell>
          <cell r="G120">
            <v>189414</v>
          </cell>
          <cell r="O120">
            <v>347095</v>
          </cell>
        </row>
        <row r="121">
          <cell r="B121" t="str">
            <v xml:space="preserve">  Structures</v>
          </cell>
          <cell r="C121">
            <v>7225</v>
          </cell>
          <cell r="D121">
            <v>-32752</v>
          </cell>
          <cell r="E121">
            <v>1212677</v>
          </cell>
          <cell r="F121">
            <v>176482</v>
          </cell>
          <cell r="G121">
            <v>56875</v>
          </cell>
          <cell r="O121">
            <v>1420507</v>
          </cell>
        </row>
        <row r="122">
          <cell r="B122" t="str">
            <v xml:space="preserve">  System Improvement</v>
          </cell>
          <cell r="C122">
            <v>1098939</v>
          </cell>
          <cell r="D122">
            <v>3456266</v>
          </cell>
          <cell r="E122">
            <v>2605336</v>
          </cell>
          <cell r="F122">
            <v>1499776</v>
          </cell>
          <cell r="G122">
            <v>458752</v>
          </cell>
          <cell r="O122">
            <v>9119069</v>
          </cell>
        </row>
        <row r="123">
          <cell r="B123" t="str">
            <v xml:space="preserve">  System Integrity</v>
          </cell>
          <cell r="C123">
            <v>674648</v>
          </cell>
          <cell r="D123">
            <v>1223375</v>
          </cell>
          <cell r="E123">
            <v>839076</v>
          </cell>
          <cell r="F123">
            <v>828305</v>
          </cell>
          <cell r="G123">
            <v>1247217</v>
          </cell>
          <cell r="O123">
            <v>4812621</v>
          </cell>
        </row>
        <row r="124">
          <cell r="B124" t="str">
            <v xml:space="preserve">  Vehicles</v>
          </cell>
          <cell r="C124">
            <v>-4731</v>
          </cell>
          <cell r="D124">
            <v>-11465</v>
          </cell>
          <cell r="F124">
            <v>-4266</v>
          </cell>
          <cell r="G124">
            <v>91372</v>
          </cell>
          <cell r="O124">
            <v>70910</v>
          </cell>
        </row>
        <row r="125">
          <cell r="B125" t="str">
            <v xml:space="preserve">  LGS</v>
          </cell>
          <cell r="C125">
            <v>2663551</v>
          </cell>
          <cell r="D125">
            <v>5406485</v>
          </cell>
          <cell r="E125">
            <v>4924921</v>
          </cell>
          <cell r="F125">
            <v>3180511</v>
          </cell>
          <cell r="G125">
            <v>2817100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18992568</v>
          </cell>
        </row>
        <row r="126">
          <cell r="B126" t="str">
            <v xml:space="preserve">  Growth</v>
          </cell>
          <cell r="C126">
            <v>275084</v>
          </cell>
          <cell r="D126">
            <v>314182</v>
          </cell>
          <cell r="E126">
            <v>694296</v>
          </cell>
          <cell r="F126">
            <v>269007</v>
          </cell>
          <cell r="G126">
            <v>636134</v>
          </cell>
          <cell r="O126">
            <v>2188703</v>
          </cell>
        </row>
        <row r="127">
          <cell r="B127" t="str">
            <v xml:space="preserve">  Equipment</v>
          </cell>
          <cell r="C127">
            <v>8359</v>
          </cell>
          <cell r="D127">
            <v>-2255</v>
          </cell>
          <cell r="E127">
            <v>27909</v>
          </cell>
          <cell r="F127">
            <v>7162</v>
          </cell>
          <cell r="G127">
            <v>48190</v>
          </cell>
          <cell r="O127">
            <v>89365</v>
          </cell>
        </row>
        <row r="128">
          <cell r="B128" t="str">
            <v xml:space="preserve">  Information Technology</v>
          </cell>
          <cell r="C128">
            <v>13</v>
          </cell>
          <cell r="E128">
            <v>102469</v>
          </cell>
          <cell r="F128">
            <v>109865</v>
          </cell>
          <cell r="G128">
            <v>0</v>
          </cell>
          <cell r="O128">
            <v>212347</v>
          </cell>
        </row>
        <row r="129">
          <cell r="B129" t="str">
            <v xml:space="preserve">  Miscellaneous</v>
          </cell>
          <cell r="C129">
            <v>-4105</v>
          </cell>
          <cell r="D129">
            <v>63035</v>
          </cell>
          <cell r="E129">
            <v>35071</v>
          </cell>
          <cell r="F129">
            <v>-27202</v>
          </cell>
          <cell r="G129">
            <v>-188867</v>
          </cell>
          <cell r="O129">
            <v>-122068</v>
          </cell>
        </row>
        <row r="130">
          <cell r="B130" t="str">
            <v xml:space="preserve">  Overhead</v>
          </cell>
          <cell r="C130">
            <v>245408</v>
          </cell>
          <cell r="D130">
            <v>215463</v>
          </cell>
          <cell r="E130">
            <v>-460871</v>
          </cell>
          <cell r="F130">
            <v>334257</v>
          </cell>
          <cell r="G130">
            <v>297930</v>
          </cell>
          <cell r="O130">
            <v>632187</v>
          </cell>
        </row>
        <row r="131">
          <cell r="B131" t="str">
            <v xml:space="preserve">  Pipeline Integrity</v>
          </cell>
          <cell r="O131">
            <v>0</v>
          </cell>
        </row>
        <row r="132">
          <cell r="B132" t="str">
            <v xml:space="preserve">  Public Improvements</v>
          </cell>
          <cell r="C132">
            <v>58855</v>
          </cell>
          <cell r="D132">
            <v>20167</v>
          </cell>
          <cell r="E132">
            <v>44174</v>
          </cell>
          <cell r="F132">
            <v>16547</v>
          </cell>
          <cell r="G132">
            <v>65923</v>
          </cell>
          <cell r="O132">
            <v>205666</v>
          </cell>
        </row>
        <row r="133">
          <cell r="B133" t="str">
            <v xml:space="preserve">  Structures</v>
          </cell>
          <cell r="C133">
            <v>858</v>
          </cell>
          <cell r="E133">
            <v>1701</v>
          </cell>
          <cell r="F133">
            <v>2440</v>
          </cell>
          <cell r="G133">
            <v>5111</v>
          </cell>
          <cell r="O133">
            <v>10110</v>
          </cell>
        </row>
        <row r="134">
          <cell r="B134" t="str">
            <v xml:space="preserve">  System Improvement</v>
          </cell>
          <cell r="C134">
            <v>23383</v>
          </cell>
          <cell r="D134">
            <v>42657</v>
          </cell>
          <cell r="E134">
            <v>61416</v>
          </cell>
          <cell r="F134">
            <v>47536</v>
          </cell>
          <cell r="G134">
            <v>11109</v>
          </cell>
          <cell r="O134">
            <v>186101</v>
          </cell>
        </row>
        <row r="135">
          <cell r="B135" t="str">
            <v xml:space="preserve">  System Integrity</v>
          </cell>
          <cell r="C135">
            <v>548979</v>
          </cell>
          <cell r="D135">
            <v>540591</v>
          </cell>
          <cell r="E135">
            <v>1222953</v>
          </cell>
          <cell r="F135">
            <v>393649</v>
          </cell>
          <cell r="G135">
            <v>583727</v>
          </cell>
          <cell r="O135">
            <v>3289899</v>
          </cell>
        </row>
        <row r="136">
          <cell r="B136" t="str">
            <v xml:space="preserve">  Vehicles</v>
          </cell>
          <cell r="O136">
            <v>0</v>
          </cell>
        </row>
        <row r="137">
          <cell r="B137" t="str">
            <v xml:space="preserve">  Kentucky</v>
          </cell>
          <cell r="C137">
            <v>1156834</v>
          </cell>
          <cell r="D137">
            <v>1193840</v>
          </cell>
          <cell r="E137">
            <v>1729118</v>
          </cell>
          <cell r="F137">
            <v>1153261</v>
          </cell>
          <cell r="G137">
            <v>1459257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6692310</v>
          </cell>
        </row>
        <row r="138">
          <cell r="B138" t="str">
            <v xml:space="preserve">  Growth</v>
          </cell>
          <cell r="C138">
            <v>467931</v>
          </cell>
          <cell r="D138">
            <v>658564</v>
          </cell>
          <cell r="E138">
            <v>876403</v>
          </cell>
          <cell r="F138">
            <v>718214</v>
          </cell>
          <cell r="G138">
            <v>814562</v>
          </cell>
          <cell r="O138">
            <v>3535674</v>
          </cell>
        </row>
        <row r="139">
          <cell r="B139" t="str">
            <v xml:space="preserve">  Equipment</v>
          </cell>
          <cell r="C139">
            <v>33521</v>
          </cell>
          <cell r="D139">
            <v>14664</v>
          </cell>
          <cell r="E139">
            <v>48133</v>
          </cell>
          <cell r="F139">
            <v>-30043</v>
          </cell>
          <cell r="G139">
            <v>7763</v>
          </cell>
          <cell r="O139">
            <v>74038</v>
          </cell>
        </row>
        <row r="140">
          <cell r="B140" t="str">
            <v xml:space="preserve">  Information Technology</v>
          </cell>
          <cell r="D140">
            <v>18972</v>
          </cell>
          <cell r="E140">
            <v>31441</v>
          </cell>
          <cell r="F140">
            <v>114493</v>
          </cell>
          <cell r="G140">
            <v>2115</v>
          </cell>
          <cell r="O140">
            <v>167021</v>
          </cell>
        </row>
        <row r="141">
          <cell r="B141" t="str">
            <v xml:space="preserve">  Miscellaneous</v>
          </cell>
          <cell r="C141">
            <v>335463</v>
          </cell>
          <cell r="D141">
            <v>254521</v>
          </cell>
          <cell r="E141">
            <v>249754</v>
          </cell>
          <cell r="F141">
            <v>-50040</v>
          </cell>
          <cell r="G141">
            <v>-452955</v>
          </cell>
          <cell r="O141">
            <v>336743</v>
          </cell>
        </row>
        <row r="142">
          <cell r="B142" t="str">
            <v xml:space="preserve">  Overhead</v>
          </cell>
          <cell r="C142">
            <v>6216</v>
          </cell>
          <cell r="D142">
            <v>279954</v>
          </cell>
          <cell r="E142">
            <v>-286170</v>
          </cell>
          <cell r="F142">
            <v>420296</v>
          </cell>
          <cell r="G142">
            <v>402491</v>
          </cell>
          <cell r="O142">
            <v>822787</v>
          </cell>
        </row>
        <row r="143">
          <cell r="B143" t="str">
            <v xml:space="preserve">  Pipeline Integrity</v>
          </cell>
          <cell r="O143">
            <v>0</v>
          </cell>
        </row>
        <row r="144">
          <cell r="B144" t="str">
            <v xml:space="preserve">  Public Improvements</v>
          </cell>
          <cell r="C144">
            <v>13436</v>
          </cell>
          <cell r="D144">
            <v>42556</v>
          </cell>
          <cell r="E144">
            <v>102752</v>
          </cell>
          <cell r="F144">
            <v>46026</v>
          </cell>
          <cell r="G144">
            <v>31349</v>
          </cell>
          <cell r="O144">
            <v>236119</v>
          </cell>
        </row>
        <row r="145">
          <cell r="B145" t="str">
            <v xml:space="preserve">  Structures</v>
          </cell>
          <cell r="C145">
            <v>506</v>
          </cell>
          <cell r="D145">
            <v>10214</v>
          </cell>
          <cell r="E145">
            <v>7154</v>
          </cell>
          <cell r="F145">
            <v>6033</v>
          </cell>
          <cell r="G145">
            <v>345</v>
          </cell>
          <cell r="O145">
            <v>24252</v>
          </cell>
        </row>
        <row r="146">
          <cell r="B146" t="str">
            <v xml:space="preserve">  System Improvement</v>
          </cell>
          <cell r="C146">
            <v>553782</v>
          </cell>
          <cell r="D146">
            <v>272940</v>
          </cell>
          <cell r="E146">
            <v>267218</v>
          </cell>
          <cell r="F146">
            <v>45820</v>
          </cell>
          <cell r="G146">
            <v>16713</v>
          </cell>
          <cell r="O146">
            <v>1156473</v>
          </cell>
        </row>
        <row r="147">
          <cell r="B147" t="str">
            <v xml:space="preserve">  System Integrity</v>
          </cell>
          <cell r="C147">
            <v>166894</v>
          </cell>
          <cell r="D147">
            <v>289451</v>
          </cell>
          <cell r="E147">
            <v>551378</v>
          </cell>
          <cell r="F147">
            <v>175602</v>
          </cell>
          <cell r="G147">
            <v>352100</v>
          </cell>
          <cell r="O147">
            <v>1535425</v>
          </cell>
        </row>
        <row r="148">
          <cell r="B148" t="str">
            <v xml:space="preserve">  Vehicles</v>
          </cell>
          <cell r="C148">
            <v>-8924</v>
          </cell>
          <cell r="D148">
            <v>-1300</v>
          </cell>
          <cell r="E148">
            <v>-1714</v>
          </cell>
          <cell r="F148">
            <v>-4180</v>
          </cell>
          <cell r="G148">
            <v>0</v>
          </cell>
          <cell r="O148">
            <v>-16118</v>
          </cell>
        </row>
        <row r="149">
          <cell r="B149" t="str">
            <v xml:space="preserve">  Tennessee</v>
          </cell>
          <cell r="C149">
            <v>1568825</v>
          </cell>
          <cell r="D149">
            <v>1840536</v>
          </cell>
          <cell r="E149">
            <v>1846349</v>
          </cell>
          <cell r="F149">
            <v>1442221</v>
          </cell>
          <cell r="G149">
            <v>1174483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7872414</v>
          </cell>
        </row>
        <row r="150">
          <cell r="B150" t="str">
            <v xml:space="preserve">  Growth</v>
          </cell>
          <cell r="C150">
            <v>93404</v>
          </cell>
          <cell r="D150">
            <v>-91850</v>
          </cell>
          <cell r="E150">
            <v>233408</v>
          </cell>
          <cell r="F150">
            <v>140884</v>
          </cell>
          <cell r="G150">
            <v>131325</v>
          </cell>
          <cell r="O150">
            <v>507171</v>
          </cell>
        </row>
        <row r="151">
          <cell r="B151" t="str">
            <v xml:space="preserve">  Equipment</v>
          </cell>
          <cell r="C151">
            <v>992</v>
          </cell>
          <cell r="D151">
            <v>2419</v>
          </cell>
          <cell r="E151">
            <v>1680</v>
          </cell>
          <cell r="F151">
            <v>7</v>
          </cell>
          <cell r="G151">
            <v>-7</v>
          </cell>
          <cell r="O151">
            <v>5091</v>
          </cell>
        </row>
        <row r="152">
          <cell r="B152" t="str">
            <v xml:space="preserve">  Information Technology</v>
          </cell>
          <cell r="O152">
            <v>0</v>
          </cell>
        </row>
        <row r="153">
          <cell r="B153" t="str">
            <v xml:space="preserve">  Miscellaneous</v>
          </cell>
          <cell r="C153">
            <v>57191</v>
          </cell>
          <cell r="D153">
            <v>-36075</v>
          </cell>
          <cell r="E153">
            <v>9622</v>
          </cell>
          <cell r="F153">
            <v>41470</v>
          </cell>
          <cell r="G153">
            <v>-75553</v>
          </cell>
          <cell r="O153">
            <v>-3345</v>
          </cell>
        </row>
        <row r="154">
          <cell r="B154" t="str">
            <v xml:space="preserve">  Overhead</v>
          </cell>
          <cell r="C154">
            <v>110725</v>
          </cell>
          <cell r="D154">
            <v>87177</v>
          </cell>
          <cell r="E154">
            <v>-197902</v>
          </cell>
          <cell r="F154">
            <v>120753</v>
          </cell>
          <cell r="G154">
            <v>124102</v>
          </cell>
          <cell r="O154">
            <v>244855</v>
          </cell>
        </row>
        <row r="155">
          <cell r="B155" t="str">
            <v xml:space="preserve">  Pipeline Integrity</v>
          </cell>
          <cell r="O155">
            <v>0</v>
          </cell>
        </row>
        <row r="156">
          <cell r="B156" t="str">
            <v xml:space="preserve">  Public Improvements</v>
          </cell>
          <cell r="C156">
            <v>10222</v>
          </cell>
          <cell r="D156">
            <v>12067</v>
          </cell>
          <cell r="E156">
            <v>9999</v>
          </cell>
          <cell r="F156">
            <v>1769</v>
          </cell>
          <cell r="G156">
            <v>1180</v>
          </cell>
          <cell r="O156">
            <v>35237</v>
          </cell>
        </row>
        <row r="157">
          <cell r="B157" t="str">
            <v xml:space="preserve">  Structures</v>
          </cell>
          <cell r="C157">
            <v>3315</v>
          </cell>
          <cell r="D157">
            <v>-75491</v>
          </cell>
          <cell r="E157">
            <v>1678</v>
          </cell>
          <cell r="F157">
            <v>667</v>
          </cell>
          <cell r="G157">
            <v>40784</v>
          </cell>
          <cell r="O157">
            <v>-29047</v>
          </cell>
        </row>
        <row r="158">
          <cell r="B158" t="str">
            <v xml:space="preserve">  System Improvement</v>
          </cell>
          <cell r="C158">
            <v>5693</v>
          </cell>
          <cell r="D158">
            <v>9351</v>
          </cell>
          <cell r="E158">
            <v>14209</v>
          </cell>
          <cell r="G158">
            <v>3143</v>
          </cell>
          <cell r="O158">
            <v>32396</v>
          </cell>
        </row>
        <row r="159">
          <cell r="B159" t="str">
            <v xml:space="preserve">  System Integrity</v>
          </cell>
          <cell r="C159">
            <v>161423</v>
          </cell>
          <cell r="D159">
            <v>221207</v>
          </cell>
          <cell r="E159">
            <v>389446</v>
          </cell>
          <cell r="F159">
            <v>696248</v>
          </cell>
          <cell r="G159">
            <v>657844</v>
          </cell>
          <cell r="O159">
            <v>2126168</v>
          </cell>
        </row>
        <row r="160">
          <cell r="B160" t="str">
            <v xml:space="preserve">  Vehicles</v>
          </cell>
          <cell r="C160">
            <v>0</v>
          </cell>
          <cell r="O160">
            <v>0</v>
          </cell>
        </row>
        <row r="161">
          <cell r="B161" t="str">
            <v xml:space="preserve">  Georgia</v>
          </cell>
          <cell r="C161">
            <v>442965</v>
          </cell>
          <cell r="D161">
            <v>128805</v>
          </cell>
          <cell r="E161">
            <v>462140</v>
          </cell>
          <cell r="F161">
            <v>1001798</v>
          </cell>
          <cell r="G161">
            <v>882818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2918526</v>
          </cell>
        </row>
        <row r="162">
          <cell r="B162" t="str">
            <v xml:space="preserve">  Growth</v>
          </cell>
          <cell r="C162">
            <v>86518</v>
          </cell>
          <cell r="D162">
            <v>136296</v>
          </cell>
          <cell r="E162">
            <v>172693</v>
          </cell>
          <cell r="F162">
            <v>61584</v>
          </cell>
          <cell r="G162">
            <v>95021</v>
          </cell>
          <cell r="O162">
            <v>552112</v>
          </cell>
        </row>
        <row r="163">
          <cell r="B163" t="str">
            <v xml:space="preserve">  Equipment</v>
          </cell>
          <cell r="C163">
            <v>13990</v>
          </cell>
          <cell r="D163">
            <v>1728</v>
          </cell>
          <cell r="E163">
            <v>5819</v>
          </cell>
          <cell r="F163">
            <v>3</v>
          </cell>
          <cell r="G163">
            <v>1374</v>
          </cell>
          <cell r="O163">
            <v>22914</v>
          </cell>
        </row>
        <row r="164">
          <cell r="B164" t="str">
            <v xml:space="preserve">  Information Technology</v>
          </cell>
          <cell r="O164">
            <v>0</v>
          </cell>
        </row>
        <row r="165">
          <cell r="B165" t="str">
            <v xml:space="preserve">  Miscellaneous</v>
          </cell>
          <cell r="C165">
            <v>38359</v>
          </cell>
          <cell r="D165">
            <v>-22529</v>
          </cell>
          <cell r="E165">
            <v>2857</v>
          </cell>
          <cell r="F165">
            <v>7455</v>
          </cell>
          <cell r="G165">
            <v>-35146</v>
          </cell>
          <cell r="O165">
            <v>-9004</v>
          </cell>
        </row>
        <row r="166">
          <cell r="B166" t="str">
            <v xml:space="preserve">  Overhead</v>
          </cell>
          <cell r="C166">
            <v>48369</v>
          </cell>
          <cell r="D166">
            <v>51165</v>
          </cell>
          <cell r="E166">
            <v>-99535</v>
          </cell>
          <cell r="F166">
            <v>69688</v>
          </cell>
          <cell r="G166">
            <v>85379</v>
          </cell>
          <cell r="O166">
            <v>155066</v>
          </cell>
        </row>
        <row r="167">
          <cell r="B167" t="str">
            <v xml:space="preserve">  Pipeline Integrity</v>
          </cell>
          <cell r="O167">
            <v>0</v>
          </cell>
        </row>
        <row r="168">
          <cell r="B168" t="str">
            <v xml:space="preserve">  Public Improvements</v>
          </cell>
          <cell r="C168">
            <v>348</v>
          </cell>
          <cell r="E168">
            <v>356</v>
          </cell>
          <cell r="F168">
            <v>1660</v>
          </cell>
          <cell r="G168">
            <v>21405</v>
          </cell>
          <cell r="O168">
            <v>23769</v>
          </cell>
        </row>
        <row r="169">
          <cell r="B169" t="str">
            <v xml:space="preserve">  Structures</v>
          </cell>
          <cell r="O169">
            <v>0</v>
          </cell>
        </row>
        <row r="170">
          <cell r="B170" t="str">
            <v xml:space="preserve">  System Improvement</v>
          </cell>
          <cell r="G170">
            <v>3420</v>
          </cell>
          <cell r="O170">
            <v>3420</v>
          </cell>
        </row>
        <row r="171">
          <cell r="B171" t="str">
            <v xml:space="preserve">  System Integrity</v>
          </cell>
          <cell r="C171">
            <v>75768</v>
          </cell>
          <cell r="D171">
            <v>72079</v>
          </cell>
          <cell r="E171">
            <v>91760</v>
          </cell>
          <cell r="F171">
            <v>32625</v>
          </cell>
          <cell r="G171">
            <v>58225</v>
          </cell>
          <cell r="O171">
            <v>330457</v>
          </cell>
        </row>
        <row r="172">
          <cell r="B172" t="str">
            <v xml:space="preserve">  Vehicles</v>
          </cell>
          <cell r="O172">
            <v>0</v>
          </cell>
        </row>
        <row r="173">
          <cell r="B173" t="str">
            <v xml:space="preserve">  Virginia</v>
          </cell>
          <cell r="C173">
            <v>263352</v>
          </cell>
          <cell r="D173">
            <v>238739</v>
          </cell>
          <cell r="E173">
            <v>173950</v>
          </cell>
          <cell r="F173">
            <v>173015</v>
          </cell>
          <cell r="G173">
            <v>229678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1078734</v>
          </cell>
        </row>
        <row r="174">
          <cell r="B174" t="str">
            <v xml:space="preserve">  Growth</v>
          </cell>
          <cell r="C174">
            <v>48590</v>
          </cell>
          <cell r="D174">
            <v>87410</v>
          </cell>
          <cell r="E174">
            <v>151987</v>
          </cell>
          <cell r="F174">
            <v>54931</v>
          </cell>
          <cell r="G174">
            <v>118739</v>
          </cell>
          <cell r="O174">
            <v>461657</v>
          </cell>
        </row>
        <row r="175">
          <cell r="B175" t="str">
            <v xml:space="preserve">  Equipment</v>
          </cell>
          <cell r="C175">
            <v>11556</v>
          </cell>
          <cell r="D175">
            <v>1162</v>
          </cell>
          <cell r="E175">
            <v>7399</v>
          </cell>
          <cell r="F175">
            <v>6123</v>
          </cell>
          <cell r="G175">
            <v>-2</v>
          </cell>
          <cell r="O175">
            <v>26238</v>
          </cell>
        </row>
        <row r="176">
          <cell r="B176" t="str">
            <v xml:space="preserve">  Information Technology</v>
          </cell>
          <cell r="O176">
            <v>0</v>
          </cell>
        </row>
        <row r="177">
          <cell r="B177" t="str">
            <v xml:space="preserve">  Miscellaneous</v>
          </cell>
          <cell r="C177">
            <v>9202</v>
          </cell>
          <cell r="D177">
            <v>13853</v>
          </cell>
          <cell r="E177">
            <v>-241319</v>
          </cell>
          <cell r="F177">
            <v>22037</v>
          </cell>
          <cell r="G177">
            <v>-51475</v>
          </cell>
          <cell r="O177">
            <v>-247702</v>
          </cell>
        </row>
        <row r="178">
          <cell r="B178" t="str">
            <v xml:space="preserve">  Overhead</v>
          </cell>
          <cell r="C178">
            <v>98038</v>
          </cell>
          <cell r="D178">
            <v>89311</v>
          </cell>
          <cell r="E178">
            <v>-187350</v>
          </cell>
          <cell r="F178">
            <v>129239</v>
          </cell>
          <cell r="G178">
            <v>125230</v>
          </cell>
          <cell r="O178">
            <v>254468</v>
          </cell>
        </row>
        <row r="179">
          <cell r="B179" t="str">
            <v xml:space="preserve">  Pipeline Integrity</v>
          </cell>
          <cell r="O179">
            <v>0</v>
          </cell>
        </row>
        <row r="180">
          <cell r="B180" t="str">
            <v xml:space="preserve">  Public Improvements</v>
          </cell>
          <cell r="C180">
            <v>93</v>
          </cell>
          <cell r="E180">
            <v>22</v>
          </cell>
          <cell r="F180">
            <v>-3</v>
          </cell>
          <cell r="G180">
            <v>6158</v>
          </cell>
          <cell r="O180">
            <v>6270</v>
          </cell>
        </row>
        <row r="181">
          <cell r="B181" t="str">
            <v xml:space="preserve">  Structures</v>
          </cell>
          <cell r="C181">
            <v>423</v>
          </cell>
          <cell r="D181">
            <v>6397</v>
          </cell>
          <cell r="E181">
            <v>13671</v>
          </cell>
          <cell r="F181">
            <v>1358</v>
          </cell>
          <cell r="G181">
            <v>-20</v>
          </cell>
          <cell r="O181">
            <v>21829</v>
          </cell>
        </row>
        <row r="182">
          <cell r="B182" t="str">
            <v xml:space="preserve">  System Improvement</v>
          </cell>
          <cell r="C182">
            <v>2549</v>
          </cell>
          <cell r="D182">
            <v>2701</v>
          </cell>
          <cell r="E182">
            <v>4781</v>
          </cell>
          <cell r="F182">
            <v>322</v>
          </cell>
          <cell r="G182">
            <v>44</v>
          </cell>
          <cell r="O182">
            <v>10397</v>
          </cell>
        </row>
        <row r="183">
          <cell r="B183" t="str">
            <v xml:space="preserve">  System Integrity</v>
          </cell>
          <cell r="C183">
            <v>128057</v>
          </cell>
          <cell r="D183">
            <v>181519</v>
          </cell>
          <cell r="E183">
            <v>402502</v>
          </cell>
          <cell r="F183">
            <v>108139</v>
          </cell>
          <cell r="G183">
            <v>193066</v>
          </cell>
          <cell r="O183">
            <v>1013283</v>
          </cell>
        </row>
        <row r="184">
          <cell r="B184" t="str">
            <v xml:space="preserve">  Vehicles</v>
          </cell>
          <cell r="O184">
            <v>0</v>
          </cell>
        </row>
        <row r="185">
          <cell r="B185" t="str">
            <v xml:space="preserve">  Missouri-MD</v>
          </cell>
          <cell r="C185">
            <v>298508</v>
          </cell>
          <cell r="D185">
            <v>382353</v>
          </cell>
          <cell r="E185">
            <v>151693</v>
          </cell>
          <cell r="F185">
            <v>322146</v>
          </cell>
          <cell r="G185">
            <v>391740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1546440</v>
          </cell>
        </row>
        <row r="186">
          <cell r="B186" t="str">
            <v xml:space="preserve">  Growth</v>
          </cell>
          <cell r="C186">
            <v>26649</v>
          </cell>
          <cell r="D186">
            <v>34076</v>
          </cell>
          <cell r="E186">
            <v>73583</v>
          </cell>
          <cell r="F186">
            <v>30159</v>
          </cell>
          <cell r="G186">
            <v>53672</v>
          </cell>
          <cell r="O186">
            <v>218139</v>
          </cell>
        </row>
        <row r="187">
          <cell r="B187" t="str">
            <v xml:space="preserve">  Equipment</v>
          </cell>
          <cell r="C187">
            <v>4941</v>
          </cell>
          <cell r="D187">
            <v>1795</v>
          </cell>
          <cell r="E187">
            <v>3666</v>
          </cell>
          <cell r="F187">
            <v>3231</v>
          </cell>
          <cell r="G187">
            <v>-20</v>
          </cell>
          <cell r="O187">
            <v>13613</v>
          </cell>
        </row>
        <row r="188">
          <cell r="B188" t="str">
            <v xml:space="preserve">  Information Technology</v>
          </cell>
          <cell r="O188">
            <v>0</v>
          </cell>
        </row>
        <row r="189">
          <cell r="B189" t="str">
            <v xml:space="preserve">  Miscellaneous</v>
          </cell>
          <cell r="C189">
            <v>8776</v>
          </cell>
          <cell r="D189">
            <v>-6252</v>
          </cell>
          <cell r="E189">
            <v>8423</v>
          </cell>
          <cell r="F189">
            <v>8687</v>
          </cell>
          <cell r="G189">
            <v>-15415</v>
          </cell>
          <cell r="O189">
            <v>4219</v>
          </cell>
        </row>
        <row r="190">
          <cell r="B190" t="str">
            <v xml:space="preserve">  Overhead</v>
          </cell>
          <cell r="C190">
            <v>38205</v>
          </cell>
          <cell r="D190">
            <v>36535</v>
          </cell>
          <cell r="E190">
            <v>-74739</v>
          </cell>
          <cell r="F190">
            <v>47759</v>
          </cell>
          <cell r="G190">
            <v>35634</v>
          </cell>
          <cell r="O190">
            <v>83394</v>
          </cell>
        </row>
        <row r="191">
          <cell r="B191" t="str">
            <v xml:space="preserve">  Pipeline Integrity</v>
          </cell>
          <cell r="O191">
            <v>0</v>
          </cell>
        </row>
        <row r="192">
          <cell r="B192" t="str">
            <v xml:space="preserve">  Public Improvements</v>
          </cell>
          <cell r="C192">
            <v>1069</v>
          </cell>
          <cell r="D192">
            <v>28</v>
          </cell>
          <cell r="E192">
            <v>23448</v>
          </cell>
          <cell r="F192">
            <v>-38447</v>
          </cell>
          <cell r="G192">
            <v>9437</v>
          </cell>
          <cell r="O192">
            <v>-4465</v>
          </cell>
        </row>
        <row r="193">
          <cell r="B193" t="str">
            <v xml:space="preserve">  Structures</v>
          </cell>
          <cell r="C193">
            <v>9055</v>
          </cell>
          <cell r="D193">
            <v>421</v>
          </cell>
          <cell r="E193">
            <v>627</v>
          </cell>
          <cell r="F193">
            <v>7669</v>
          </cell>
          <cell r="G193">
            <v>-74554</v>
          </cell>
          <cell r="O193">
            <v>-56782</v>
          </cell>
        </row>
        <row r="194">
          <cell r="B194" t="str">
            <v xml:space="preserve">  System Improvement</v>
          </cell>
          <cell r="C194">
            <v>1644</v>
          </cell>
          <cell r="E194">
            <v>181</v>
          </cell>
          <cell r="F194">
            <v>26</v>
          </cell>
          <cell r="G194">
            <v>-26</v>
          </cell>
          <cell r="O194">
            <v>1825</v>
          </cell>
        </row>
        <row r="195">
          <cell r="B195" t="str">
            <v xml:space="preserve">  System Integrity</v>
          </cell>
          <cell r="C195">
            <v>62919</v>
          </cell>
          <cell r="D195">
            <v>55882</v>
          </cell>
          <cell r="E195">
            <v>99106</v>
          </cell>
          <cell r="F195">
            <v>48810</v>
          </cell>
          <cell r="G195">
            <v>114185</v>
          </cell>
          <cell r="O195">
            <v>380902</v>
          </cell>
        </row>
        <row r="196">
          <cell r="B196" t="str">
            <v xml:space="preserve">  Vehicles</v>
          </cell>
          <cell r="O196">
            <v>0</v>
          </cell>
        </row>
        <row r="197">
          <cell r="B197" t="str">
            <v xml:space="preserve">  Illinois</v>
          </cell>
          <cell r="C197">
            <v>153258</v>
          </cell>
          <cell r="D197">
            <v>122485</v>
          </cell>
          <cell r="E197">
            <v>134295</v>
          </cell>
          <cell r="F197">
            <v>107894</v>
          </cell>
          <cell r="G197">
            <v>122913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640845</v>
          </cell>
        </row>
        <row r="198">
          <cell r="B198" t="str">
            <v xml:space="preserve">  Growth</v>
          </cell>
          <cell r="C198">
            <v>939</v>
          </cell>
          <cell r="D198">
            <v>3994</v>
          </cell>
          <cell r="E198">
            <v>12955</v>
          </cell>
          <cell r="F198">
            <v>1631</v>
          </cell>
          <cell r="G198">
            <v>2461</v>
          </cell>
          <cell r="O198">
            <v>21980</v>
          </cell>
        </row>
        <row r="199">
          <cell r="B199" t="str">
            <v xml:space="preserve">  Equipment</v>
          </cell>
          <cell r="E199">
            <v>0</v>
          </cell>
          <cell r="G199">
            <v>-500</v>
          </cell>
          <cell r="O199">
            <v>-500</v>
          </cell>
        </row>
        <row r="200">
          <cell r="B200" t="str">
            <v xml:space="preserve">  Information Technology</v>
          </cell>
          <cell r="E200">
            <v>25</v>
          </cell>
          <cell r="F200">
            <v>3</v>
          </cell>
          <cell r="G200">
            <v>-3</v>
          </cell>
          <cell r="O200">
            <v>25</v>
          </cell>
        </row>
        <row r="201">
          <cell r="B201" t="str">
            <v xml:space="preserve">  Miscellaneous</v>
          </cell>
          <cell r="C201">
            <v>-3281</v>
          </cell>
          <cell r="D201">
            <v>-1420</v>
          </cell>
          <cell r="E201">
            <v>4589</v>
          </cell>
          <cell r="F201">
            <v>329</v>
          </cell>
          <cell r="G201">
            <v>-7869</v>
          </cell>
          <cell r="O201">
            <v>-7652</v>
          </cell>
        </row>
        <row r="202">
          <cell r="B202" t="str">
            <v xml:space="preserve">  Overhead</v>
          </cell>
          <cell r="C202">
            <v>25033</v>
          </cell>
          <cell r="D202">
            <v>13712</v>
          </cell>
          <cell r="E202">
            <v>-38745</v>
          </cell>
          <cell r="F202">
            <v>20892</v>
          </cell>
          <cell r="G202">
            <v>16954</v>
          </cell>
          <cell r="O202">
            <v>37846</v>
          </cell>
        </row>
        <row r="203">
          <cell r="B203" t="str">
            <v xml:space="preserve">  Pipeline Integrity</v>
          </cell>
          <cell r="O203">
            <v>0</v>
          </cell>
        </row>
        <row r="204">
          <cell r="B204" t="str">
            <v xml:space="preserve">  Public Improvements</v>
          </cell>
          <cell r="C204">
            <v>0</v>
          </cell>
          <cell r="O204">
            <v>0</v>
          </cell>
        </row>
        <row r="205">
          <cell r="B205" t="str">
            <v xml:space="preserve">  Structures</v>
          </cell>
          <cell r="C205">
            <v>3511</v>
          </cell>
          <cell r="D205">
            <v>798</v>
          </cell>
          <cell r="E205">
            <v>-31139</v>
          </cell>
          <cell r="F205">
            <v>1</v>
          </cell>
          <cell r="G205">
            <v>-1</v>
          </cell>
          <cell r="O205">
            <v>-26830</v>
          </cell>
        </row>
        <row r="206">
          <cell r="B206" t="str">
            <v xml:space="preserve">  System Improvement</v>
          </cell>
          <cell r="O206">
            <v>0</v>
          </cell>
        </row>
        <row r="207">
          <cell r="B207" t="str">
            <v xml:space="preserve">  System Integrity</v>
          </cell>
          <cell r="C207">
            <v>18030</v>
          </cell>
          <cell r="D207">
            <v>9573</v>
          </cell>
          <cell r="E207">
            <v>43415</v>
          </cell>
          <cell r="F207">
            <v>8604</v>
          </cell>
          <cell r="G207">
            <v>14813</v>
          </cell>
          <cell r="O207">
            <v>94435</v>
          </cell>
        </row>
        <row r="208">
          <cell r="B208" t="str">
            <v xml:space="preserve">  Vehicles</v>
          </cell>
          <cell r="O208">
            <v>0</v>
          </cell>
        </row>
        <row r="209">
          <cell r="B209" t="str">
            <v xml:space="preserve">  Iowa</v>
          </cell>
          <cell r="C209">
            <v>44232</v>
          </cell>
          <cell r="D209">
            <v>26657</v>
          </cell>
          <cell r="E209">
            <v>-8900</v>
          </cell>
          <cell r="F209">
            <v>31460</v>
          </cell>
          <cell r="G209">
            <v>25855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119304</v>
          </cell>
        </row>
        <row r="210">
          <cell r="B210" t="str">
            <v xml:space="preserve">  Growth</v>
          </cell>
          <cell r="C210">
            <v>71425</v>
          </cell>
          <cell r="D210">
            <v>151241</v>
          </cell>
          <cell r="E210">
            <v>538957</v>
          </cell>
          <cell r="F210">
            <v>209997</v>
          </cell>
          <cell r="G210">
            <v>225374</v>
          </cell>
          <cell r="O210">
            <v>1196994</v>
          </cell>
        </row>
        <row r="211">
          <cell r="B211" t="str">
            <v xml:space="preserve">  Equipment</v>
          </cell>
          <cell r="C211">
            <v>14385</v>
          </cell>
          <cell r="D211">
            <v>166009</v>
          </cell>
          <cell r="E211">
            <v>31421</v>
          </cell>
          <cell r="F211">
            <v>3870</v>
          </cell>
          <cell r="G211">
            <v>29871</v>
          </cell>
          <cell r="O211">
            <v>245556</v>
          </cell>
        </row>
        <row r="212">
          <cell r="B212" t="str">
            <v xml:space="preserve">  Information Technology</v>
          </cell>
          <cell r="C212">
            <v>10110</v>
          </cell>
          <cell r="D212">
            <v>17941</v>
          </cell>
          <cell r="E212">
            <v>38220</v>
          </cell>
          <cell r="F212">
            <v>93038</v>
          </cell>
          <cell r="G212">
            <v>821</v>
          </cell>
          <cell r="O212">
            <v>160130</v>
          </cell>
        </row>
        <row r="213">
          <cell r="B213" t="str">
            <v xml:space="preserve">  Miscellaneous</v>
          </cell>
          <cell r="C213">
            <v>-20436</v>
          </cell>
          <cell r="D213">
            <v>93294</v>
          </cell>
          <cell r="E213">
            <v>132183</v>
          </cell>
          <cell r="F213">
            <v>-19275</v>
          </cell>
          <cell r="G213">
            <v>-225155</v>
          </cell>
          <cell r="O213">
            <v>-39389</v>
          </cell>
        </row>
        <row r="214">
          <cell r="B214" t="str">
            <v xml:space="preserve">  Overhead</v>
          </cell>
          <cell r="C214">
            <v>25663</v>
          </cell>
          <cell r="D214">
            <v>64356</v>
          </cell>
          <cell r="E214">
            <v>-90020</v>
          </cell>
          <cell r="F214">
            <v>201832</v>
          </cell>
          <cell r="G214">
            <v>207360</v>
          </cell>
          <cell r="O214">
            <v>409191</v>
          </cell>
        </row>
        <row r="215">
          <cell r="B215" t="str">
            <v xml:space="preserve">  Pipeline Integrity</v>
          </cell>
          <cell r="O215">
            <v>0</v>
          </cell>
        </row>
        <row r="216">
          <cell r="B216" t="str">
            <v xml:space="preserve">  Public Improvements</v>
          </cell>
          <cell r="C216">
            <v>71</v>
          </cell>
          <cell r="D216">
            <v>5343</v>
          </cell>
          <cell r="E216">
            <v>1029</v>
          </cell>
          <cell r="F216">
            <v>3659</v>
          </cell>
          <cell r="G216">
            <v>1618</v>
          </cell>
          <cell r="O216">
            <v>11720</v>
          </cell>
        </row>
        <row r="217">
          <cell r="B217" t="str">
            <v xml:space="preserve">  Structures</v>
          </cell>
          <cell r="C217">
            <v>16817</v>
          </cell>
          <cell r="E217">
            <v>3024</v>
          </cell>
          <cell r="O217">
            <v>19841</v>
          </cell>
        </row>
        <row r="218">
          <cell r="B218" t="str">
            <v xml:space="preserve">  System Improvement</v>
          </cell>
          <cell r="C218">
            <v>34786</v>
          </cell>
          <cell r="D218">
            <v>68884</v>
          </cell>
          <cell r="E218">
            <v>37781</v>
          </cell>
          <cell r="F218">
            <v>-17376</v>
          </cell>
          <cell r="G218">
            <v>-14831</v>
          </cell>
          <cell r="O218">
            <v>109244</v>
          </cell>
        </row>
        <row r="219">
          <cell r="B219" t="str">
            <v xml:space="preserve">  System Integrity</v>
          </cell>
          <cell r="C219">
            <v>189164</v>
          </cell>
          <cell r="D219">
            <v>238026</v>
          </cell>
          <cell r="E219">
            <v>253641</v>
          </cell>
          <cell r="F219">
            <v>83760</v>
          </cell>
          <cell r="G219">
            <v>167084</v>
          </cell>
          <cell r="O219">
            <v>931675</v>
          </cell>
        </row>
        <row r="220">
          <cell r="B220" t="str">
            <v xml:space="preserve">  Vehicles</v>
          </cell>
          <cell r="C220">
            <v>241</v>
          </cell>
          <cell r="D220">
            <v>12759</v>
          </cell>
          <cell r="E220">
            <v>2923</v>
          </cell>
          <cell r="O220">
            <v>15923</v>
          </cell>
        </row>
        <row r="221">
          <cell r="B221" t="str">
            <v xml:space="preserve">  Colorado</v>
          </cell>
          <cell r="C221">
            <v>342226</v>
          </cell>
          <cell r="D221">
            <v>817853</v>
          </cell>
          <cell r="E221">
            <v>949159</v>
          </cell>
          <cell r="F221">
            <v>559505</v>
          </cell>
          <cell r="G221">
            <v>392142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3060885</v>
          </cell>
        </row>
        <row r="222">
          <cell r="B222" t="str">
            <v xml:space="preserve">  Growth</v>
          </cell>
          <cell r="C222">
            <v>192220</v>
          </cell>
          <cell r="D222">
            <v>266324</v>
          </cell>
          <cell r="E222">
            <v>480418</v>
          </cell>
          <cell r="F222">
            <v>162325</v>
          </cell>
          <cell r="G222">
            <v>218708</v>
          </cell>
          <cell r="O222">
            <v>1319995</v>
          </cell>
        </row>
        <row r="223">
          <cell r="B223" t="str">
            <v xml:space="preserve">  Equipment</v>
          </cell>
          <cell r="C223">
            <v>6909</v>
          </cell>
          <cell r="D223">
            <v>12749</v>
          </cell>
          <cell r="E223">
            <v>16222</v>
          </cell>
          <cell r="F223">
            <v>7244</v>
          </cell>
          <cell r="G223">
            <v>58613</v>
          </cell>
          <cell r="O223">
            <v>101737</v>
          </cell>
        </row>
        <row r="224">
          <cell r="B224" t="str">
            <v xml:space="preserve">  Information Technology</v>
          </cell>
          <cell r="O224">
            <v>0</v>
          </cell>
        </row>
        <row r="225">
          <cell r="B225" t="str">
            <v xml:space="preserve">  Miscellaneous</v>
          </cell>
          <cell r="C225">
            <v>100638</v>
          </cell>
          <cell r="D225">
            <v>45875</v>
          </cell>
          <cell r="E225">
            <v>-99355</v>
          </cell>
          <cell r="F225">
            <v>24076</v>
          </cell>
          <cell r="G225">
            <v>-146098</v>
          </cell>
          <cell r="O225">
            <v>-74864</v>
          </cell>
        </row>
        <row r="226">
          <cell r="B226" t="str">
            <v xml:space="preserve">  Overhead</v>
          </cell>
          <cell r="C226">
            <v>129288</v>
          </cell>
          <cell r="D226">
            <v>76951</v>
          </cell>
          <cell r="E226">
            <v>-236636</v>
          </cell>
          <cell r="F226">
            <v>173537</v>
          </cell>
          <cell r="G226">
            <v>144665</v>
          </cell>
          <cell r="O226">
            <v>287805</v>
          </cell>
        </row>
        <row r="227">
          <cell r="B227" t="str">
            <v xml:space="preserve">  Pipeline Integrity</v>
          </cell>
          <cell r="O227">
            <v>0</v>
          </cell>
        </row>
        <row r="228">
          <cell r="B228" t="str">
            <v xml:space="preserve">  Public Improvements</v>
          </cell>
          <cell r="C228">
            <v>-9407</v>
          </cell>
          <cell r="D228">
            <v>7092</v>
          </cell>
          <cell r="E228">
            <v>-585901</v>
          </cell>
          <cell r="F228">
            <v>91930</v>
          </cell>
          <cell r="G228">
            <v>-31334</v>
          </cell>
          <cell r="O228">
            <v>-527620</v>
          </cell>
        </row>
        <row r="229">
          <cell r="B229" t="str">
            <v xml:space="preserve">  Structures</v>
          </cell>
          <cell r="C229">
            <v>31</v>
          </cell>
          <cell r="D229">
            <v>184</v>
          </cell>
          <cell r="E229">
            <v>33</v>
          </cell>
          <cell r="O229">
            <v>248</v>
          </cell>
        </row>
        <row r="230">
          <cell r="B230" t="str">
            <v xml:space="preserve">  System Improvement</v>
          </cell>
          <cell r="C230">
            <v>2198</v>
          </cell>
          <cell r="D230">
            <v>10924</v>
          </cell>
          <cell r="E230">
            <v>26402</v>
          </cell>
          <cell r="F230">
            <v>1000</v>
          </cell>
          <cell r="G230">
            <v>101</v>
          </cell>
          <cell r="O230">
            <v>40625</v>
          </cell>
        </row>
        <row r="231">
          <cell r="B231" t="str">
            <v xml:space="preserve">  System Integrity</v>
          </cell>
          <cell r="C231">
            <v>532127</v>
          </cell>
          <cell r="D231">
            <v>588028</v>
          </cell>
          <cell r="E231">
            <v>637511</v>
          </cell>
          <cell r="F231">
            <v>336042</v>
          </cell>
          <cell r="G231">
            <v>576936</v>
          </cell>
          <cell r="O231">
            <v>2670644</v>
          </cell>
        </row>
        <row r="232">
          <cell r="B232" t="str">
            <v xml:space="preserve">  Vehicles</v>
          </cell>
          <cell r="C232">
            <v>-423</v>
          </cell>
          <cell r="D232">
            <v>6611</v>
          </cell>
          <cell r="E232">
            <v>1204</v>
          </cell>
          <cell r="O232">
            <v>7392</v>
          </cell>
        </row>
        <row r="233">
          <cell r="B233" t="str">
            <v xml:space="preserve">  Kansas</v>
          </cell>
          <cell r="C233">
            <v>953581</v>
          </cell>
          <cell r="D233">
            <v>1014738</v>
          </cell>
          <cell r="E233">
            <v>239898</v>
          </cell>
          <cell r="F233">
            <v>796154</v>
          </cell>
          <cell r="G233">
            <v>821591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3825962</v>
          </cell>
        </row>
        <row r="234">
          <cell r="B234" t="str">
            <v xml:space="preserve">  Growth</v>
          </cell>
          <cell r="C234">
            <v>196</v>
          </cell>
          <cell r="D234">
            <v>334</v>
          </cell>
          <cell r="E234">
            <v>4256</v>
          </cell>
          <cell r="F234">
            <v>3672</v>
          </cell>
          <cell r="G234">
            <v>-164</v>
          </cell>
          <cell r="O234">
            <v>8294</v>
          </cell>
        </row>
        <row r="235">
          <cell r="B235" t="str">
            <v xml:space="preserve">  Equipment</v>
          </cell>
          <cell r="F235">
            <v>92</v>
          </cell>
          <cell r="G235">
            <v>0</v>
          </cell>
          <cell r="O235">
            <v>92</v>
          </cell>
        </row>
        <row r="236">
          <cell r="B236" t="str">
            <v xml:space="preserve">  Information Technology</v>
          </cell>
          <cell r="O236">
            <v>0</v>
          </cell>
        </row>
        <row r="237">
          <cell r="B237" t="str">
            <v xml:space="preserve">  Miscellaneous</v>
          </cell>
          <cell r="C237">
            <v>-581</v>
          </cell>
          <cell r="D237">
            <v>5043</v>
          </cell>
          <cell r="E237">
            <v>-330</v>
          </cell>
          <cell r="F237">
            <v>44</v>
          </cell>
          <cell r="G237">
            <v>-3495</v>
          </cell>
          <cell r="O237">
            <v>681</v>
          </cell>
        </row>
        <row r="238">
          <cell r="B238" t="str">
            <v xml:space="preserve">  Overhead</v>
          </cell>
          <cell r="E238">
            <v>25</v>
          </cell>
          <cell r="O238">
            <v>25</v>
          </cell>
        </row>
        <row r="239">
          <cell r="B239" t="str">
            <v xml:space="preserve">  Pipeline Integrity</v>
          </cell>
          <cell r="O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</row>
        <row r="241">
          <cell r="B241" t="str">
            <v xml:space="preserve">  Structures</v>
          </cell>
          <cell r="O241">
            <v>0</v>
          </cell>
        </row>
        <row r="242">
          <cell r="B242" t="str">
            <v xml:space="preserve">  System Improvement</v>
          </cell>
          <cell r="C242">
            <v>1974</v>
          </cell>
          <cell r="D242">
            <v>277</v>
          </cell>
          <cell r="E242">
            <v>326</v>
          </cell>
          <cell r="F242">
            <v>-1339</v>
          </cell>
          <cell r="G242">
            <v>189</v>
          </cell>
          <cell r="O242">
            <v>1427</v>
          </cell>
        </row>
        <row r="243">
          <cell r="B243" t="str">
            <v xml:space="preserve">  System Integrity</v>
          </cell>
          <cell r="C243">
            <v>819</v>
          </cell>
          <cell r="D243">
            <v>7</v>
          </cell>
          <cell r="E243">
            <v>8169</v>
          </cell>
          <cell r="F243">
            <v>11519</v>
          </cell>
          <cell r="G243">
            <v>13921</v>
          </cell>
          <cell r="O243">
            <v>34435</v>
          </cell>
        </row>
        <row r="244">
          <cell r="B244" t="str">
            <v xml:space="preserve">  Vehicles</v>
          </cell>
          <cell r="O244">
            <v>0</v>
          </cell>
        </row>
        <row r="245">
          <cell r="B245" t="str">
            <v xml:space="preserve">  Missouri - CK</v>
          </cell>
          <cell r="C245">
            <v>2408</v>
          </cell>
          <cell r="D245">
            <v>5661</v>
          </cell>
          <cell r="E245">
            <v>12446</v>
          </cell>
          <cell r="F245">
            <v>13988</v>
          </cell>
          <cell r="G245">
            <v>10451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44954</v>
          </cell>
        </row>
      </sheetData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Amarillo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103.505</v>
          </cell>
          <cell r="D12">
            <v>100.272593</v>
          </cell>
          <cell r="E12">
            <v>-3.2324069999999949</v>
          </cell>
          <cell r="G12">
            <v>1380.5543700000001</v>
          </cell>
          <cell r="H12">
            <v>1477.3643186999998</v>
          </cell>
          <cell r="I12">
            <v>96.809948699999723</v>
          </cell>
          <cell r="K12">
            <v>1477.3643186999998</v>
          </cell>
          <cell r="L12">
            <v>1460.5543700000001</v>
          </cell>
          <cell r="M12">
            <v>16.809948699999723</v>
          </cell>
          <cell r="N12">
            <v>1.1378336736054085E-2</v>
          </cell>
        </row>
        <row r="14">
          <cell r="A14" t="str">
            <v xml:space="preserve">  Equipment</v>
          </cell>
          <cell r="C14">
            <v>47.828000000000003</v>
          </cell>
          <cell r="D14">
            <v>0</v>
          </cell>
          <cell r="E14">
            <v>-47.828000000000003</v>
          </cell>
          <cell r="G14">
            <v>96.603999999999999</v>
          </cell>
          <cell r="H14">
            <v>99.839550000000003</v>
          </cell>
          <cell r="I14">
            <v>3.2355500000000035</v>
          </cell>
          <cell r="K14">
            <v>99.839550000000003</v>
          </cell>
          <cell r="L14">
            <v>96.603999999999999</v>
          </cell>
          <cell r="M14">
            <v>3.2355500000000035</v>
          </cell>
          <cell r="N14">
            <v>3.2407497830268701E-2</v>
          </cell>
        </row>
        <row r="15">
          <cell r="A15" t="str">
            <v xml:space="preserve">  Information Technology</v>
          </cell>
          <cell r="C15">
            <v>1.782</v>
          </cell>
          <cell r="D15">
            <v>0</v>
          </cell>
          <cell r="E15">
            <v>-1.782</v>
          </cell>
          <cell r="G15">
            <v>107.50673999999999</v>
          </cell>
          <cell r="H15">
            <v>0</v>
          </cell>
          <cell r="I15">
            <v>-107.50673999999999</v>
          </cell>
          <cell r="K15">
            <v>0</v>
          </cell>
          <cell r="L15">
            <v>107.50673999999999</v>
          </cell>
          <cell r="M15">
            <v>-107.50673999999999</v>
          </cell>
          <cell r="N15">
            <v>0</v>
          </cell>
        </row>
        <row r="16">
          <cell r="A16" t="str">
            <v xml:space="preserve">  Miscellaneous</v>
          </cell>
          <cell r="C16">
            <v>4.891</v>
          </cell>
          <cell r="D16">
            <v>0</v>
          </cell>
          <cell r="E16">
            <v>-4.891</v>
          </cell>
          <cell r="G16">
            <v>-16.835099999999997</v>
          </cell>
          <cell r="H16">
            <v>0</v>
          </cell>
          <cell r="I16">
            <v>16.835099999999997</v>
          </cell>
          <cell r="K16">
            <v>0</v>
          </cell>
          <cell r="L16">
            <v>-16.835099999999997</v>
          </cell>
          <cell r="M16">
            <v>16.835099999999997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167.233</v>
          </cell>
          <cell r="H17">
            <v>0</v>
          </cell>
          <cell r="I17">
            <v>-167.233</v>
          </cell>
          <cell r="K17">
            <v>0</v>
          </cell>
          <cell r="L17">
            <v>167.233</v>
          </cell>
          <cell r="M17">
            <v>-167.233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14.096</v>
          </cell>
          <cell r="D19">
            <v>4.3868260000000001</v>
          </cell>
          <cell r="E19">
            <v>-9.7091740000000009</v>
          </cell>
          <cell r="G19">
            <v>101.24610000000001</v>
          </cell>
          <cell r="H19">
            <v>52.854442000000006</v>
          </cell>
          <cell r="I19">
            <v>-48.391658000000007</v>
          </cell>
          <cell r="K19">
            <v>52.854442000000006</v>
          </cell>
          <cell r="L19">
            <v>101.24610000000001</v>
          </cell>
          <cell r="M19">
            <v>-48.391658000000007</v>
          </cell>
          <cell r="N19">
            <v>-0.91556463693250234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83.648820000000001</v>
          </cell>
          <cell r="H20">
            <v>0</v>
          </cell>
          <cell r="I20">
            <v>-83.648820000000001</v>
          </cell>
          <cell r="K20">
            <v>0</v>
          </cell>
          <cell r="L20">
            <v>83.648820000000001</v>
          </cell>
          <cell r="M20">
            <v>-83.648820000000001</v>
          </cell>
          <cell r="N20">
            <v>0</v>
          </cell>
        </row>
        <row r="21">
          <cell r="A21" t="str">
            <v xml:space="preserve">  System Improvement</v>
          </cell>
          <cell r="C21">
            <v>12.585000000000001</v>
          </cell>
          <cell r="D21">
            <v>24.192703100000003</v>
          </cell>
          <cell r="E21">
            <v>11.607703100000002</v>
          </cell>
          <cell r="G21">
            <v>157.05699999999999</v>
          </cell>
          <cell r="H21">
            <v>373.62300259999995</v>
          </cell>
          <cell r="I21">
            <v>216.56600259999996</v>
          </cell>
          <cell r="K21">
            <v>373.62300259999995</v>
          </cell>
          <cell r="L21">
            <v>157.05699999999999</v>
          </cell>
          <cell r="M21">
            <v>216.56600259999996</v>
          </cell>
          <cell r="N21">
            <v>0.57963776612505602</v>
          </cell>
        </row>
        <row r="22">
          <cell r="A22" t="str">
            <v xml:space="preserve">  System Integrity</v>
          </cell>
          <cell r="C22">
            <v>213.11600000000001</v>
          </cell>
          <cell r="D22">
            <v>195.56205529999997</v>
          </cell>
          <cell r="E22">
            <v>-17.553944700000045</v>
          </cell>
          <cell r="G22">
            <v>2525.7024999999999</v>
          </cell>
          <cell r="H22">
            <v>2455.4363145000002</v>
          </cell>
          <cell r="I22">
            <v>-70.266185499999665</v>
          </cell>
          <cell r="K22">
            <v>2455.4363145000002</v>
          </cell>
          <cell r="L22">
            <v>2525.7024999999999</v>
          </cell>
          <cell r="M22">
            <v>-70.266185499999665</v>
          </cell>
          <cell r="N22">
            <v>-2.8616578277782762E-2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0.74099999999999999</v>
          </cell>
          <cell r="H23">
            <v>0</v>
          </cell>
          <cell r="I23">
            <v>-0.74099999999999999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294.298</v>
          </cell>
          <cell r="D24">
            <v>224.14158439999997</v>
          </cell>
          <cell r="E24">
            <v>-70.156415600000031</v>
          </cell>
          <cell r="G24">
            <v>3222.9040599999998</v>
          </cell>
          <cell r="H24">
            <v>2981.7533091</v>
          </cell>
          <cell r="I24">
            <v>-241.15075089999971</v>
          </cell>
          <cell r="K24">
            <v>2981.7533091</v>
          </cell>
          <cell r="L24">
            <v>3222.1630599999999</v>
          </cell>
          <cell r="M24">
            <v>-240.40975089999969</v>
          </cell>
          <cell r="N24">
            <v>-8.0626975466513012E-2</v>
          </cell>
        </row>
        <row r="26">
          <cell r="A26" t="str">
            <v xml:space="preserve"> Total Amarillo</v>
          </cell>
          <cell r="C26">
            <v>397.803</v>
          </cell>
          <cell r="D26">
            <v>324.41417739999997</v>
          </cell>
          <cell r="E26">
            <v>-73.388822600000026</v>
          </cell>
          <cell r="G26">
            <v>4603.4584299999997</v>
          </cell>
          <cell r="H26">
            <v>4459.1176278000003</v>
          </cell>
          <cell r="I26">
            <v>-144.34080219999998</v>
          </cell>
          <cell r="K26">
            <v>4459.1176278000003</v>
          </cell>
          <cell r="L26">
            <v>4682.7174299999997</v>
          </cell>
          <cell r="M26">
            <v>-223.59980219999997</v>
          </cell>
          <cell r="N26">
            <v>-5.0144405432587268E-2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West Texas Div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251.11</v>
          </cell>
          <cell r="D12">
            <v>344.93549459999997</v>
          </cell>
          <cell r="E12">
            <v>93.825494599999956</v>
          </cell>
          <cell r="G12">
            <v>3061.3594199999998</v>
          </cell>
          <cell r="H12">
            <v>4763.8299329000001</v>
          </cell>
          <cell r="I12">
            <v>1702.4705129000004</v>
          </cell>
          <cell r="K12">
            <v>4763.8299329000001</v>
          </cell>
          <cell r="L12">
            <v>3311.3594199999998</v>
          </cell>
          <cell r="M12">
            <v>1452.4705129000004</v>
          </cell>
          <cell r="N12">
            <v>0.30489554273735447</v>
          </cell>
        </row>
        <row r="14">
          <cell r="A14" t="str">
            <v xml:space="preserve">  Equipment</v>
          </cell>
          <cell r="C14">
            <v>165.06200000000001</v>
          </cell>
          <cell r="D14">
            <v>0</v>
          </cell>
          <cell r="E14">
            <v>-165.06200000000001</v>
          </cell>
          <cell r="G14">
            <v>797.50167999999996</v>
          </cell>
          <cell r="H14">
            <v>360.44657000000001</v>
          </cell>
          <cell r="I14">
            <v>-437.05510999999996</v>
          </cell>
          <cell r="K14">
            <v>360.44657000000001</v>
          </cell>
          <cell r="L14">
            <v>797.50167999999996</v>
          </cell>
          <cell r="M14">
            <v>-437.05510999999996</v>
          </cell>
          <cell r="N14">
            <v>-1.2125378526975579</v>
          </cell>
        </row>
        <row r="15">
          <cell r="A15" t="str">
            <v xml:space="preserve">  Information Technology</v>
          </cell>
          <cell r="C15">
            <v>3.6999999999999998E-2</v>
          </cell>
          <cell r="D15">
            <v>0</v>
          </cell>
          <cell r="E15">
            <v>-3.6999999999999998E-2</v>
          </cell>
          <cell r="G15">
            <v>189.47499999999999</v>
          </cell>
          <cell r="H15">
            <v>722.86931000000004</v>
          </cell>
          <cell r="I15">
            <v>533.39431000000002</v>
          </cell>
          <cell r="K15">
            <v>722.86931000000004</v>
          </cell>
          <cell r="L15">
            <v>689.47500000000002</v>
          </cell>
          <cell r="M15">
            <v>33.394310000000019</v>
          </cell>
          <cell r="N15">
            <v>4.6196884468646227E-2</v>
          </cell>
        </row>
        <row r="16">
          <cell r="A16" t="str">
            <v xml:space="preserve">  Miscellaneous</v>
          </cell>
          <cell r="C16">
            <v>38.811999999999998</v>
          </cell>
          <cell r="D16">
            <v>0</v>
          </cell>
          <cell r="E16">
            <v>-38.811999999999998</v>
          </cell>
          <cell r="G16">
            <v>38.234999999999999</v>
          </cell>
          <cell r="H16">
            <v>0</v>
          </cell>
          <cell r="I16">
            <v>-38.234999999999999</v>
          </cell>
          <cell r="K16">
            <v>0</v>
          </cell>
          <cell r="L16">
            <v>38.234999999999999</v>
          </cell>
          <cell r="M16">
            <v>-38.234999999999999</v>
          </cell>
          <cell r="N16">
            <v>0</v>
          </cell>
        </row>
        <row r="17">
          <cell r="A17" t="str">
            <v xml:space="preserve">  Overhead</v>
          </cell>
          <cell r="C17">
            <v>4.3449999999999998</v>
          </cell>
          <cell r="D17">
            <v>0</v>
          </cell>
          <cell r="E17">
            <v>-4.3449999999999998</v>
          </cell>
          <cell r="G17">
            <v>4.3449999999999998</v>
          </cell>
          <cell r="H17">
            <v>0</v>
          </cell>
          <cell r="I17">
            <v>-4.3449999999999998</v>
          </cell>
          <cell r="K17">
            <v>0</v>
          </cell>
          <cell r="L17">
            <v>4.3449999999999998</v>
          </cell>
          <cell r="M17">
            <v>-4.3449999999999998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1.6679999999999999</v>
          </cell>
          <cell r="D19">
            <v>0</v>
          </cell>
          <cell r="E19">
            <v>-1.6679999999999999</v>
          </cell>
          <cell r="G19">
            <v>29.922000000000001</v>
          </cell>
          <cell r="H19">
            <v>82.498651800000005</v>
          </cell>
          <cell r="I19">
            <v>52.576651800000008</v>
          </cell>
          <cell r="K19">
            <v>82.498651800000005</v>
          </cell>
          <cell r="L19">
            <v>29.921999999999997</v>
          </cell>
          <cell r="M19">
            <v>52.576651800000008</v>
          </cell>
          <cell r="N19">
            <v>0.6373031637833384</v>
          </cell>
        </row>
        <row r="20">
          <cell r="A20" t="str">
            <v xml:space="preserve">  Structures</v>
          </cell>
          <cell r="C20">
            <v>1.212</v>
          </cell>
          <cell r="D20">
            <v>0</v>
          </cell>
          <cell r="E20">
            <v>-1.212</v>
          </cell>
          <cell r="G20">
            <v>478.25900000000001</v>
          </cell>
          <cell r="H20">
            <v>406.68299999999999</v>
          </cell>
          <cell r="I20">
            <v>-71.576000000000022</v>
          </cell>
          <cell r="K20">
            <v>406.68299999999999</v>
          </cell>
          <cell r="L20">
            <v>478.25900000000001</v>
          </cell>
          <cell r="M20">
            <v>-71.576000000000022</v>
          </cell>
          <cell r="N20">
            <v>-0.17599948854513225</v>
          </cell>
        </row>
        <row r="21">
          <cell r="A21" t="str">
            <v xml:space="preserve">  System Improvement</v>
          </cell>
          <cell r="C21">
            <v>105.229</v>
          </cell>
          <cell r="D21">
            <v>107.96304089999998</v>
          </cell>
          <cell r="E21">
            <v>2.7340408999999823</v>
          </cell>
          <cell r="G21">
            <v>1646.8033700000001</v>
          </cell>
          <cell r="H21">
            <v>3632.6133152000007</v>
          </cell>
          <cell r="I21">
            <v>1985.8099452000006</v>
          </cell>
          <cell r="K21">
            <v>3632.6133152000007</v>
          </cell>
          <cell r="L21">
            <v>2246.8033700000001</v>
          </cell>
          <cell r="M21">
            <v>1385.8099452000006</v>
          </cell>
          <cell r="N21">
            <v>0.38149118140412425</v>
          </cell>
        </row>
        <row r="22">
          <cell r="A22" t="str">
            <v xml:space="preserve">  System Integrity</v>
          </cell>
          <cell r="C22">
            <v>846.65899999999999</v>
          </cell>
          <cell r="D22">
            <v>786.34884280000006</v>
          </cell>
          <cell r="E22">
            <v>-60.310157199999935</v>
          </cell>
          <cell r="G22">
            <v>8068.677349999999</v>
          </cell>
          <cell r="H22">
            <v>9129.7187871999995</v>
          </cell>
          <cell r="I22">
            <v>1061.0414372000005</v>
          </cell>
          <cell r="K22">
            <v>9129.7187871999995</v>
          </cell>
          <cell r="L22">
            <v>8068.677349999999</v>
          </cell>
          <cell r="M22">
            <v>1061.0414372000005</v>
          </cell>
          <cell r="N22">
            <v>0.11621841394365796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-28.599</v>
          </cell>
          <cell r="H23">
            <v>0</v>
          </cell>
          <cell r="I23">
            <v>28.599</v>
          </cell>
          <cell r="K23">
            <v>0</v>
          </cell>
          <cell r="L23">
            <v>28.599</v>
          </cell>
          <cell r="M23">
            <v>-28.599</v>
          </cell>
          <cell r="N23">
            <v>0</v>
          </cell>
        </row>
        <row r="24">
          <cell r="A24" t="str">
            <v xml:space="preserve">  Total Non-Growth</v>
          </cell>
          <cell r="C24">
            <v>1163.0239999999999</v>
          </cell>
          <cell r="D24">
            <v>894.31188370000007</v>
          </cell>
          <cell r="E24">
            <v>-268.71211629999993</v>
          </cell>
          <cell r="G24">
            <v>11224.619399999998</v>
          </cell>
          <cell r="H24">
            <v>14334.829634199999</v>
          </cell>
          <cell r="I24">
            <v>3110.2102342000012</v>
          </cell>
          <cell r="K24">
            <v>14334.829634199999</v>
          </cell>
          <cell r="L24">
            <v>12381.817399999998</v>
          </cell>
          <cell r="M24">
            <v>1953.0122342000011</v>
          </cell>
          <cell r="N24">
            <v>0.13624244473338626</v>
          </cell>
        </row>
        <row r="26">
          <cell r="A26" t="str">
            <v xml:space="preserve"> Total West Texas Div</v>
          </cell>
          <cell r="C26">
            <v>1414.134</v>
          </cell>
          <cell r="D26">
            <v>1239.2473783</v>
          </cell>
          <cell r="E26">
            <v>-174.88662169999998</v>
          </cell>
          <cell r="G26">
            <v>14285.978819999997</v>
          </cell>
          <cell r="H26">
            <v>19098.6595671</v>
          </cell>
          <cell r="I26">
            <v>4812.6807471000011</v>
          </cell>
          <cell r="K26">
            <v>19098.6595671</v>
          </cell>
          <cell r="L26">
            <v>15693.176819999997</v>
          </cell>
          <cell r="M26">
            <v>3405.4827471000017</v>
          </cell>
          <cell r="N26">
            <v>0.17831003977715809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Lubbock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277.12099999999998</v>
          </cell>
          <cell r="D12">
            <v>39.978009800000002</v>
          </cell>
          <cell r="E12">
            <v>-237.14299019999999</v>
          </cell>
          <cell r="G12">
            <v>1956.6972900000001</v>
          </cell>
          <cell r="H12">
            <v>502.70109659999997</v>
          </cell>
          <cell r="I12">
            <v>-1453.9961934</v>
          </cell>
          <cell r="K12">
            <v>502.70109659999997</v>
          </cell>
          <cell r="L12">
            <v>2256.6972900000001</v>
          </cell>
          <cell r="M12">
            <v>-1753.9961934</v>
          </cell>
          <cell r="N12">
            <v>-3.4891433602653494</v>
          </cell>
        </row>
        <row r="14">
          <cell r="A14" t="str">
            <v xml:space="preserve">  Equipment</v>
          </cell>
          <cell r="C14">
            <v>0.44900000000000001</v>
          </cell>
          <cell r="D14">
            <v>0</v>
          </cell>
          <cell r="E14">
            <v>-0.44900000000000001</v>
          </cell>
          <cell r="G14">
            <v>147.71299999999999</v>
          </cell>
          <cell r="H14">
            <v>178.61218</v>
          </cell>
          <cell r="I14">
            <v>30.899180000000001</v>
          </cell>
          <cell r="K14">
            <v>178.61218</v>
          </cell>
          <cell r="L14">
            <v>147.71299999999999</v>
          </cell>
          <cell r="M14">
            <v>30.899180000000001</v>
          </cell>
          <cell r="N14">
            <v>0.17299592894504731</v>
          </cell>
        </row>
        <row r="15">
          <cell r="A15" t="str">
            <v xml:space="preserve">  Information Technology</v>
          </cell>
          <cell r="C15">
            <v>0.88</v>
          </cell>
          <cell r="D15">
            <v>0</v>
          </cell>
          <cell r="E15">
            <v>-0.88</v>
          </cell>
          <cell r="G15">
            <v>81.421730000000011</v>
          </cell>
          <cell r="H15">
            <v>0</v>
          </cell>
          <cell r="I15">
            <v>-81.421730000000011</v>
          </cell>
          <cell r="K15">
            <v>0</v>
          </cell>
          <cell r="L15">
            <v>81.421730000000011</v>
          </cell>
          <cell r="M15">
            <v>-81.421730000000011</v>
          </cell>
          <cell r="N15">
            <v>0</v>
          </cell>
        </row>
        <row r="16">
          <cell r="A16" t="str">
            <v xml:space="preserve">  Miscellaneous</v>
          </cell>
          <cell r="C16">
            <v>-30.021999999999998</v>
          </cell>
          <cell r="D16">
            <v>0</v>
          </cell>
          <cell r="E16">
            <v>30.021999999999998</v>
          </cell>
          <cell r="G16">
            <v>4.1002700000000036</v>
          </cell>
          <cell r="H16">
            <v>0</v>
          </cell>
          <cell r="I16">
            <v>-4.1002700000000036</v>
          </cell>
          <cell r="K16">
            <v>0</v>
          </cell>
          <cell r="L16">
            <v>4.1002700000000036</v>
          </cell>
          <cell r="M16">
            <v>-4.1002700000000036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1.8180000000000001</v>
          </cell>
          <cell r="H18">
            <v>0</v>
          </cell>
          <cell r="I18">
            <v>-1.8180000000000001</v>
          </cell>
          <cell r="K18">
            <v>0</v>
          </cell>
          <cell r="L18">
            <v>1.8180000000000001</v>
          </cell>
          <cell r="M18">
            <v>-1.8180000000000001</v>
          </cell>
          <cell r="N18">
            <v>0</v>
          </cell>
        </row>
        <row r="19">
          <cell r="A19" t="str">
            <v xml:space="preserve">  Public Improvements</v>
          </cell>
          <cell r="C19">
            <v>2.2240000000000002</v>
          </cell>
          <cell r="D19">
            <v>-645.24265560000003</v>
          </cell>
          <cell r="E19">
            <v>-647.46665560000008</v>
          </cell>
          <cell r="G19">
            <v>38.458460000000002</v>
          </cell>
          <cell r="H19">
            <v>23.154692999999739</v>
          </cell>
          <cell r="I19">
            <v>-15.303767000000263</v>
          </cell>
          <cell r="K19">
            <v>23.154692999999739</v>
          </cell>
          <cell r="L19">
            <v>338.45846</v>
          </cell>
          <cell r="M19">
            <v>-315.30376700000028</v>
          </cell>
          <cell r="N19">
            <v>-13.617272619421204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110.837</v>
          </cell>
          <cell r="D21">
            <v>4.2746509999999995</v>
          </cell>
          <cell r="E21">
            <v>-106.562349</v>
          </cell>
          <cell r="G21">
            <v>194.93074999999999</v>
          </cell>
          <cell r="H21">
            <v>51.295811999999984</v>
          </cell>
          <cell r="I21">
            <v>-143.63493800000001</v>
          </cell>
          <cell r="K21">
            <v>51.295811999999984</v>
          </cell>
          <cell r="L21">
            <v>194.93074999999999</v>
          </cell>
          <cell r="M21">
            <v>-143.63493800000001</v>
          </cell>
          <cell r="N21">
            <v>-2.8001299209377959</v>
          </cell>
        </row>
        <row r="22">
          <cell r="A22" t="str">
            <v xml:space="preserve">  System Integrity</v>
          </cell>
          <cell r="C22">
            <v>458.31299999999999</v>
          </cell>
          <cell r="D22">
            <v>15.83037</v>
          </cell>
          <cell r="E22">
            <v>-442.48262999999997</v>
          </cell>
          <cell r="G22">
            <v>3508.2336099999998</v>
          </cell>
          <cell r="H22">
            <v>558.74961410000014</v>
          </cell>
          <cell r="I22">
            <v>-2949.4839958999996</v>
          </cell>
          <cell r="K22">
            <v>558.74961410000014</v>
          </cell>
          <cell r="L22">
            <v>3508.2336099999998</v>
          </cell>
          <cell r="M22">
            <v>-2949.4839958999996</v>
          </cell>
          <cell r="N22">
            <v>-5.2787222066378492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0.81299999999999994</v>
          </cell>
          <cell r="H23">
            <v>0</v>
          </cell>
          <cell r="I23">
            <v>-0.81299999999999994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542.68100000000004</v>
          </cell>
          <cell r="D24">
            <v>-625.13763460000007</v>
          </cell>
          <cell r="E24">
            <v>-1167.8186346000002</v>
          </cell>
          <cell r="G24">
            <v>3977.48882</v>
          </cell>
          <cell r="H24">
            <v>811.8122990999999</v>
          </cell>
          <cell r="I24">
            <v>-3165.6765209</v>
          </cell>
          <cell r="K24">
            <v>811.8122990999999</v>
          </cell>
          <cell r="L24">
            <v>4276.6758199999995</v>
          </cell>
          <cell r="M24">
            <v>-3464.8635208999999</v>
          </cell>
          <cell r="N24">
            <v>-4.2680599009663371</v>
          </cell>
        </row>
        <row r="26">
          <cell r="A26" t="str">
            <v xml:space="preserve"> Total Lubbock</v>
          </cell>
          <cell r="C26">
            <v>819.80200000000002</v>
          </cell>
          <cell r="D26">
            <v>-585.15962480000007</v>
          </cell>
          <cell r="E26">
            <v>-1404.9616248000002</v>
          </cell>
          <cell r="G26">
            <v>5934.1861100000006</v>
          </cell>
          <cell r="H26">
            <v>1314.5133956999998</v>
          </cell>
          <cell r="I26">
            <v>-4619.6727142999998</v>
          </cell>
          <cell r="K26">
            <v>1314.5133956999998</v>
          </cell>
          <cell r="L26">
            <v>6533.3731099999995</v>
          </cell>
          <cell r="M26">
            <v>-5218.8597142999997</v>
          </cell>
          <cell r="N26">
            <v>-3.9701837435600051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Dalhart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1.7869999999999999</v>
          </cell>
          <cell r="D12">
            <v>4.4235211000000003</v>
          </cell>
          <cell r="E12">
            <v>2.6365211000000004</v>
          </cell>
          <cell r="G12">
            <v>30.861699999999999</v>
          </cell>
          <cell r="H12">
            <v>53.004643799999997</v>
          </cell>
          <cell r="I12">
            <v>22.142943799999998</v>
          </cell>
          <cell r="K12">
            <v>53.004643799999997</v>
          </cell>
          <cell r="L12">
            <v>30.861699999999999</v>
          </cell>
          <cell r="M12">
            <v>22.142943799999998</v>
          </cell>
          <cell r="N12">
            <v>0.41775478925112591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22.171580000000002</v>
          </cell>
          <cell r="H15">
            <v>0</v>
          </cell>
          <cell r="I15">
            <v>-22.171580000000002</v>
          </cell>
          <cell r="K15">
            <v>0</v>
          </cell>
          <cell r="L15">
            <v>22.171580000000002</v>
          </cell>
          <cell r="M15">
            <v>-22.171580000000002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2.92</v>
          </cell>
          <cell r="D16">
            <v>0</v>
          </cell>
          <cell r="E16">
            <v>-2.92</v>
          </cell>
          <cell r="G16">
            <v>1.2845899999999999</v>
          </cell>
          <cell r="H16">
            <v>0</v>
          </cell>
          <cell r="I16">
            <v>-1.2845899999999999</v>
          </cell>
          <cell r="K16">
            <v>0</v>
          </cell>
          <cell r="L16">
            <v>1.2845899999999999</v>
          </cell>
          <cell r="M16">
            <v>-1.2845899999999999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1.4E-2</v>
          </cell>
          <cell r="H17">
            <v>0</v>
          </cell>
          <cell r="I17">
            <v>-1.4E-2</v>
          </cell>
          <cell r="K17">
            <v>0</v>
          </cell>
          <cell r="L17">
            <v>1.4E-2</v>
          </cell>
          <cell r="M17">
            <v>-1.4E-2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-7.1820000000000004</v>
          </cell>
          <cell r="D19">
            <v>0</v>
          </cell>
          <cell r="E19">
            <v>7.1820000000000004</v>
          </cell>
          <cell r="G19">
            <v>-1.1479999999999999</v>
          </cell>
          <cell r="H19">
            <v>0</v>
          </cell>
          <cell r="I19">
            <v>1.1479999999999999</v>
          </cell>
          <cell r="K19">
            <v>0</v>
          </cell>
          <cell r="L19">
            <v>-1.1479999999999999</v>
          </cell>
          <cell r="M19">
            <v>1.1479999999999999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31.100999999999999</v>
          </cell>
          <cell r="D22">
            <v>6.8482373999999995</v>
          </cell>
          <cell r="E22">
            <v>-24.252762600000001</v>
          </cell>
          <cell r="G22">
            <v>147.76307</v>
          </cell>
          <cell r="H22">
            <v>82.186759999999992</v>
          </cell>
          <cell r="I22">
            <v>-65.576310000000007</v>
          </cell>
          <cell r="K22">
            <v>82.186759999999992</v>
          </cell>
          <cell r="L22">
            <v>147.76307</v>
          </cell>
          <cell r="M22">
            <v>-65.576310000000007</v>
          </cell>
          <cell r="N22">
            <v>-0.79789384567538635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26.838999999999999</v>
          </cell>
          <cell r="D24">
            <v>6.8482373999999995</v>
          </cell>
          <cell r="E24">
            <v>-19.9907626</v>
          </cell>
          <cell r="G24">
            <v>170.08524</v>
          </cell>
          <cell r="H24">
            <v>82.186759999999992</v>
          </cell>
          <cell r="I24">
            <v>-87.898480000000006</v>
          </cell>
          <cell r="K24">
            <v>82.186759999999992</v>
          </cell>
          <cell r="L24">
            <v>170.08524</v>
          </cell>
          <cell r="M24">
            <v>-87.898480000000006</v>
          </cell>
          <cell r="N24">
            <v>-1.0694968386635513</v>
          </cell>
        </row>
        <row r="26">
          <cell r="A26" t="str">
            <v xml:space="preserve"> Total Dalhart</v>
          </cell>
          <cell r="C26">
            <v>28.625999999999998</v>
          </cell>
          <cell r="D26">
            <v>11.271758500000001</v>
          </cell>
          <cell r="E26">
            <v>-17.354241500000001</v>
          </cell>
          <cell r="G26">
            <v>200.94693999999998</v>
          </cell>
          <cell r="H26">
            <v>135.19140379999999</v>
          </cell>
          <cell r="I26">
            <v>-65.755536200000009</v>
          </cell>
          <cell r="K26">
            <v>135.19140379999999</v>
          </cell>
          <cell r="L26">
            <v>200.94693999999998</v>
          </cell>
          <cell r="M26">
            <v>-65.755536200000009</v>
          </cell>
          <cell r="N26">
            <v>-0.48638844151124949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Triangle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189.333</v>
          </cell>
          <cell r="D12">
            <v>0</v>
          </cell>
          <cell r="E12">
            <v>-189.333</v>
          </cell>
          <cell r="G12">
            <v>459.53899999999999</v>
          </cell>
          <cell r="H12">
            <v>0</v>
          </cell>
          <cell r="I12">
            <v>-459.53899999999999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14.62</v>
          </cell>
          <cell r="D14">
            <v>0</v>
          </cell>
          <cell r="E14">
            <v>-14.62</v>
          </cell>
          <cell r="G14">
            <v>96.227209999999985</v>
          </cell>
          <cell r="H14">
            <v>32.15607</v>
          </cell>
          <cell r="I14">
            <v>-64.071139999999986</v>
          </cell>
          <cell r="K14">
            <v>32.15607</v>
          </cell>
          <cell r="L14">
            <v>96.227209999999985</v>
          </cell>
          <cell r="M14">
            <v>-64.071139999999986</v>
          </cell>
          <cell r="N14">
            <v>-1.9925053030423179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3.1027300000000002</v>
          </cell>
          <cell r="H15">
            <v>0</v>
          </cell>
          <cell r="I15">
            <v>-3.1027300000000002</v>
          </cell>
          <cell r="K15">
            <v>0</v>
          </cell>
          <cell r="L15">
            <v>3.1027300000000002</v>
          </cell>
          <cell r="M15">
            <v>-3.1027300000000002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0.97699999999999998</v>
          </cell>
          <cell r="D16">
            <v>0</v>
          </cell>
          <cell r="E16">
            <v>-0.97699999999999998</v>
          </cell>
          <cell r="G16">
            <v>1.3360000000000001</v>
          </cell>
          <cell r="H16">
            <v>0</v>
          </cell>
          <cell r="I16">
            <v>-1.3360000000000001</v>
          </cell>
          <cell r="K16">
            <v>0</v>
          </cell>
          <cell r="L16">
            <v>1.3360000000000001</v>
          </cell>
          <cell r="M16">
            <v>-1.3360000000000001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1.5629999999999999</v>
          </cell>
          <cell r="D19">
            <v>0</v>
          </cell>
          <cell r="E19">
            <v>-1.5629999999999999</v>
          </cell>
          <cell r="G19">
            <v>1.5629999999999999</v>
          </cell>
          <cell r="H19">
            <v>0</v>
          </cell>
          <cell r="I19">
            <v>-1.5629999999999999</v>
          </cell>
          <cell r="K19">
            <v>0</v>
          </cell>
          <cell r="L19">
            <v>1.5629999999999999</v>
          </cell>
          <cell r="M19">
            <v>-1.5629999999999999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0.32200000000000001</v>
          </cell>
          <cell r="D20">
            <v>0</v>
          </cell>
          <cell r="E20">
            <v>-0.32200000000000001</v>
          </cell>
          <cell r="G20">
            <v>29.321000000000002</v>
          </cell>
          <cell r="H20">
            <v>-3.8697499999999998</v>
          </cell>
          <cell r="I20">
            <v>-33.190750000000001</v>
          </cell>
          <cell r="K20">
            <v>-3.8697499999999998</v>
          </cell>
          <cell r="L20">
            <v>29.321000000000002</v>
          </cell>
          <cell r="M20">
            <v>-33.190750000000001</v>
          </cell>
          <cell r="N20">
            <v>8.5769752567995354</v>
          </cell>
        </row>
        <row r="21">
          <cell r="A21" t="str">
            <v xml:space="preserve">  System Improvement</v>
          </cell>
          <cell r="C21">
            <v>8.4269999999999996</v>
          </cell>
          <cell r="D21">
            <v>30.562106100000005</v>
          </cell>
          <cell r="E21">
            <v>22.135106100000005</v>
          </cell>
          <cell r="G21">
            <v>162.22258000000002</v>
          </cell>
          <cell r="H21">
            <v>453.17982869999997</v>
          </cell>
          <cell r="I21">
            <v>290.95724869999992</v>
          </cell>
          <cell r="K21">
            <v>453.17982869999997</v>
          </cell>
          <cell r="L21">
            <v>162.22258000000005</v>
          </cell>
          <cell r="M21">
            <v>290.95724869999992</v>
          </cell>
          <cell r="N21">
            <v>0.64203486182217173</v>
          </cell>
        </row>
        <row r="22">
          <cell r="A22" t="str">
            <v xml:space="preserve">  System Integrity</v>
          </cell>
          <cell r="C22">
            <v>56.643000000000001</v>
          </cell>
          <cell r="D22">
            <v>45.777738799999995</v>
          </cell>
          <cell r="E22">
            <v>-10.865261200000006</v>
          </cell>
          <cell r="G22">
            <v>944.0729</v>
          </cell>
          <cell r="H22">
            <v>1266.1012453999997</v>
          </cell>
          <cell r="I22">
            <v>322.02834539999969</v>
          </cell>
          <cell r="K22">
            <v>1266.1012453999997</v>
          </cell>
          <cell r="L22">
            <v>944.0729</v>
          </cell>
          <cell r="M22">
            <v>322.02834539999969</v>
          </cell>
          <cell r="N22">
            <v>0.25434644075265972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-4.5350000000000001</v>
          </cell>
          <cell r="H23">
            <v>0</v>
          </cell>
          <cell r="I23">
            <v>4.5350000000000001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82.551999999999992</v>
          </cell>
          <cell r="D24">
            <v>76.339844900000003</v>
          </cell>
          <cell r="E24">
            <v>-6.2121551000000004</v>
          </cell>
          <cell r="G24">
            <v>1233.31042</v>
          </cell>
          <cell r="H24">
            <v>1747.5673940999995</v>
          </cell>
          <cell r="I24">
            <v>514.25697409999964</v>
          </cell>
          <cell r="K24">
            <v>1747.5673940999995</v>
          </cell>
          <cell r="L24">
            <v>1237.8454200000001</v>
          </cell>
          <cell r="M24">
            <v>509.72197409999967</v>
          </cell>
          <cell r="N24">
            <v>0.29167514558859542</v>
          </cell>
        </row>
        <row r="26">
          <cell r="A26" t="str">
            <v xml:space="preserve"> Total Triangle</v>
          </cell>
          <cell r="C26">
            <v>271.88499999999999</v>
          </cell>
          <cell r="D26">
            <v>76.339844900000003</v>
          </cell>
          <cell r="E26">
            <v>-195.54515509999999</v>
          </cell>
          <cell r="G26">
            <v>1692.84942</v>
          </cell>
          <cell r="H26">
            <v>1747.5673940999995</v>
          </cell>
          <cell r="I26">
            <v>54.717974099999651</v>
          </cell>
          <cell r="K26">
            <v>1747.5673940999995</v>
          </cell>
          <cell r="L26">
            <v>1237.8454200000001</v>
          </cell>
          <cell r="M26">
            <v>509.72197409999967</v>
          </cell>
          <cell r="N26">
            <v>0.29167514558859542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Irrigation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2.5371765000000002</v>
          </cell>
          <cell r="E12">
            <v>2.5371765000000002</v>
          </cell>
          <cell r="G12">
            <v>-6.2089999999999996</v>
          </cell>
          <cell r="H12">
            <v>30.446118000000006</v>
          </cell>
          <cell r="I12">
            <v>36.655118000000002</v>
          </cell>
          <cell r="K12">
            <v>30.446118000000006</v>
          </cell>
          <cell r="L12">
            <v>0</v>
          </cell>
          <cell r="M12">
            <v>30.446118000000006</v>
          </cell>
          <cell r="N12">
            <v>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-0.112</v>
          </cell>
          <cell r="D16">
            <v>0</v>
          </cell>
          <cell r="E16">
            <v>0.112</v>
          </cell>
          <cell r="G16">
            <v>-57.576819999999998</v>
          </cell>
          <cell r="H16">
            <v>0</v>
          </cell>
          <cell r="I16">
            <v>57.576819999999998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40.533485900000002</v>
          </cell>
          <cell r="E22">
            <v>40.533485900000002</v>
          </cell>
          <cell r="G22">
            <v>6.2089999999999996</v>
          </cell>
          <cell r="H22">
            <v>548.36461469999995</v>
          </cell>
          <cell r="I22">
            <v>542.1556147</v>
          </cell>
          <cell r="K22">
            <v>548.36461469999995</v>
          </cell>
          <cell r="L22">
            <v>0</v>
          </cell>
          <cell r="M22">
            <v>548.36461469999995</v>
          </cell>
          <cell r="N22">
            <v>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-0.112</v>
          </cell>
          <cell r="D24">
            <v>40.533485900000002</v>
          </cell>
          <cell r="E24">
            <v>40.645485900000004</v>
          </cell>
          <cell r="G24">
            <v>-51.367819999999995</v>
          </cell>
          <cell r="H24">
            <v>548.36461469999995</v>
          </cell>
          <cell r="I24">
            <v>599.7324347</v>
          </cell>
          <cell r="K24">
            <v>548.36461469999995</v>
          </cell>
          <cell r="L24">
            <v>0</v>
          </cell>
          <cell r="M24">
            <v>548.36461469999995</v>
          </cell>
          <cell r="N24">
            <v>1</v>
          </cell>
        </row>
        <row r="26">
          <cell r="A26" t="str">
            <v xml:space="preserve"> Total Irrigation</v>
          </cell>
          <cell r="C26">
            <v>-0.112</v>
          </cell>
          <cell r="D26">
            <v>43.070662400000003</v>
          </cell>
          <cell r="E26">
            <v>43.182662400000005</v>
          </cell>
          <cell r="G26">
            <v>-57.576819999999998</v>
          </cell>
          <cell r="H26">
            <v>578.8107326999999</v>
          </cell>
          <cell r="I26">
            <v>636.38755270000001</v>
          </cell>
          <cell r="K26">
            <v>578.8107326999999</v>
          </cell>
          <cell r="L26">
            <v>0</v>
          </cell>
          <cell r="M26">
            <v>578.8107326999999</v>
          </cell>
          <cell r="N26">
            <v>1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Other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0.69899999999999995</v>
          </cell>
          <cell r="D12">
            <v>3.7359075000000002</v>
          </cell>
          <cell r="E12">
            <v>3.0369075000000003</v>
          </cell>
          <cell r="G12">
            <v>10.73123</v>
          </cell>
          <cell r="H12">
            <v>45.0892701</v>
          </cell>
          <cell r="I12">
            <v>34.358040099999997</v>
          </cell>
          <cell r="K12">
            <v>45.0892701</v>
          </cell>
          <cell r="L12">
            <v>45.0892701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0.16600000000000001</v>
          </cell>
          <cell r="D14">
            <v>0</v>
          </cell>
          <cell r="E14">
            <v>-0.16600000000000001</v>
          </cell>
          <cell r="G14">
            <v>30.387</v>
          </cell>
          <cell r="H14">
            <v>56.336600000000004</v>
          </cell>
          <cell r="I14">
            <v>25.949600000000004</v>
          </cell>
          <cell r="K14">
            <v>56.336600000000004</v>
          </cell>
          <cell r="L14">
            <v>56.336600000000004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1.323</v>
          </cell>
          <cell r="D15">
            <v>0</v>
          </cell>
          <cell r="E15">
            <v>-1.323</v>
          </cell>
          <cell r="G15">
            <v>177.97529999999998</v>
          </cell>
          <cell r="H15">
            <v>0</v>
          </cell>
          <cell r="I15">
            <v>-177.97529999999998</v>
          </cell>
          <cell r="K15">
            <v>0</v>
          </cell>
          <cell r="L15">
            <v>177.97529999999998</v>
          </cell>
          <cell r="M15">
            <v>-177.97529999999998</v>
          </cell>
          <cell r="N15">
            <v>0</v>
          </cell>
        </row>
        <row r="16">
          <cell r="A16" t="str">
            <v xml:space="preserve">  Miscellaneous</v>
          </cell>
          <cell r="C16">
            <v>-50.218000000000004</v>
          </cell>
          <cell r="D16">
            <v>0</v>
          </cell>
          <cell r="E16">
            <v>50.218000000000004</v>
          </cell>
          <cell r="G16">
            <v>85.022999999999996</v>
          </cell>
          <cell r="H16">
            <v>0</v>
          </cell>
          <cell r="I16">
            <v>-85.022999999999996</v>
          </cell>
          <cell r="K16">
            <v>0</v>
          </cell>
          <cell r="L16">
            <v>85.022999999999996</v>
          </cell>
          <cell r="M16">
            <v>-85.022999999999996</v>
          </cell>
          <cell r="N16">
            <v>0</v>
          </cell>
        </row>
        <row r="17">
          <cell r="A17" t="str">
            <v xml:space="preserve">  Overhead</v>
          </cell>
          <cell r="C17">
            <v>-638.21900000000005</v>
          </cell>
          <cell r="D17">
            <v>0</v>
          </cell>
          <cell r="E17">
            <v>638.21900000000005</v>
          </cell>
          <cell r="G17">
            <v>-171.59323999999998</v>
          </cell>
          <cell r="H17">
            <v>0</v>
          </cell>
          <cell r="I17">
            <v>171.59323999999998</v>
          </cell>
          <cell r="K17">
            <v>0</v>
          </cell>
          <cell r="L17">
            <v>-171.59323999999998</v>
          </cell>
          <cell r="M17">
            <v>171.59323999999998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1.1139892</v>
          </cell>
          <cell r="E19">
            <v>1.1139892</v>
          </cell>
          <cell r="G19">
            <v>0</v>
          </cell>
          <cell r="H19">
            <v>13.3205165</v>
          </cell>
          <cell r="I19">
            <v>13.3205165</v>
          </cell>
          <cell r="K19">
            <v>13.3205165</v>
          </cell>
          <cell r="L19">
            <v>0</v>
          </cell>
          <cell r="M19">
            <v>13.3205165</v>
          </cell>
          <cell r="N19">
            <v>1</v>
          </cell>
        </row>
        <row r="20">
          <cell r="A20" t="str">
            <v xml:space="preserve">  Structures</v>
          </cell>
          <cell r="C20">
            <v>151.43100000000001</v>
          </cell>
          <cell r="D20">
            <v>0</v>
          </cell>
          <cell r="E20">
            <v>-151.43100000000001</v>
          </cell>
          <cell r="G20">
            <v>218.154</v>
          </cell>
          <cell r="H20">
            <v>0</v>
          </cell>
          <cell r="I20">
            <v>-218.154</v>
          </cell>
          <cell r="K20">
            <v>0</v>
          </cell>
          <cell r="L20">
            <v>218.154</v>
          </cell>
          <cell r="M20">
            <v>-218.154</v>
          </cell>
          <cell r="N20">
            <v>0</v>
          </cell>
        </row>
        <row r="21">
          <cell r="A21" t="str">
            <v xml:space="preserve">  System Improvement</v>
          </cell>
          <cell r="C21">
            <v>9.0419999999999998</v>
          </cell>
          <cell r="D21">
            <v>0</v>
          </cell>
          <cell r="E21">
            <v>-9.0419999999999998</v>
          </cell>
          <cell r="G21">
            <v>9.0419999999999998</v>
          </cell>
          <cell r="H21">
            <v>0</v>
          </cell>
          <cell r="I21">
            <v>-9.0419999999999998</v>
          </cell>
          <cell r="K21">
            <v>0</v>
          </cell>
          <cell r="L21">
            <v>9.0419999999999998</v>
          </cell>
          <cell r="M21">
            <v>-9.0419999999999998</v>
          </cell>
          <cell r="N21">
            <v>0</v>
          </cell>
        </row>
        <row r="22">
          <cell r="A22" t="str">
            <v xml:space="preserve">  System Integrity</v>
          </cell>
          <cell r="C22">
            <v>1.2569999999999999</v>
          </cell>
          <cell r="D22">
            <v>34.182132299999999</v>
          </cell>
          <cell r="E22">
            <v>32.925132300000001</v>
          </cell>
          <cell r="G22">
            <v>9.2771799999999995</v>
          </cell>
          <cell r="H22">
            <v>398.67061280000007</v>
          </cell>
          <cell r="I22">
            <v>389.39343280000008</v>
          </cell>
          <cell r="K22">
            <v>398.67061280000007</v>
          </cell>
          <cell r="L22">
            <v>9.2771799999999871</v>
          </cell>
          <cell r="M22">
            <v>389.39343280000008</v>
          </cell>
          <cell r="N22">
            <v>0.97672971194228941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2.1640000000000001</v>
          </cell>
          <cell r="H23">
            <v>0</v>
          </cell>
          <cell r="I23">
            <v>-2.1640000000000001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-525.21800000000007</v>
          </cell>
          <cell r="D24">
            <v>35.296121499999998</v>
          </cell>
          <cell r="E24">
            <v>560.51412149999999</v>
          </cell>
          <cell r="G24">
            <v>360.42923999999994</v>
          </cell>
          <cell r="H24">
            <v>468.3277293000001</v>
          </cell>
          <cell r="I24">
            <v>107.89848930000015</v>
          </cell>
          <cell r="K24">
            <v>468.3277293000001</v>
          </cell>
          <cell r="L24">
            <v>384.21483999999992</v>
          </cell>
          <cell r="M24">
            <v>84.11288930000012</v>
          </cell>
          <cell r="N24">
            <v>0.17960262448205222</v>
          </cell>
        </row>
        <row r="26">
          <cell r="A26" t="str">
            <v xml:space="preserve"> Total Other</v>
          </cell>
          <cell r="C26">
            <v>-524.51900000000012</v>
          </cell>
          <cell r="D26">
            <v>39.032029000000001</v>
          </cell>
          <cell r="E26">
            <v>563.55102899999997</v>
          </cell>
          <cell r="G26">
            <v>371.16046999999992</v>
          </cell>
          <cell r="H26">
            <v>513.41699940000012</v>
          </cell>
          <cell r="I26">
            <v>142.25652940000015</v>
          </cell>
          <cell r="K26">
            <v>513.41699940000012</v>
          </cell>
          <cell r="L26">
            <v>429.30411009999995</v>
          </cell>
          <cell r="M26">
            <v>84.11288930000012</v>
          </cell>
          <cell r="N26">
            <v>0.16382957595540826</v>
          </cell>
        </row>
      </sheetData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Atmos Pipeline - Texas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1227.721</v>
          </cell>
          <cell r="D12">
            <v>203.94106705316364</v>
          </cell>
          <cell r="E12">
            <v>-1023.7799329468364</v>
          </cell>
          <cell r="G12">
            <v>2012.52513</v>
          </cell>
          <cell r="H12">
            <v>8298.6861400154521</v>
          </cell>
          <cell r="I12">
            <v>6286.1610100154521</v>
          </cell>
          <cell r="K12">
            <v>8298.6861400154521</v>
          </cell>
          <cell r="L12">
            <v>12035.686140015452</v>
          </cell>
          <cell r="M12">
            <v>-3737</v>
          </cell>
          <cell r="N12">
            <v>-0.45031224665559427</v>
          </cell>
        </row>
        <row r="14">
          <cell r="A14" t="str">
            <v xml:space="preserve">  Equipment</v>
          </cell>
          <cell r="C14">
            <v>326.13299999999998</v>
          </cell>
          <cell r="D14">
            <v>31.247985626800304</v>
          </cell>
          <cell r="E14">
            <v>-294.88501437319968</v>
          </cell>
          <cell r="G14">
            <v>662.93047000000001</v>
          </cell>
          <cell r="H14">
            <v>249.98388513091749</v>
          </cell>
          <cell r="I14">
            <v>-412.94658486908253</v>
          </cell>
          <cell r="K14">
            <v>249.98388513091749</v>
          </cell>
          <cell r="L14">
            <v>250</v>
          </cell>
          <cell r="M14">
            <v>-1.611486908251436E-2</v>
          </cell>
          <cell r="N14">
            <v>-6.4463631621994124E-5</v>
          </cell>
        </row>
        <row r="15">
          <cell r="A15" t="str">
            <v xml:space="preserve">  Information Technology</v>
          </cell>
          <cell r="C15">
            <v>57.857999999999997</v>
          </cell>
          <cell r="D15">
            <v>0</v>
          </cell>
          <cell r="E15">
            <v>-57.857999999999997</v>
          </cell>
          <cell r="G15">
            <v>511.50827000000004</v>
          </cell>
          <cell r="H15">
            <v>1138.5826288727633</v>
          </cell>
          <cell r="I15">
            <v>627.07435887276324</v>
          </cell>
          <cell r="K15">
            <v>1138.5826288727633</v>
          </cell>
          <cell r="L15">
            <v>1156.5826288727633</v>
          </cell>
          <cell r="M15">
            <v>-18</v>
          </cell>
          <cell r="N15">
            <v>-1.5809129301244153E-2</v>
          </cell>
        </row>
        <row r="16">
          <cell r="A16" t="str">
            <v xml:space="preserve">  Miscellaneous</v>
          </cell>
          <cell r="C16">
            <v>-921.95299999999997</v>
          </cell>
          <cell r="D16">
            <v>0</v>
          </cell>
          <cell r="E16">
            <v>921.95299999999997</v>
          </cell>
          <cell r="G16">
            <v>-816.18600000000004</v>
          </cell>
          <cell r="H16">
            <v>0</v>
          </cell>
          <cell r="I16">
            <v>816.18600000000004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-284.54399999999998</v>
          </cell>
          <cell r="D17">
            <v>0</v>
          </cell>
          <cell r="E17">
            <v>284.54399999999998</v>
          </cell>
          <cell r="G17">
            <v>-656.6430600000001</v>
          </cell>
          <cell r="H17">
            <v>0</v>
          </cell>
          <cell r="I17">
            <v>656.6430600000001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927.90554043719112</v>
          </cell>
          <cell r="E18">
            <v>927.90554043719112</v>
          </cell>
          <cell r="G18">
            <v>-598.49</v>
          </cell>
          <cell r="H18">
            <v>10241.004397845049</v>
          </cell>
          <cell r="I18">
            <v>10839.494397845048</v>
          </cell>
          <cell r="K18">
            <v>10241.004397845049</v>
          </cell>
          <cell r="L18">
            <v>10241</v>
          </cell>
          <cell r="M18">
            <v>4.3978450485155918E-3</v>
          </cell>
          <cell r="N18">
            <v>4.2943493408136837E-7</v>
          </cell>
        </row>
        <row r="19">
          <cell r="A19" t="str">
            <v xml:space="preserve">  Public Improvements</v>
          </cell>
          <cell r="C19">
            <v>-59.966999999999999</v>
          </cell>
          <cell r="D19">
            <v>316.63433840990757</v>
          </cell>
          <cell r="E19">
            <v>376.60133840990756</v>
          </cell>
          <cell r="G19">
            <v>4161.94542</v>
          </cell>
          <cell r="H19">
            <v>3799.6120596659221</v>
          </cell>
          <cell r="I19">
            <v>-362.33336033407795</v>
          </cell>
          <cell r="K19">
            <v>3799.6120596659221</v>
          </cell>
          <cell r="L19">
            <v>3800</v>
          </cell>
          <cell r="M19">
            <v>-0.38794033407793904</v>
          </cell>
          <cell r="N19">
            <v>-1.0209998494215971E-4</v>
          </cell>
        </row>
        <row r="20">
          <cell r="A20" t="str">
            <v xml:space="preserve">  Structures</v>
          </cell>
          <cell r="C20">
            <v>76.805000000000007</v>
          </cell>
          <cell r="D20">
            <v>0</v>
          </cell>
          <cell r="E20">
            <v>-76.805000000000007</v>
          </cell>
          <cell r="G20">
            <v>24.759019999999996</v>
          </cell>
          <cell r="H20">
            <v>665.65883014808526</v>
          </cell>
          <cell r="I20">
            <v>640.89981014808529</v>
          </cell>
          <cell r="K20">
            <v>665.65883014808526</v>
          </cell>
          <cell r="L20">
            <v>666</v>
          </cell>
          <cell r="M20">
            <v>-0.34116985191474214</v>
          </cell>
          <cell r="N20">
            <v>-5.1252959693908677E-4</v>
          </cell>
        </row>
        <row r="21">
          <cell r="A21" t="str">
            <v xml:space="preserve">  System Improvement</v>
          </cell>
          <cell r="C21">
            <v>3123.473</v>
          </cell>
          <cell r="D21">
            <v>0</v>
          </cell>
          <cell r="E21">
            <v>-3123.473</v>
          </cell>
          <cell r="G21">
            <v>33027.207670000003</v>
          </cell>
          <cell r="H21">
            <v>2680.5522820473457</v>
          </cell>
          <cell r="I21">
            <v>-30346.655387952658</v>
          </cell>
          <cell r="K21">
            <v>2680.5522820473457</v>
          </cell>
          <cell r="L21">
            <v>2681</v>
          </cell>
          <cell r="M21">
            <v>-0.44771795265432957</v>
          </cell>
          <cell r="N21">
            <v>-1.6702451791478307E-4</v>
          </cell>
        </row>
        <row r="22">
          <cell r="A22" t="str">
            <v xml:space="preserve">  System Integrity</v>
          </cell>
          <cell r="C22">
            <v>8274.375</v>
          </cell>
          <cell r="D22">
            <v>1134.7484070827454</v>
          </cell>
          <cell r="E22">
            <v>-7139.626592917255</v>
          </cell>
          <cell r="G22">
            <v>20947.19628</v>
          </cell>
          <cell r="H22">
            <v>27521.627025474474</v>
          </cell>
          <cell r="I22">
            <v>6574.430745474474</v>
          </cell>
          <cell r="K22">
            <v>27521.627025474474</v>
          </cell>
          <cell r="L22">
            <v>26584.627025474474</v>
          </cell>
          <cell r="M22">
            <v>937</v>
          </cell>
          <cell r="N22">
            <v>3.4045952266292152E-2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-0.625</v>
          </cell>
          <cell r="H23">
            <v>0</v>
          </cell>
          <cell r="I23">
            <v>0.625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10592.18</v>
          </cell>
          <cell r="D24">
            <v>2410.5362715566444</v>
          </cell>
          <cell r="E24">
            <v>-8181.6437284433559</v>
          </cell>
          <cell r="G24">
            <v>57263.603069999997</v>
          </cell>
          <cell r="H24">
            <v>46297.021109184556</v>
          </cell>
          <cell r="I24">
            <v>-10966.581960815449</v>
          </cell>
          <cell r="K24">
            <v>46297.021109184556</v>
          </cell>
          <cell r="L24">
            <v>45379.209654347236</v>
          </cell>
          <cell r="M24">
            <v>917.81145483731893</v>
          </cell>
          <cell r="N24">
            <v>1.9824417054237653E-2</v>
          </cell>
        </row>
        <row r="26">
          <cell r="A26" t="str">
            <v xml:space="preserve"> Total Atmos Pipeline - Texas</v>
          </cell>
          <cell r="C26">
            <v>11819.901</v>
          </cell>
          <cell r="D26">
            <v>2614.4773386098082</v>
          </cell>
          <cell r="E26">
            <v>-9205.4236613901921</v>
          </cell>
          <cell r="G26">
            <v>59276.128199999999</v>
          </cell>
          <cell r="H26">
            <v>54595.707249200008</v>
          </cell>
          <cell r="I26">
            <v>-4680.4209507999967</v>
          </cell>
          <cell r="K26">
            <v>54595.707249200008</v>
          </cell>
          <cell r="L26">
            <v>57414.895794362688</v>
          </cell>
          <cell r="M26">
            <v>-2819.1885451626813</v>
          </cell>
          <cell r="N26">
            <v>-5.1637549675739219E-2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2826967.95</v>
          </cell>
          <cell r="C11">
            <v>71425</v>
          </cell>
          <cell r="D11">
            <v>151241</v>
          </cell>
          <cell r="E11">
            <v>538957</v>
          </cell>
          <cell r="F11">
            <v>209997</v>
          </cell>
          <cell r="G11">
            <v>225374</v>
          </cell>
          <cell r="I11">
            <v>241708.69</v>
          </cell>
          <cell r="K11">
            <v>242457.17</v>
          </cell>
          <cell r="M11">
            <v>241747.75</v>
          </cell>
          <cell r="O11">
            <v>229239.35</v>
          </cell>
          <cell r="Q11">
            <v>258509.48</v>
          </cell>
          <cell r="S11">
            <v>238391.1</v>
          </cell>
          <cell r="U11">
            <v>251256.83</v>
          </cell>
          <cell r="W11">
            <v>2900304.37</v>
          </cell>
        </row>
        <row r="13">
          <cell r="B13">
            <v>156223.37</v>
          </cell>
          <cell r="C13">
            <v>14385</v>
          </cell>
          <cell r="D13">
            <v>166009</v>
          </cell>
          <cell r="E13">
            <v>31421</v>
          </cell>
          <cell r="F13">
            <v>3870</v>
          </cell>
          <cell r="G13">
            <v>29871</v>
          </cell>
          <cell r="I13">
            <v>6845.9</v>
          </cell>
          <cell r="K13">
            <v>0</v>
          </cell>
          <cell r="L13">
            <v>10953</v>
          </cell>
          <cell r="M13">
            <v>0</v>
          </cell>
          <cell r="O13">
            <v>32312.63</v>
          </cell>
          <cell r="P13">
            <v>10953</v>
          </cell>
          <cell r="Q13">
            <v>0</v>
          </cell>
          <cell r="S13">
            <v>0</v>
          </cell>
          <cell r="U13">
            <v>0</v>
          </cell>
          <cell r="W13">
            <v>306620.53000000003</v>
          </cell>
        </row>
        <row r="14">
          <cell r="B14">
            <v>446882.4</v>
          </cell>
          <cell r="C14">
            <v>10110</v>
          </cell>
          <cell r="D14">
            <v>17941</v>
          </cell>
          <cell r="E14">
            <v>38220</v>
          </cell>
          <cell r="F14">
            <v>93038</v>
          </cell>
          <cell r="G14">
            <v>821</v>
          </cell>
          <cell r="I14">
            <v>0</v>
          </cell>
          <cell r="J14">
            <v>40857</v>
          </cell>
          <cell r="K14">
            <v>0</v>
          </cell>
          <cell r="L14">
            <v>40857</v>
          </cell>
          <cell r="M14">
            <v>0</v>
          </cell>
          <cell r="N14">
            <v>40857</v>
          </cell>
          <cell r="O14">
            <v>0</v>
          </cell>
          <cell r="P14">
            <v>40857</v>
          </cell>
          <cell r="Q14">
            <v>0</v>
          </cell>
          <cell r="R14">
            <v>40857</v>
          </cell>
          <cell r="S14">
            <v>0</v>
          </cell>
          <cell r="T14">
            <v>40857</v>
          </cell>
          <cell r="U14">
            <v>0</v>
          </cell>
          <cell r="V14">
            <v>40857</v>
          </cell>
          <cell r="W14">
            <v>446129</v>
          </cell>
        </row>
        <row r="15">
          <cell r="B15">
            <v>0</v>
          </cell>
          <cell r="C15">
            <v>-20436</v>
          </cell>
          <cell r="D15">
            <v>93294</v>
          </cell>
          <cell r="E15">
            <v>132183</v>
          </cell>
          <cell r="F15">
            <v>-19275</v>
          </cell>
          <cell r="G15">
            <v>-225155</v>
          </cell>
          <cell r="I15">
            <v>0</v>
          </cell>
          <cell r="J15">
            <v>5627</v>
          </cell>
          <cell r="K15">
            <v>0</v>
          </cell>
          <cell r="L15">
            <v>5627</v>
          </cell>
          <cell r="M15">
            <v>0</v>
          </cell>
          <cell r="N15">
            <v>5627</v>
          </cell>
          <cell r="O15">
            <v>0</v>
          </cell>
          <cell r="P15">
            <v>5627</v>
          </cell>
          <cell r="Q15">
            <v>0</v>
          </cell>
          <cell r="R15">
            <v>5627</v>
          </cell>
          <cell r="S15">
            <v>0</v>
          </cell>
          <cell r="T15">
            <v>5627</v>
          </cell>
          <cell r="U15">
            <v>0</v>
          </cell>
          <cell r="V15">
            <v>5627</v>
          </cell>
          <cell r="W15">
            <v>0</v>
          </cell>
        </row>
        <row r="16">
          <cell r="B16">
            <v>0</v>
          </cell>
          <cell r="C16">
            <v>25663</v>
          </cell>
          <cell r="D16">
            <v>64356</v>
          </cell>
          <cell r="E16">
            <v>-90020</v>
          </cell>
          <cell r="F16">
            <v>201832</v>
          </cell>
          <cell r="G16">
            <v>207360</v>
          </cell>
          <cell r="I16">
            <v>0</v>
          </cell>
          <cell r="J16">
            <v>-58456</v>
          </cell>
          <cell r="K16">
            <v>0</v>
          </cell>
          <cell r="L16">
            <v>-58456</v>
          </cell>
          <cell r="M16">
            <v>0</v>
          </cell>
          <cell r="N16">
            <v>-58456</v>
          </cell>
          <cell r="O16">
            <v>0</v>
          </cell>
          <cell r="P16">
            <v>-58456</v>
          </cell>
          <cell r="Q16">
            <v>0</v>
          </cell>
          <cell r="R16">
            <v>-58456</v>
          </cell>
          <cell r="S16">
            <v>0</v>
          </cell>
          <cell r="T16">
            <v>-58456</v>
          </cell>
          <cell r="U16">
            <v>0</v>
          </cell>
          <cell r="V16">
            <v>-58456</v>
          </cell>
          <cell r="W16">
            <v>-1</v>
          </cell>
        </row>
        <row r="17">
          <cell r="B17">
            <v>56002.18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P17">
            <v>19826</v>
          </cell>
          <cell r="Q17">
            <v>0</v>
          </cell>
          <cell r="R17">
            <v>28001</v>
          </cell>
          <cell r="S17">
            <v>0</v>
          </cell>
          <cell r="T17">
            <v>8175</v>
          </cell>
          <cell r="U17">
            <v>0</v>
          </cell>
          <cell r="W17">
            <v>56002</v>
          </cell>
        </row>
        <row r="18">
          <cell r="B18">
            <v>27176.86</v>
          </cell>
          <cell r="C18">
            <v>71</v>
          </cell>
          <cell r="D18">
            <v>5343</v>
          </cell>
          <cell r="E18">
            <v>1029</v>
          </cell>
          <cell r="F18">
            <v>3659</v>
          </cell>
          <cell r="G18">
            <v>1618</v>
          </cell>
          <cell r="I18">
            <v>0</v>
          </cell>
          <cell r="K18">
            <v>2159.1999999999998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13879.2</v>
          </cell>
        </row>
        <row r="19">
          <cell r="B19">
            <v>4838.24</v>
          </cell>
          <cell r="C19">
            <v>16817</v>
          </cell>
          <cell r="D19">
            <v>0</v>
          </cell>
          <cell r="E19">
            <v>3024</v>
          </cell>
          <cell r="F19">
            <v>0</v>
          </cell>
          <cell r="G19">
            <v>0</v>
          </cell>
          <cell r="I19">
            <v>0</v>
          </cell>
          <cell r="K19">
            <v>-8000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11841</v>
          </cell>
        </row>
        <row r="20">
          <cell r="B20">
            <v>244052.46999999997</v>
          </cell>
          <cell r="C20">
            <v>34786</v>
          </cell>
          <cell r="D20">
            <v>68884</v>
          </cell>
          <cell r="E20">
            <v>37781</v>
          </cell>
          <cell r="F20">
            <v>-17376</v>
          </cell>
          <cell r="G20">
            <v>-14831</v>
          </cell>
          <cell r="I20">
            <v>9051.6</v>
          </cell>
          <cell r="K20">
            <v>9752.35</v>
          </cell>
          <cell r="M20">
            <v>95745.01</v>
          </cell>
          <cell r="O20">
            <v>6715.78</v>
          </cell>
          <cell r="Q20">
            <v>27415.03</v>
          </cell>
          <cell r="S20">
            <v>26062.28</v>
          </cell>
          <cell r="U20">
            <v>2050.27</v>
          </cell>
          <cell r="W20">
            <v>286036.32000000007</v>
          </cell>
        </row>
        <row r="21">
          <cell r="B21">
            <v>5039895.24</v>
          </cell>
          <cell r="C21">
            <v>189164</v>
          </cell>
          <cell r="D21">
            <v>238026</v>
          </cell>
          <cell r="E21">
            <v>253641</v>
          </cell>
          <cell r="F21">
            <v>83760</v>
          </cell>
          <cell r="G21">
            <v>167084</v>
          </cell>
          <cell r="I21">
            <v>358309.44</v>
          </cell>
          <cell r="J21">
            <v>64285</v>
          </cell>
          <cell r="K21">
            <v>455568.35</v>
          </cell>
          <cell r="L21">
            <v>78256</v>
          </cell>
          <cell r="M21">
            <v>563097.38</v>
          </cell>
          <cell r="N21">
            <v>99489</v>
          </cell>
          <cell r="O21">
            <v>538085.99</v>
          </cell>
          <cell r="P21">
            <v>97194</v>
          </cell>
          <cell r="Q21">
            <v>466883.99</v>
          </cell>
          <cell r="R21">
            <v>97194</v>
          </cell>
          <cell r="S21">
            <v>422762.06</v>
          </cell>
          <cell r="T21">
            <v>64285</v>
          </cell>
          <cell r="U21">
            <v>442406.83</v>
          </cell>
          <cell r="V21">
            <v>64285</v>
          </cell>
          <cell r="W21">
            <v>4743777.040000001</v>
          </cell>
        </row>
        <row r="22">
          <cell r="B22">
            <v>0</v>
          </cell>
          <cell r="C22">
            <v>241</v>
          </cell>
          <cell r="D22">
            <v>12759</v>
          </cell>
          <cell r="E22">
            <v>2923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15923</v>
          </cell>
        </row>
        <row r="23">
          <cell r="B23">
            <v>5975070.7599999998</v>
          </cell>
          <cell r="C23">
            <v>270801</v>
          </cell>
          <cell r="D23">
            <v>666612</v>
          </cell>
          <cell r="E23">
            <v>410202</v>
          </cell>
          <cell r="F23">
            <v>349508</v>
          </cell>
          <cell r="G23">
            <v>166768</v>
          </cell>
          <cell r="H23">
            <v>0</v>
          </cell>
          <cell r="I23">
            <v>374206.94</v>
          </cell>
          <cell r="J23">
            <v>52313</v>
          </cell>
          <cell r="K23">
            <v>459479.89999999997</v>
          </cell>
          <cell r="L23">
            <v>77237</v>
          </cell>
          <cell r="M23">
            <v>658842.39</v>
          </cell>
          <cell r="N23">
            <v>87517</v>
          </cell>
          <cell r="O23">
            <v>577114.4</v>
          </cell>
          <cell r="P23">
            <v>116001</v>
          </cell>
          <cell r="Q23">
            <v>494299.02</v>
          </cell>
          <cell r="R23">
            <v>113223</v>
          </cell>
          <cell r="S23">
            <v>448824.33999999997</v>
          </cell>
          <cell r="T23">
            <v>60488</v>
          </cell>
          <cell r="U23">
            <v>444457.10000000003</v>
          </cell>
          <cell r="V23">
            <v>52313</v>
          </cell>
          <cell r="W23">
            <v>5880207.0900000008</v>
          </cell>
        </row>
        <row r="25">
          <cell r="B25">
            <v>8802038.7100000009</v>
          </cell>
          <cell r="C25">
            <v>342226</v>
          </cell>
          <cell r="D25">
            <v>817853</v>
          </cell>
          <cell r="E25">
            <v>949159</v>
          </cell>
          <cell r="F25">
            <v>559505</v>
          </cell>
          <cell r="G25">
            <v>392142</v>
          </cell>
          <cell r="H25">
            <v>0</v>
          </cell>
          <cell r="I25">
            <v>615915.63</v>
          </cell>
          <cell r="J25">
            <v>52313</v>
          </cell>
          <cell r="K25">
            <v>701937.07</v>
          </cell>
          <cell r="L25">
            <v>77237</v>
          </cell>
          <cell r="M25">
            <v>900590.14</v>
          </cell>
          <cell r="N25">
            <v>87517</v>
          </cell>
          <cell r="O25">
            <v>806353.75</v>
          </cell>
          <cell r="P25">
            <v>116001</v>
          </cell>
          <cell r="Q25">
            <v>752808.5</v>
          </cell>
          <cell r="R25">
            <v>113223</v>
          </cell>
          <cell r="S25">
            <v>687215.44</v>
          </cell>
          <cell r="T25">
            <v>60488</v>
          </cell>
          <cell r="U25">
            <v>695713.93</v>
          </cell>
          <cell r="V25">
            <v>52313</v>
          </cell>
          <cell r="W25">
            <v>8780511.4600000009</v>
          </cell>
        </row>
      </sheetData>
      <sheetData sheetId="3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1538564.9700000002</v>
          </cell>
          <cell r="C11">
            <v>192220</v>
          </cell>
          <cell r="D11">
            <v>266324</v>
          </cell>
          <cell r="E11">
            <v>480418</v>
          </cell>
          <cell r="F11">
            <v>162325</v>
          </cell>
          <cell r="G11">
            <v>218708</v>
          </cell>
          <cell r="I11">
            <v>133295.12</v>
          </cell>
          <cell r="J11">
            <v>93306.583999999988</v>
          </cell>
          <cell r="K11">
            <v>174501.26</v>
          </cell>
          <cell r="L11">
            <v>78525.56700000001</v>
          </cell>
          <cell r="M11">
            <v>137749.98000000001</v>
          </cell>
          <cell r="N11">
            <v>61987.491000000009</v>
          </cell>
          <cell r="O11">
            <v>175154.77</v>
          </cell>
          <cell r="P11">
            <v>122608.33899999998</v>
          </cell>
          <cell r="Q11">
            <v>138628.14000000001</v>
          </cell>
          <cell r="R11">
            <v>34657.035000000003</v>
          </cell>
          <cell r="S11">
            <v>104821.49</v>
          </cell>
          <cell r="T11">
            <v>26205.372500000001</v>
          </cell>
          <cell r="U11">
            <v>151660.79999999999</v>
          </cell>
          <cell r="V11">
            <v>60664.32</v>
          </cell>
          <cell r="W11">
            <v>2813761.2685000002</v>
          </cell>
        </row>
        <row r="13">
          <cell r="B13">
            <v>66778.060000000012</v>
          </cell>
          <cell r="C13">
            <v>6909</v>
          </cell>
          <cell r="D13">
            <v>12749</v>
          </cell>
          <cell r="E13">
            <v>16222</v>
          </cell>
          <cell r="F13">
            <v>7244</v>
          </cell>
          <cell r="G13">
            <v>58613</v>
          </cell>
          <cell r="I13">
            <v>695.6</v>
          </cell>
          <cell r="K13">
            <v>7651.65</v>
          </cell>
          <cell r="M13">
            <v>7234.29</v>
          </cell>
          <cell r="O13">
            <v>7234.29</v>
          </cell>
          <cell r="Q13">
            <v>7234.29</v>
          </cell>
          <cell r="S13">
            <v>278.24</v>
          </cell>
          <cell r="U13">
            <v>278.24</v>
          </cell>
          <cell r="W13">
            <v>132343.59999999998</v>
          </cell>
        </row>
        <row r="14">
          <cell r="B14">
            <v>307891.62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43984</v>
          </cell>
          <cell r="K14">
            <v>0</v>
          </cell>
          <cell r="L14">
            <v>43984</v>
          </cell>
          <cell r="M14">
            <v>0</v>
          </cell>
          <cell r="N14">
            <v>43984</v>
          </cell>
          <cell r="O14">
            <v>0</v>
          </cell>
          <cell r="P14">
            <v>43984</v>
          </cell>
          <cell r="Q14">
            <v>0</v>
          </cell>
          <cell r="R14">
            <v>43984</v>
          </cell>
          <cell r="S14">
            <v>0</v>
          </cell>
          <cell r="T14">
            <v>43984</v>
          </cell>
          <cell r="U14">
            <v>0</v>
          </cell>
          <cell r="V14">
            <v>43984</v>
          </cell>
          <cell r="W14">
            <v>307888</v>
          </cell>
        </row>
        <row r="15">
          <cell r="B15">
            <v>0</v>
          </cell>
          <cell r="C15">
            <v>100638</v>
          </cell>
          <cell r="D15">
            <v>45875</v>
          </cell>
          <cell r="E15">
            <v>-99355</v>
          </cell>
          <cell r="F15">
            <v>24076</v>
          </cell>
          <cell r="G15">
            <v>-146098</v>
          </cell>
          <cell r="I15">
            <v>0</v>
          </cell>
          <cell r="J15">
            <v>10694</v>
          </cell>
          <cell r="K15">
            <v>0</v>
          </cell>
          <cell r="L15">
            <v>10694</v>
          </cell>
          <cell r="M15">
            <v>0</v>
          </cell>
          <cell r="N15">
            <v>10694</v>
          </cell>
          <cell r="O15">
            <v>0</v>
          </cell>
          <cell r="P15">
            <v>10694</v>
          </cell>
          <cell r="Q15">
            <v>0</v>
          </cell>
          <cell r="R15">
            <v>10694</v>
          </cell>
          <cell r="S15">
            <v>0</v>
          </cell>
          <cell r="T15">
            <v>10694</v>
          </cell>
          <cell r="U15">
            <v>0</v>
          </cell>
          <cell r="V15">
            <v>10694</v>
          </cell>
          <cell r="W15">
            <v>-6</v>
          </cell>
        </row>
        <row r="16">
          <cell r="B16">
            <v>0</v>
          </cell>
          <cell r="C16">
            <v>129288</v>
          </cell>
          <cell r="D16">
            <v>76951</v>
          </cell>
          <cell r="E16">
            <v>-236636</v>
          </cell>
          <cell r="F16">
            <v>173537</v>
          </cell>
          <cell r="G16">
            <v>144665</v>
          </cell>
          <cell r="I16">
            <v>0</v>
          </cell>
          <cell r="J16">
            <v>-41115</v>
          </cell>
          <cell r="K16">
            <v>0</v>
          </cell>
          <cell r="L16">
            <v>-41115</v>
          </cell>
          <cell r="M16">
            <v>0</v>
          </cell>
          <cell r="N16">
            <v>-41115</v>
          </cell>
          <cell r="O16">
            <v>0</v>
          </cell>
          <cell r="P16">
            <v>-41115</v>
          </cell>
          <cell r="Q16">
            <v>0</v>
          </cell>
          <cell r="R16">
            <v>-41115</v>
          </cell>
          <cell r="S16">
            <v>0</v>
          </cell>
          <cell r="T16">
            <v>-41115</v>
          </cell>
          <cell r="U16">
            <v>0</v>
          </cell>
          <cell r="V16">
            <v>-41115</v>
          </cell>
          <cell r="W16">
            <v>0</v>
          </cell>
        </row>
        <row r="17">
          <cell r="B17">
            <v>173900.89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57967</v>
          </cell>
          <cell r="K17">
            <v>0</v>
          </cell>
          <cell r="L17">
            <v>57967</v>
          </cell>
          <cell r="M17">
            <v>0</v>
          </cell>
          <cell r="N17">
            <v>57967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173901</v>
          </cell>
        </row>
        <row r="18">
          <cell r="B18">
            <v>1092648.68</v>
          </cell>
          <cell r="C18">
            <v>-9407</v>
          </cell>
          <cell r="D18">
            <v>7092</v>
          </cell>
          <cell r="E18">
            <v>-585901</v>
          </cell>
          <cell r="F18">
            <v>91930</v>
          </cell>
          <cell r="G18">
            <v>-31334</v>
          </cell>
          <cell r="I18">
            <v>65981.59</v>
          </cell>
          <cell r="J18">
            <v>36836</v>
          </cell>
          <cell r="K18">
            <v>65981.59</v>
          </cell>
          <cell r="L18">
            <v>36836</v>
          </cell>
          <cell r="M18">
            <v>163543.34</v>
          </cell>
          <cell r="N18">
            <v>36836</v>
          </cell>
          <cell r="O18">
            <v>114213.92</v>
          </cell>
          <cell r="P18">
            <v>72319</v>
          </cell>
          <cell r="Q18">
            <v>-23346.43</v>
          </cell>
          <cell r="R18">
            <v>72319</v>
          </cell>
          <cell r="S18">
            <v>-97846.43</v>
          </cell>
          <cell r="T18">
            <v>72319</v>
          </cell>
          <cell r="U18">
            <v>2685.03</v>
          </cell>
          <cell r="W18">
            <v>91057.609999999928</v>
          </cell>
        </row>
        <row r="19">
          <cell r="B19">
            <v>0</v>
          </cell>
          <cell r="C19">
            <v>31</v>
          </cell>
          <cell r="D19">
            <v>184</v>
          </cell>
          <cell r="E19">
            <v>33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248</v>
          </cell>
        </row>
        <row r="20">
          <cell r="B20">
            <v>403953.01000000007</v>
          </cell>
          <cell r="C20">
            <v>2198</v>
          </cell>
          <cell r="D20">
            <v>10924</v>
          </cell>
          <cell r="E20">
            <v>26402</v>
          </cell>
          <cell r="F20">
            <v>1000</v>
          </cell>
          <cell r="G20">
            <v>101</v>
          </cell>
          <cell r="I20">
            <v>59082.89</v>
          </cell>
          <cell r="K20">
            <v>45666.57</v>
          </cell>
          <cell r="M20">
            <v>50027.81</v>
          </cell>
          <cell r="O20">
            <v>56441.27</v>
          </cell>
          <cell r="Q20">
            <v>0</v>
          </cell>
          <cell r="S20">
            <v>0</v>
          </cell>
          <cell r="U20">
            <v>0</v>
          </cell>
          <cell r="W20">
            <v>251843.53999999998</v>
          </cell>
        </row>
        <row r="21">
          <cell r="B21">
            <v>7830553.8100000005</v>
          </cell>
          <cell r="C21">
            <v>532127</v>
          </cell>
          <cell r="D21">
            <v>588028</v>
          </cell>
          <cell r="E21">
            <v>637511</v>
          </cell>
          <cell r="F21">
            <v>336042</v>
          </cell>
          <cell r="G21">
            <v>576936</v>
          </cell>
          <cell r="I21">
            <v>804229.3</v>
          </cell>
          <cell r="K21">
            <v>759008.16</v>
          </cell>
          <cell r="M21">
            <v>854510.97000000055</v>
          </cell>
          <cell r="N21">
            <v>92747</v>
          </cell>
          <cell r="O21">
            <v>547381.62</v>
          </cell>
          <cell r="P21">
            <v>92747</v>
          </cell>
          <cell r="Q21">
            <v>628426.89</v>
          </cell>
          <cell r="R21">
            <v>92747</v>
          </cell>
          <cell r="S21">
            <v>635874.06999999995</v>
          </cell>
          <cell r="U21">
            <v>582439.73</v>
          </cell>
          <cell r="W21">
            <v>7760755.7400000002</v>
          </cell>
        </row>
        <row r="22">
          <cell r="B22">
            <v>0</v>
          </cell>
          <cell r="C22">
            <v>-423</v>
          </cell>
          <cell r="D22">
            <v>6611</v>
          </cell>
          <cell r="E22">
            <v>1204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7392</v>
          </cell>
        </row>
        <row r="23">
          <cell r="B23">
            <v>9875726.0700000003</v>
          </cell>
          <cell r="C23">
            <v>761361</v>
          </cell>
          <cell r="D23">
            <v>748414</v>
          </cell>
          <cell r="E23">
            <v>-240520</v>
          </cell>
          <cell r="F23">
            <v>633829</v>
          </cell>
          <cell r="G23">
            <v>602883</v>
          </cell>
          <cell r="H23">
            <v>0</v>
          </cell>
          <cell r="I23">
            <v>929989.38</v>
          </cell>
          <cell r="J23">
            <v>108366</v>
          </cell>
          <cell r="K23">
            <v>878307.97</v>
          </cell>
          <cell r="L23">
            <v>108366</v>
          </cell>
          <cell r="M23">
            <v>1075316.4100000006</v>
          </cell>
          <cell r="N23">
            <v>201113</v>
          </cell>
          <cell r="O23">
            <v>725271.1</v>
          </cell>
          <cell r="P23">
            <v>178629</v>
          </cell>
          <cell r="Q23">
            <v>612314.75</v>
          </cell>
          <cell r="R23">
            <v>178629</v>
          </cell>
          <cell r="S23">
            <v>538305.88</v>
          </cell>
          <cell r="T23">
            <v>85882</v>
          </cell>
          <cell r="U23">
            <v>585403</v>
          </cell>
          <cell r="V23">
            <v>13563</v>
          </cell>
          <cell r="W23">
            <v>8725423.4900000002</v>
          </cell>
        </row>
        <row r="25">
          <cell r="B25">
            <v>11414291.040000001</v>
          </cell>
          <cell r="C25">
            <v>953581</v>
          </cell>
          <cell r="D25">
            <v>1014738</v>
          </cell>
          <cell r="E25">
            <v>239898</v>
          </cell>
          <cell r="F25">
            <v>796154</v>
          </cell>
          <cell r="G25">
            <v>821591</v>
          </cell>
          <cell r="H25">
            <v>0</v>
          </cell>
          <cell r="I25">
            <v>1063284.5</v>
          </cell>
          <cell r="J25">
            <v>201672.58399999997</v>
          </cell>
          <cell r="K25">
            <v>1052809.23</v>
          </cell>
          <cell r="L25">
            <v>186891.56700000001</v>
          </cell>
          <cell r="M25">
            <v>1213066.3900000006</v>
          </cell>
          <cell r="N25">
            <v>263100.49100000004</v>
          </cell>
          <cell r="O25">
            <v>900425.87</v>
          </cell>
          <cell r="P25">
            <v>301237.33899999998</v>
          </cell>
          <cell r="Q25">
            <v>750942.89</v>
          </cell>
          <cell r="R25">
            <v>213286.035</v>
          </cell>
          <cell r="S25">
            <v>643127.37</v>
          </cell>
          <cell r="T25">
            <v>112087.3725</v>
          </cell>
          <cell r="U25">
            <v>737063.8</v>
          </cell>
          <cell r="V25">
            <v>74227.320000000007</v>
          </cell>
          <cell r="W25">
            <v>11539184.7585</v>
          </cell>
        </row>
      </sheetData>
      <sheetData sheetId="4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61492.219999999987</v>
          </cell>
          <cell r="C11">
            <v>196</v>
          </cell>
          <cell r="D11">
            <v>334</v>
          </cell>
          <cell r="E11">
            <v>4256</v>
          </cell>
          <cell r="F11">
            <v>3672</v>
          </cell>
          <cell r="G11">
            <v>-164</v>
          </cell>
          <cell r="I11">
            <v>4675.1899999999996</v>
          </cell>
          <cell r="J11">
            <v>1387</v>
          </cell>
          <cell r="K11">
            <v>5192.59</v>
          </cell>
          <cell r="L11">
            <v>1387</v>
          </cell>
          <cell r="M11">
            <v>5192.59</v>
          </cell>
          <cell r="N11">
            <v>1387</v>
          </cell>
          <cell r="O11">
            <v>4898.29</v>
          </cell>
          <cell r="P11">
            <v>1387</v>
          </cell>
          <cell r="Q11">
            <v>5707.6</v>
          </cell>
          <cell r="R11">
            <v>1387</v>
          </cell>
          <cell r="S11">
            <v>4675.1899999999996</v>
          </cell>
          <cell r="T11">
            <v>1387</v>
          </cell>
          <cell r="U11">
            <v>5192.59</v>
          </cell>
          <cell r="V11">
            <v>1387</v>
          </cell>
          <cell r="W11">
            <v>53537.040000000008</v>
          </cell>
        </row>
        <row r="13">
          <cell r="B13">
            <v>8347.2000000000025</v>
          </cell>
          <cell r="C13">
            <v>0</v>
          </cell>
          <cell r="D13">
            <v>0</v>
          </cell>
          <cell r="E13">
            <v>0</v>
          </cell>
          <cell r="F13">
            <v>92</v>
          </cell>
          <cell r="G13">
            <v>0</v>
          </cell>
          <cell r="I13">
            <v>695.6</v>
          </cell>
          <cell r="K13">
            <v>695.6</v>
          </cell>
          <cell r="M13">
            <v>695.6</v>
          </cell>
          <cell r="O13">
            <v>695.6</v>
          </cell>
          <cell r="Q13">
            <v>695.6</v>
          </cell>
          <cell r="S13">
            <v>695.6</v>
          </cell>
          <cell r="U13">
            <v>695.6</v>
          </cell>
          <cell r="W13">
            <v>4961.2000000000007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</row>
        <row r="15">
          <cell r="B15">
            <v>0</v>
          </cell>
          <cell r="C15">
            <v>-581</v>
          </cell>
          <cell r="D15">
            <v>5043</v>
          </cell>
          <cell r="E15">
            <v>-330</v>
          </cell>
          <cell r="F15">
            <v>44</v>
          </cell>
          <cell r="G15">
            <v>-3495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681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25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</row>
        <row r="20">
          <cell r="B20">
            <v>0</v>
          </cell>
          <cell r="C20">
            <v>1974</v>
          </cell>
          <cell r="D20">
            <v>277</v>
          </cell>
          <cell r="E20">
            <v>326</v>
          </cell>
          <cell r="F20">
            <v>-1339</v>
          </cell>
          <cell r="G20">
            <v>189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1427</v>
          </cell>
        </row>
        <row r="21">
          <cell r="B21">
            <v>330972.58</v>
          </cell>
          <cell r="C21">
            <v>819</v>
          </cell>
          <cell r="D21">
            <v>7</v>
          </cell>
          <cell r="E21">
            <v>8169</v>
          </cell>
          <cell r="F21">
            <v>11519</v>
          </cell>
          <cell r="G21">
            <v>13921</v>
          </cell>
          <cell r="I21">
            <v>21085.77</v>
          </cell>
          <cell r="J21">
            <v>8380</v>
          </cell>
          <cell r="K21">
            <v>21323.119999999999</v>
          </cell>
          <cell r="L21">
            <v>8380</v>
          </cell>
          <cell r="M21">
            <v>21323.119999999999</v>
          </cell>
          <cell r="N21">
            <v>8380</v>
          </cell>
          <cell r="O21">
            <v>69554.929999999993</v>
          </cell>
          <cell r="P21">
            <v>17130</v>
          </cell>
          <cell r="Q21">
            <v>21560.46</v>
          </cell>
          <cell r="R21">
            <v>17130</v>
          </cell>
          <cell r="S21">
            <v>21085.77</v>
          </cell>
          <cell r="T21">
            <v>17130</v>
          </cell>
          <cell r="U21">
            <v>21323.119999999999</v>
          </cell>
          <cell r="V21">
            <v>17130</v>
          </cell>
          <cell r="W21">
            <v>325351.28999999998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</row>
        <row r="23">
          <cell r="B23">
            <v>339319.78</v>
          </cell>
          <cell r="C23">
            <v>2212</v>
          </cell>
          <cell r="D23">
            <v>5327</v>
          </cell>
          <cell r="E23">
            <v>8190</v>
          </cell>
          <cell r="F23">
            <v>10316</v>
          </cell>
          <cell r="G23">
            <v>10615</v>
          </cell>
          <cell r="H23">
            <v>0</v>
          </cell>
          <cell r="I23">
            <v>21781.37</v>
          </cell>
          <cell r="J23">
            <v>8380</v>
          </cell>
          <cell r="K23">
            <v>22018.719999999998</v>
          </cell>
          <cell r="L23">
            <v>8380</v>
          </cell>
          <cell r="M23">
            <v>22018.719999999998</v>
          </cell>
          <cell r="N23">
            <v>8380</v>
          </cell>
          <cell r="O23">
            <v>70250.53</v>
          </cell>
          <cell r="P23">
            <v>17130</v>
          </cell>
          <cell r="Q23">
            <v>22256.059999999998</v>
          </cell>
          <cell r="R23">
            <v>17130</v>
          </cell>
          <cell r="S23">
            <v>21781.37</v>
          </cell>
          <cell r="T23">
            <v>17130</v>
          </cell>
          <cell r="U23">
            <v>22018.719999999998</v>
          </cell>
          <cell r="V23">
            <v>17130</v>
          </cell>
          <cell r="W23">
            <v>332445.49</v>
          </cell>
        </row>
        <row r="25">
          <cell r="B25">
            <v>400812</v>
          </cell>
          <cell r="C25">
            <v>2408</v>
          </cell>
          <cell r="D25">
            <v>5661</v>
          </cell>
          <cell r="E25">
            <v>12446</v>
          </cell>
          <cell r="F25">
            <v>13988</v>
          </cell>
          <cell r="G25">
            <v>10451</v>
          </cell>
          <cell r="H25">
            <v>0</v>
          </cell>
          <cell r="I25">
            <v>26456.559999999998</v>
          </cell>
          <cell r="J25">
            <v>9767</v>
          </cell>
          <cell r="K25">
            <v>27211.309999999998</v>
          </cell>
          <cell r="L25">
            <v>9767</v>
          </cell>
          <cell r="M25">
            <v>27211.309999999998</v>
          </cell>
          <cell r="N25">
            <v>9767</v>
          </cell>
          <cell r="O25">
            <v>75148.819999999992</v>
          </cell>
          <cell r="P25">
            <v>18517</v>
          </cell>
          <cell r="Q25">
            <v>27963.659999999996</v>
          </cell>
          <cell r="R25">
            <v>18517</v>
          </cell>
          <cell r="S25">
            <v>26456.559999999998</v>
          </cell>
          <cell r="T25">
            <v>18517</v>
          </cell>
          <cell r="U25">
            <v>27211.309999999998</v>
          </cell>
          <cell r="V25">
            <v>18517</v>
          </cell>
          <cell r="W25">
            <v>385982.53</v>
          </cell>
        </row>
      </sheetData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Colorado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1102.1489999999999</v>
          </cell>
          <cell r="D12">
            <v>197.58725920000003</v>
          </cell>
          <cell r="E12">
            <v>-904.56174079999982</v>
          </cell>
          <cell r="G12">
            <v>3763.6531299999997</v>
          </cell>
          <cell r="H12">
            <v>4511.2615913999998</v>
          </cell>
          <cell r="I12">
            <v>747.60846140000012</v>
          </cell>
          <cell r="K12">
            <v>4511.2615913999998</v>
          </cell>
          <cell r="L12">
            <v>4511</v>
          </cell>
          <cell r="M12">
            <v>0.26159139999981562</v>
          </cell>
          <cell r="N12">
            <v>5.7986307089462044E-5</v>
          </cell>
        </row>
        <row r="14">
          <cell r="A14" t="str">
            <v xml:space="preserve">  Equipment</v>
          </cell>
          <cell r="C14">
            <v>87.337000000000003</v>
          </cell>
          <cell r="D14">
            <v>0</v>
          </cell>
          <cell r="E14">
            <v>-87.337000000000003</v>
          </cell>
          <cell r="G14">
            <v>196.20140000000001</v>
          </cell>
          <cell r="H14">
            <v>102.98048000000001</v>
          </cell>
          <cell r="I14">
            <v>-93.220919999999992</v>
          </cell>
          <cell r="K14">
            <v>102.98048000000001</v>
          </cell>
          <cell r="L14">
            <v>153</v>
          </cell>
          <cell r="M14">
            <v>-50.019519999999986</v>
          </cell>
          <cell r="N14">
            <v>-0.48571845848844342</v>
          </cell>
        </row>
        <row r="15">
          <cell r="A15" t="str">
            <v xml:space="preserve">  Information Technology</v>
          </cell>
          <cell r="C15">
            <v>66.728999999999999</v>
          </cell>
          <cell r="D15">
            <v>4.5763800000000003</v>
          </cell>
          <cell r="E15">
            <v>-62.152619999999999</v>
          </cell>
          <cell r="G15">
            <v>856.26148999999998</v>
          </cell>
          <cell r="H15">
            <v>275.1737</v>
          </cell>
          <cell r="I15">
            <v>-581.08779000000004</v>
          </cell>
          <cell r="K15">
            <v>275.1737</v>
          </cell>
          <cell r="L15">
            <v>454</v>
          </cell>
          <cell r="M15">
            <v>-178.8263</v>
          </cell>
          <cell r="N15">
            <v>-0.64986697493256085</v>
          </cell>
        </row>
        <row r="16">
          <cell r="A16" t="str">
            <v xml:space="preserve">  Miscellaneous</v>
          </cell>
          <cell r="C16">
            <v>52.759</v>
          </cell>
          <cell r="D16">
            <v>0</v>
          </cell>
          <cell r="E16">
            <v>-52.759</v>
          </cell>
          <cell r="G16">
            <v>-59.383000000000003</v>
          </cell>
          <cell r="H16">
            <v>0</v>
          </cell>
          <cell r="I16">
            <v>59.383000000000003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78.572000000000003</v>
          </cell>
          <cell r="D17">
            <v>0</v>
          </cell>
          <cell r="E17">
            <v>-78.572000000000003</v>
          </cell>
          <cell r="G17">
            <v>1.6600000000034924E-3</v>
          </cell>
          <cell r="H17">
            <v>0</v>
          </cell>
          <cell r="I17">
            <v>-1.6600000000034924E-3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252.74331000000001</v>
          </cell>
          <cell r="I18">
            <v>252.74331000000001</v>
          </cell>
          <cell r="K18">
            <v>252.74331000000001</v>
          </cell>
          <cell r="L18">
            <v>253</v>
          </cell>
          <cell r="M18">
            <v>-0.25668999999999187</v>
          </cell>
          <cell r="N18">
            <v>-1.0156154083761579E-3</v>
          </cell>
        </row>
        <row r="19">
          <cell r="A19" t="str">
            <v xml:space="preserve">  Public Improvements</v>
          </cell>
          <cell r="C19">
            <v>-2.08</v>
          </cell>
          <cell r="D19">
            <v>14.794549999999999</v>
          </cell>
          <cell r="E19">
            <v>16.874549999999999</v>
          </cell>
          <cell r="G19">
            <v>30.338000000000001</v>
          </cell>
          <cell r="H19">
            <v>255.27952439999996</v>
          </cell>
          <cell r="I19">
            <v>224.94152439999996</v>
          </cell>
          <cell r="K19">
            <v>255.27952439999996</v>
          </cell>
          <cell r="L19">
            <v>255</v>
          </cell>
          <cell r="M19">
            <v>0.27952439999995704</v>
          </cell>
          <cell r="N19">
            <v>1.0949738356687297E-3</v>
          </cell>
        </row>
        <row r="20">
          <cell r="A20" t="str">
            <v xml:space="preserve">  Structures</v>
          </cell>
          <cell r="C20">
            <v>19.882999999999999</v>
          </cell>
          <cell r="D20">
            <v>0</v>
          </cell>
          <cell r="E20">
            <v>-19.882999999999999</v>
          </cell>
          <cell r="G20">
            <v>57.481999999999999</v>
          </cell>
          <cell r="H20">
            <v>66.794179999999997</v>
          </cell>
          <cell r="I20">
            <v>9.3121799999999979</v>
          </cell>
          <cell r="K20">
            <v>66.794179999999997</v>
          </cell>
          <cell r="L20">
            <v>67</v>
          </cell>
          <cell r="M20">
            <v>-0.20582000000000278</v>
          </cell>
          <cell r="N20">
            <v>-3.0814061943720663E-3</v>
          </cell>
        </row>
        <row r="21">
          <cell r="A21" t="str">
            <v xml:space="preserve">  System Improvement</v>
          </cell>
          <cell r="C21">
            <v>432.43400000000003</v>
          </cell>
          <cell r="D21">
            <v>0</v>
          </cell>
          <cell r="E21">
            <v>-432.43400000000003</v>
          </cell>
          <cell r="G21">
            <v>1032.04474</v>
          </cell>
          <cell r="H21">
            <v>738.32386320000001</v>
          </cell>
          <cell r="I21">
            <v>-293.72087680000004</v>
          </cell>
          <cell r="K21">
            <v>738.32386320000001</v>
          </cell>
          <cell r="L21">
            <v>938</v>
          </cell>
          <cell r="M21">
            <v>-199.67613679999999</v>
          </cell>
          <cell r="N21">
            <v>-0.27044518909977444</v>
          </cell>
        </row>
        <row r="22">
          <cell r="A22" t="str">
            <v xml:space="preserve">  System Integrity</v>
          </cell>
          <cell r="C22">
            <v>264.56299999999999</v>
          </cell>
          <cell r="D22">
            <v>188.10840759999996</v>
          </cell>
          <cell r="E22">
            <v>-76.454592400000024</v>
          </cell>
          <cell r="G22">
            <v>3080.99854</v>
          </cell>
          <cell r="H22">
            <v>2577.067145</v>
          </cell>
          <cell r="I22">
            <v>-503.93139500000007</v>
          </cell>
          <cell r="K22">
            <v>2577.067145</v>
          </cell>
          <cell r="L22">
            <v>2577</v>
          </cell>
          <cell r="M22">
            <v>6.7144999999982247E-2</v>
          </cell>
          <cell r="N22">
            <v>2.605481200994561E-5</v>
          </cell>
        </row>
        <row r="23">
          <cell r="A23" t="str">
            <v xml:space="preserve">  Vehicles</v>
          </cell>
          <cell r="C23">
            <v>8.9</v>
          </cell>
          <cell r="D23">
            <v>0</v>
          </cell>
          <cell r="E23">
            <v>-8.9</v>
          </cell>
          <cell r="G23">
            <v>5.73</v>
          </cell>
          <cell r="H23">
            <v>0</v>
          </cell>
          <cell r="I23">
            <v>-5.73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1009.097</v>
          </cell>
          <cell r="D24">
            <v>207.47933759999995</v>
          </cell>
          <cell r="E24">
            <v>-801.61766239999997</v>
          </cell>
          <cell r="G24">
            <v>5199.6748299999999</v>
          </cell>
          <cell r="H24">
            <v>4268.3622025999994</v>
          </cell>
          <cell r="I24">
            <v>-931.31262740000011</v>
          </cell>
          <cell r="K24">
            <v>4268.3622025999994</v>
          </cell>
          <cell r="L24">
            <v>4697</v>
          </cell>
          <cell r="M24">
            <v>-428.63779740000007</v>
          </cell>
          <cell r="N24">
            <v>-0.10042207691252227</v>
          </cell>
        </row>
        <row r="26">
          <cell r="A26" t="str">
            <v xml:space="preserve"> Total Colorado-Kansas</v>
          </cell>
          <cell r="C26">
            <v>2111.2460000000001</v>
          </cell>
          <cell r="D26">
            <v>405.06659679999996</v>
          </cell>
          <cell r="E26">
            <v>-1706.1794031999998</v>
          </cell>
          <cell r="G26">
            <v>8963.3279599999987</v>
          </cell>
          <cell r="H26">
            <v>8779.6237939999992</v>
          </cell>
          <cell r="I26">
            <v>-183.70416599999999</v>
          </cell>
          <cell r="K26">
            <v>8779.6237939999992</v>
          </cell>
          <cell r="L26">
            <v>9208</v>
          </cell>
          <cell r="M26">
            <v>-428.37620600000025</v>
          </cell>
          <cell r="N26">
            <v>-4.8792091330012666E-2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Kansas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235.60499999999999</v>
          </cell>
          <cell r="D12">
            <v>167.50663120000002</v>
          </cell>
          <cell r="E12">
            <v>-68.098368799999974</v>
          </cell>
          <cell r="G12">
            <v>3346.5178300000002</v>
          </cell>
          <cell r="H12">
            <v>2426.9025218000006</v>
          </cell>
          <cell r="I12">
            <v>-919.61530819999962</v>
          </cell>
          <cell r="K12">
            <v>2426.9025218000006</v>
          </cell>
          <cell r="L12">
            <v>2427</v>
          </cell>
          <cell r="M12">
            <v>-9.7478199999386561E-2</v>
          </cell>
          <cell r="N12">
            <v>-4.0165684086515475E-5</v>
          </cell>
        </row>
        <row r="14">
          <cell r="A14" t="str">
            <v xml:space="preserve">  Equipment</v>
          </cell>
          <cell r="C14">
            <v>153.85300000000001</v>
          </cell>
          <cell r="D14">
            <v>1.45377</v>
          </cell>
          <cell r="E14">
            <v>-152.39923000000002</v>
          </cell>
          <cell r="G14">
            <v>357.35502000000002</v>
          </cell>
          <cell r="H14">
            <v>180.26667999999992</v>
          </cell>
          <cell r="I14">
            <v>-177.0883400000001</v>
          </cell>
          <cell r="K14">
            <v>180.26667999999992</v>
          </cell>
          <cell r="L14">
            <v>190</v>
          </cell>
          <cell r="M14">
            <v>-9.7333200000000772</v>
          </cell>
          <cell r="N14">
            <v>-5.3994004882100682E-2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208</v>
          </cell>
          <cell r="M15">
            <v>-208</v>
          </cell>
          <cell r="N15">
            <v>0</v>
          </cell>
        </row>
        <row r="16">
          <cell r="A16" t="str">
            <v xml:space="preserve">  Miscellaneous</v>
          </cell>
          <cell r="C16">
            <v>-44.125999999999998</v>
          </cell>
          <cell r="D16">
            <v>0</v>
          </cell>
          <cell r="E16">
            <v>44.125999999999998</v>
          </cell>
          <cell r="G16">
            <v>-25.618769999999991</v>
          </cell>
          <cell r="H16">
            <v>0</v>
          </cell>
          <cell r="I16">
            <v>25.618769999999991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-235.999</v>
          </cell>
          <cell r="D17">
            <v>0</v>
          </cell>
          <cell r="E17">
            <v>235.999</v>
          </cell>
          <cell r="G17">
            <v>-5.1000000000931322E-4</v>
          </cell>
          <cell r="H17">
            <v>0</v>
          </cell>
          <cell r="I17">
            <v>5.1000000000931322E-4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253.74299999999999</v>
          </cell>
          <cell r="D19">
            <v>27.525185000000004</v>
          </cell>
          <cell r="E19">
            <v>-226.217815</v>
          </cell>
          <cell r="G19">
            <v>1756.3019300000001</v>
          </cell>
          <cell r="H19">
            <v>1438.7945580000001</v>
          </cell>
          <cell r="I19">
            <v>-317.50737200000003</v>
          </cell>
          <cell r="K19">
            <v>1438.7945580000001</v>
          </cell>
          <cell r="L19">
            <v>1439</v>
          </cell>
          <cell r="M19">
            <v>-0.20544199999994817</v>
          </cell>
          <cell r="N19">
            <v>-1.4278758482762357E-4</v>
          </cell>
        </row>
        <row r="20">
          <cell r="A20" t="str">
            <v xml:space="preserve">  Structures</v>
          </cell>
          <cell r="C20">
            <v>12.093999999999999</v>
          </cell>
          <cell r="D20">
            <v>1.21099</v>
          </cell>
          <cell r="E20">
            <v>-10.883009999999999</v>
          </cell>
          <cell r="G20">
            <v>-6.965889999999999</v>
          </cell>
          <cell r="H20">
            <v>14.531879999999999</v>
          </cell>
          <cell r="I20">
            <v>21.497769999999999</v>
          </cell>
          <cell r="K20">
            <v>14.531879999999999</v>
          </cell>
          <cell r="L20">
            <v>15</v>
          </cell>
          <cell r="M20">
            <v>-0.46812000000000076</v>
          </cell>
          <cell r="N20">
            <v>-3.2213313074426764E-2</v>
          </cell>
        </row>
        <row r="21">
          <cell r="A21" t="str">
            <v xml:space="preserve">  System Improvement</v>
          </cell>
          <cell r="C21">
            <v>73.521000000000001</v>
          </cell>
          <cell r="D21">
            <v>2.4940799999999999</v>
          </cell>
          <cell r="E21">
            <v>-71.026920000000004</v>
          </cell>
          <cell r="G21">
            <v>285.01585999999998</v>
          </cell>
          <cell r="H21">
            <v>27.434880000000003</v>
          </cell>
          <cell r="I21">
            <v>-257.58097999999995</v>
          </cell>
          <cell r="K21">
            <v>27.434880000000003</v>
          </cell>
          <cell r="L21">
            <v>27</v>
          </cell>
          <cell r="M21">
            <v>0.43488000000000326</v>
          </cell>
          <cell r="N21">
            <v>1.5851354188536754E-2</v>
          </cell>
        </row>
        <row r="22">
          <cell r="A22" t="str">
            <v xml:space="preserve">  System Integrity</v>
          </cell>
          <cell r="C22">
            <v>596.45399999999995</v>
          </cell>
          <cell r="D22">
            <v>546.44438109999987</v>
          </cell>
          <cell r="E22">
            <v>-50.009618900000078</v>
          </cell>
          <cell r="G22">
            <v>6514.3561899999995</v>
          </cell>
          <cell r="H22">
            <v>6289.5160579999992</v>
          </cell>
          <cell r="I22">
            <v>-224.84013200000027</v>
          </cell>
          <cell r="K22">
            <v>6289.5160579999992</v>
          </cell>
          <cell r="L22">
            <v>6290</v>
          </cell>
          <cell r="M22">
            <v>-0.48394200000075216</v>
          </cell>
          <cell r="N22">
            <v>-7.694423474524695E-5</v>
          </cell>
        </row>
        <row r="23">
          <cell r="A23" t="str">
            <v xml:space="preserve">  Vehicles</v>
          </cell>
          <cell r="C23">
            <v>-0.53400000000000003</v>
          </cell>
          <cell r="D23">
            <v>0</v>
          </cell>
          <cell r="E23">
            <v>0.53400000000000003</v>
          </cell>
          <cell r="G23">
            <v>-4.4850000000000003</v>
          </cell>
          <cell r="H23">
            <v>0</v>
          </cell>
          <cell r="I23">
            <v>4.4850000000000003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809.00599999999997</v>
          </cell>
          <cell r="D24">
            <v>579.12840609999989</v>
          </cell>
          <cell r="E24">
            <v>-229.87759390000011</v>
          </cell>
          <cell r="G24">
            <v>8875.9588299999996</v>
          </cell>
          <cell r="H24">
            <v>7950.5440559999988</v>
          </cell>
          <cell r="I24">
            <v>-925.41477400000042</v>
          </cell>
          <cell r="K24">
            <v>7950.5440559999988</v>
          </cell>
          <cell r="L24">
            <v>8169</v>
          </cell>
          <cell r="M24">
            <v>-218.45594400000078</v>
          </cell>
          <cell r="N24">
            <v>-2.7476854723563187E-2</v>
          </cell>
        </row>
        <row r="26">
          <cell r="A26" t="str">
            <v xml:space="preserve"> Total Colorado-Kansas</v>
          </cell>
          <cell r="C26">
            <v>1044.6109999999999</v>
          </cell>
          <cell r="D26">
            <v>746.63503729999991</v>
          </cell>
          <cell r="E26">
            <v>-297.97596270000008</v>
          </cell>
          <cell r="G26">
            <v>12222.47666</v>
          </cell>
          <cell r="H26">
            <v>10377.446577799999</v>
          </cell>
          <cell r="I26">
            <v>-1845.0300821999999</v>
          </cell>
          <cell r="K26">
            <v>10377.446577799999</v>
          </cell>
          <cell r="L26">
            <v>10596</v>
          </cell>
          <cell r="M26">
            <v>-218.55342220000017</v>
          </cell>
          <cell r="N26">
            <v>-2.1060423733478096E-2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2.9510000000000001</v>
          </cell>
          <cell r="D12">
            <v>6.2839920000000005</v>
          </cell>
          <cell r="E12">
            <v>3.3329920000000004</v>
          </cell>
          <cell r="G12">
            <v>70.272559999999999</v>
          </cell>
          <cell r="H12">
            <v>75.289768000000009</v>
          </cell>
          <cell r="I12">
            <v>5.0172080000000108</v>
          </cell>
          <cell r="K12">
            <v>75.289768000000009</v>
          </cell>
          <cell r="L12">
            <v>75</v>
          </cell>
          <cell r="M12">
            <v>0.28976800000000935</v>
          </cell>
          <cell r="N12">
            <v>3.8487035847953378E-3</v>
          </cell>
        </row>
        <row r="14">
          <cell r="A14" t="str">
            <v xml:space="preserve">  Equipment</v>
          </cell>
          <cell r="C14">
            <v>2.4020000000000001</v>
          </cell>
          <cell r="D14">
            <v>0.54395000000000004</v>
          </cell>
          <cell r="E14">
            <v>-1.85805</v>
          </cell>
          <cell r="G14">
            <v>11.7</v>
          </cell>
          <cell r="H14">
            <v>14.119520000000009</v>
          </cell>
          <cell r="I14">
            <v>2.4195200000000092</v>
          </cell>
          <cell r="K14">
            <v>14.119520000000009</v>
          </cell>
          <cell r="L14">
            <v>14</v>
          </cell>
          <cell r="M14">
            <v>0.11952000000000851</v>
          </cell>
          <cell r="N14">
            <v>8.4648769929861947E-3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-2.2360000000000002</v>
          </cell>
          <cell r="D16">
            <v>0</v>
          </cell>
          <cell r="E16">
            <v>2.2360000000000002</v>
          </cell>
          <cell r="G16">
            <v>-1.43</v>
          </cell>
          <cell r="H16">
            <v>0</v>
          </cell>
          <cell r="I16">
            <v>1.43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1.6240299999999999</v>
          </cell>
          <cell r="E19">
            <v>1.6240299999999999</v>
          </cell>
          <cell r="G19">
            <v>2.81732</v>
          </cell>
          <cell r="H19">
            <v>16.982940000000003</v>
          </cell>
          <cell r="I19">
            <v>14.165620000000002</v>
          </cell>
          <cell r="K19">
            <v>16.982940000000003</v>
          </cell>
          <cell r="L19">
            <v>17</v>
          </cell>
          <cell r="M19">
            <v>-1.7059999999997189E-2</v>
          </cell>
          <cell r="N19">
            <v>-1.0045374946856778E-3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8.0000000000000002E-3</v>
          </cell>
          <cell r="D21">
            <v>0.96299000000000001</v>
          </cell>
          <cell r="E21">
            <v>0.95499000000000001</v>
          </cell>
          <cell r="G21">
            <v>0.39400000000000002</v>
          </cell>
          <cell r="H21">
            <v>11.189443999999998</v>
          </cell>
          <cell r="I21">
            <v>10.795443999999998</v>
          </cell>
          <cell r="K21">
            <v>11.189443999999998</v>
          </cell>
          <cell r="L21">
            <v>11</v>
          </cell>
          <cell r="M21">
            <v>0.18944399999999817</v>
          </cell>
          <cell r="N21">
            <v>1.6930599947593303E-2</v>
          </cell>
        </row>
        <row r="22">
          <cell r="A22" t="str">
            <v xml:space="preserve">  System Integrity</v>
          </cell>
          <cell r="C22">
            <v>14.276999999999999</v>
          </cell>
          <cell r="D22">
            <v>19.703257999999998</v>
          </cell>
          <cell r="E22">
            <v>5.4262579999999989</v>
          </cell>
          <cell r="G22">
            <v>125.45202999999999</v>
          </cell>
          <cell r="H22">
            <v>232.61349799999999</v>
          </cell>
          <cell r="I22">
            <v>107.161468</v>
          </cell>
          <cell r="K22">
            <v>232.61349799999999</v>
          </cell>
          <cell r="L22">
            <v>233</v>
          </cell>
          <cell r="M22">
            <v>-0.38650200000000723</v>
          </cell>
          <cell r="N22">
            <v>-1.6615630791984705E-3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14.450999999999999</v>
          </cell>
          <cell r="D24">
            <v>22.834228</v>
          </cell>
          <cell r="E24">
            <v>8.383227999999999</v>
          </cell>
          <cell r="G24">
            <v>138.93334999999999</v>
          </cell>
          <cell r="H24">
            <v>274.90540199999998</v>
          </cell>
          <cell r="I24">
            <v>135.97205200000002</v>
          </cell>
          <cell r="K24">
            <v>274.90540199999998</v>
          </cell>
          <cell r="L24">
            <v>275</v>
          </cell>
          <cell r="M24">
            <v>-9.4597999999997739E-2</v>
          </cell>
          <cell r="N24">
            <v>-3.441110989881448E-4</v>
          </cell>
        </row>
        <row r="26">
          <cell r="A26" t="str">
            <v xml:space="preserve"> Total Colorado-Kansas</v>
          </cell>
          <cell r="C26">
            <v>17.401999999999997</v>
          </cell>
          <cell r="D26">
            <v>29.118220000000001</v>
          </cell>
          <cell r="E26">
            <v>11.71622</v>
          </cell>
          <cell r="G26">
            <v>209.20590999999999</v>
          </cell>
          <cell r="H26">
            <v>350.19516999999996</v>
          </cell>
          <cell r="I26">
            <v>140.98926000000003</v>
          </cell>
          <cell r="K26">
            <v>350.19516999999996</v>
          </cell>
          <cell r="L26">
            <v>350</v>
          </cell>
          <cell r="M26">
            <v>0.19517000000001161</v>
          </cell>
          <cell r="N26">
            <v>5.5731779510268984E-4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Kentucky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550.91700000000003</v>
          </cell>
          <cell r="D12">
            <v>368.08115199999997</v>
          </cell>
          <cell r="E12">
            <v>-182.83584800000006</v>
          </cell>
          <cell r="G12">
            <v>4735.7601099999993</v>
          </cell>
          <cell r="H12">
            <v>4884.0575929999995</v>
          </cell>
          <cell r="I12">
            <v>148.29748300000028</v>
          </cell>
          <cell r="K12">
            <v>4884.0575929999995</v>
          </cell>
          <cell r="L12">
            <v>4625</v>
          </cell>
          <cell r="M12">
            <v>259.05759299999954</v>
          </cell>
          <cell r="N12">
            <v>5.3041469734363876E-2</v>
          </cell>
        </row>
        <row r="14">
          <cell r="A14" t="str">
            <v xml:space="preserve">  Equipment</v>
          </cell>
          <cell r="C14">
            <v>176.577</v>
          </cell>
          <cell r="D14">
            <v>3.8630300000000002</v>
          </cell>
          <cell r="E14">
            <v>-172.71396999999999</v>
          </cell>
          <cell r="G14">
            <v>484.62148999999999</v>
          </cell>
          <cell r="H14">
            <v>255.71277000000001</v>
          </cell>
          <cell r="I14">
            <v>-228.90871999999999</v>
          </cell>
          <cell r="K14">
            <v>255.71277000000001</v>
          </cell>
          <cell r="L14">
            <v>368</v>
          </cell>
          <cell r="M14">
            <v>-112.28722999999999</v>
          </cell>
          <cell r="N14">
            <v>-0.43911467542274085</v>
          </cell>
        </row>
        <row r="15">
          <cell r="A15" t="str">
            <v xml:space="preserve">  Information Technology</v>
          </cell>
          <cell r="C15">
            <v>-7.3120000000000003</v>
          </cell>
          <cell r="D15">
            <v>0</v>
          </cell>
          <cell r="E15">
            <v>7.3120000000000003</v>
          </cell>
          <cell r="G15">
            <v>648.52571</v>
          </cell>
          <cell r="H15">
            <v>77.417229999999989</v>
          </cell>
          <cell r="I15">
            <v>-571.10847999999999</v>
          </cell>
          <cell r="K15">
            <v>77.417229999999989</v>
          </cell>
          <cell r="L15">
            <v>656</v>
          </cell>
          <cell r="M15">
            <v>-578.58276999999998</v>
          </cell>
          <cell r="N15">
            <v>-7.4735658974106931</v>
          </cell>
        </row>
        <row r="16">
          <cell r="A16" t="str">
            <v xml:space="preserve">  Miscellaneous</v>
          </cell>
          <cell r="C16">
            <v>-55.95</v>
          </cell>
          <cell r="D16">
            <v>0</v>
          </cell>
          <cell r="E16">
            <v>55.95</v>
          </cell>
          <cell r="G16">
            <v>-390.899</v>
          </cell>
          <cell r="H16">
            <v>0</v>
          </cell>
          <cell r="I16">
            <v>390.899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-417.334</v>
          </cell>
          <cell r="D17">
            <v>0</v>
          </cell>
          <cell r="E17">
            <v>417.334</v>
          </cell>
          <cell r="G17">
            <v>-5.4999999998835852E-4</v>
          </cell>
          <cell r="H17">
            <v>0</v>
          </cell>
          <cell r="I17">
            <v>5.4999999998835852E-4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7.0000000000000001E-3</v>
          </cell>
          <cell r="D18">
            <v>0</v>
          </cell>
          <cell r="E18">
            <v>-7.0000000000000001E-3</v>
          </cell>
          <cell r="G18">
            <v>-248.52030999999999</v>
          </cell>
          <cell r="H18">
            <v>339.54926</v>
          </cell>
          <cell r="I18">
            <v>588.06957</v>
          </cell>
          <cell r="K18">
            <v>339.54926</v>
          </cell>
          <cell r="L18">
            <v>-249</v>
          </cell>
          <cell r="M18">
            <v>588.54926</v>
          </cell>
          <cell r="N18">
            <v>1.7333251145945658</v>
          </cell>
        </row>
        <row r="19">
          <cell r="A19" t="str">
            <v xml:space="preserve">  Public Improvements</v>
          </cell>
          <cell r="C19">
            <v>141.22900000000001</v>
          </cell>
          <cell r="D19">
            <v>-45.004981999999998</v>
          </cell>
          <cell r="E19">
            <v>-186.23398200000003</v>
          </cell>
          <cell r="G19">
            <v>1523.8055400000001</v>
          </cell>
          <cell r="H19">
            <v>268.71487399999995</v>
          </cell>
          <cell r="I19">
            <v>-1255.0906660000001</v>
          </cell>
          <cell r="K19">
            <v>268.71487399999995</v>
          </cell>
          <cell r="L19">
            <v>1550</v>
          </cell>
          <cell r="M19">
            <v>-1281.285126</v>
          </cell>
          <cell r="N19">
            <v>-4.7681957717011239</v>
          </cell>
        </row>
        <row r="20">
          <cell r="A20" t="str">
            <v xml:space="preserve">  Structures</v>
          </cell>
          <cell r="C20">
            <v>34.090000000000003</v>
          </cell>
          <cell r="D20">
            <v>0</v>
          </cell>
          <cell r="E20">
            <v>-34.090000000000003</v>
          </cell>
          <cell r="G20">
            <v>106.45967999999999</v>
          </cell>
          <cell r="H20">
            <v>82.842199999999991</v>
          </cell>
          <cell r="I20">
            <v>-23.61748</v>
          </cell>
          <cell r="K20">
            <v>82.842199999999991</v>
          </cell>
          <cell r="L20">
            <v>72</v>
          </cell>
          <cell r="M20">
            <v>10.842199999999991</v>
          </cell>
          <cell r="N20">
            <v>0.13087774105467978</v>
          </cell>
        </row>
        <row r="21">
          <cell r="A21" t="str">
            <v xml:space="preserve">  System Improvement</v>
          </cell>
          <cell r="C21">
            <v>44.204999999999998</v>
          </cell>
          <cell r="D21">
            <v>4.9950180000000008</v>
          </cell>
          <cell r="E21">
            <v>-39.209981999999997</v>
          </cell>
          <cell r="G21">
            <v>327.4178</v>
          </cell>
          <cell r="H21">
            <v>348.65526399999999</v>
          </cell>
          <cell r="I21">
            <v>21.237463999999989</v>
          </cell>
          <cell r="K21">
            <v>348.65526399999999</v>
          </cell>
          <cell r="L21">
            <v>335</v>
          </cell>
          <cell r="M21">
            <v>13.655263999999988</v>
          </cell>
          <cell r="N21">
            <v>3.9165517948411041E-2</v>
          </cell>
        </row>
        <row r="22">
          <cell r="A22" t="str">
            <v xml:space="preserve">  System Integrity</v>
          </cell>
          <cell r="C22">
            <v>1060.2159999999999</v>
          </cell>
          <cell r="D22">
            <v>592.33235539999998</v>
          </cell>
          <cell r="E22">
            <v>-467.88364459999991</v>
          </cell>
          <cell r="G22">
            <v>9725.6921999999995</v>
          </cell>
          <cell r="H22">
            <v>10541.252113900002</v>
          </cell>
          <cell r="I22">
            <v>815.55991390000236</v>
          </cell>
          <cell r="K22">
            <v>10541.252113900002</v>
          </cell>
          <cell r="L22">
            <v>9300</v>
          </cell>
          <cell r="M22">
            <v>1241.2521139000019</v>
          </cell>
          <cell r="N22">
            <v>0.11775186671261288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-4.7300000000000004</v>
          </cell>
          <cell r="H23">
            <v>0</v>
          </cell>
          <cell r="I23">
            <v>4.7300000000000004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975.72799999999995</v>
          </cell>
          <cell r="D24">
            <v>556.1854214</v>
          </cell>
          <cell r="E24">
            <v>-419.5425785999999</v>
          </cell>
          <cell r="G24">
            <v>12172.37256</v>
          </cell>
          <cell r="H24">
            <v>11914.143711900002</v>
          </cell>
          <cell r="I24">
            <v>-258.22884809999755</v>
          </cell>
          <cell r="K24">
            <v>11914.143711900002</v>
          </cell>
          <cell r="L24">
            <v>12032</v>
          </cell>
          <cell r="M24">
            <v>-117.85628809999798</v>
          </cell>
          <cell r="N24">
            <v>-9.8921324897467532E-3</v>
          </cell>
        </row>
        <row r="26">
          <cell r="A26" t="str">
            <v xml:space="preserve"> Total Kentucky</v>
          </cell>
          <cell r="C26">
            <v>1526.645</v>
          </cell>
          <cell r="D26">
            <v>924.26657339999997</v>
          </cell>
          <cell r="E26">
            <v>-602.37842660000001</v>
          </cell>
          <cell r="G26">
            <v>16908.132669999999</v>
          </cell>
          <cell r="H26">
            <v>16798.201304900002</v>
          </cell>
          <cell r="I26">
            <v>-109.93136509999727</v>
          </cell>
          <cell r="K26">
            <v>16798.201304900002</v>
          </cell>
          <cell r="L26">
            <v>16657</v>
          </cell>
          <cell r="M26">
            <v>141.20130490000156</v>
          </cell>
          <cell r="N26">
            <v>8.4057395394358924E-3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Tennessee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776.43499999999995</v>
          </cell>
          <cell r="D12">
            <v>672.24039519999997</v>
          </cell>
          <cell r="E12">
            <v>-104.19460479999998</v>
          </cell>
          <cell r="G12">
            <v>9746.3024800000003</v>
          </cell>
          <cell r="H12">
            <v>8435.2669800999993</v>
          </cell>
          <cell r="I12">
            <v>-1311.035499900001</v>
          </cell>
          <cell r="K12">
            <v>8435.2669800999993</v>
          </cell>
          <cell r="L12">
            <v>9350</v>
          </cell>
          <cell r="M12">
            <v>-914.73301990000073</v>
          </cell>
          <cell r="N12">
            <v>-0.10844150185856437</v>
          </cell>
        </row>
        <row r="14">
          <cell r="A14" t="str">
            <v xml:space="preserve">  Equipment</v>
          </cell>
          <cell r="C14">
            <v>202.67500000000001</v>
          </cell>
          <cell r="D14">
            <v>0</v>
          </cell>
          <cell r="E14">
            <v>-202.67500000000001</v>
          </cell>
          <cell r="G14">
            <v>463.34530999999998</v>
          </cell>
          <cell r="H14">
            <v>313.91336999999999</v>
          </cell>
          <cell r="I14">
            <v>-149.43194</v>
          </cell>
          <cell r="K14">
            <v>313.91336999999999</v>
          </cell>
          <cell r="L14">
            <v>335</v>
          </cell>
          <cell r="M14">
            <v>-21.086630000000014</v>
          </cell>
          <cell r="N14">
            <v>-6.7173405197746158E-2</v>
          </cell>
        </row>
        <row r="15">
          <cell r="A15" t="str">
            <v xml:space="preserve">  Information Technology</v>
          </cell>
          <cell r="C15">
            <v>7.5140000000000002</v>
          </cell>
          <cell r="D15">
            <v>0</v>
          </cell>
          <cell r="E15">
            <v>-7.5140000000000002</v>
          </cell>
          <cell r="G15">
            <v>573.47044999999991</v>
          </cell>
          <cell r="H15">
            <v>139.62268</v>
          </cell>
          <cell r="I15">
            <v>-433.84776999999991</v>
          </cell>
          <cell r="K15">
            <v>139.62268</v>
          </cell>
          <cell r="L15">
            <v>566</v>
          </cell>
          <cell r="M15">
            <v>-426.37732</v>
          </cell>
          <cell r="N15">
            <v>-3.053782666254508</v>
          </cell>
        </row>
        <row r="16">
          <cell r="A16" t="str">
            <v xml:space="preserve">  Miscellaneous</v>
          </cell>
          <cell r="C16">
            <v>-117.242</v>
          </cell>
          <cell r="D16">
            <v>0</v>
          </cell>
          <cell r="E16">
            <v>117.242</v>
          </cell>
          <cell r="G16">
            <v>-567.947</v>
          </cell>
          <cell r="H16">
            <v>0</v>
          </cell>
          <cell r="I16">
            <v>567.947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192.50200000000001</v>
          </cell>
          <cell r="D17">
            <v>0</v>
          </cell>
          <cell r="E17">
            <v>-192.50200000000001</v>
          </cell>
          <cell r="G17">
            <v>-4.6399700000000008</v>
          </cell>
          <cell r="H17">
            <v>0</v>
          </cell>
          <cell r="I17">
            <v>4.6399700000000008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225.887</v>
          </cell>
          <cell r="D19">
            <v>7.3918179999999998</v>
          </cell>
          <cell r="E19">
            <v>-218.495182</v>
          </cell>
          <cell r="G19">
            <v>1677.3818999999999</v>
          </cell>
          <cell r="H19">
            <v>932.42399599999987</v>
          </cell>
          <cell r="I19">
            <v>-744.95790399999998</v>
          </cell>
          <cell r="K19">
            <v>932.42399599999987</v>
          </cell>
          <cell r="L19">
            <v>1750</v>
          </cell>
          <cell r="M19">
            <v>-817.57600400000013</v>
          </cell>
          <cell r="N19">
            <v>-0.87682857531264158</v>
          </cell>
        </row>
        <row r="20">
          <cell r="A20" t="str">
            <v xml:space="preserve">  Structures</v>
          </cell>
          <cell r="C20">
            <v>293.62599999999998</v>
          </cell>
          <cell r="D20">
            <v>0</v>
          </cell>
          <cell r="E20">
            <v>-293.62599999999998</v>
          </cell>
          <cell r="G20">
            <v>344.27100000000002</v>
          </cell>
          <cell r="H20">
            <v>80.256190000000004</v>
          </cell>
          <cell r="I20">
            <v>-264.01481000000001</v>
          </cell>
          <cell r="K20">
            <v>80.256190000000004</v>
          </cell>
          <cell r="L20">
            <v>51</v>
          </cell>
          <cell r="M20">
            <v>29.256190000000004</v>
          </cell>
          <cell r="N20">
            <v>0.3645349972382193</v>
          </cell>
        </row>
        <row r="21">
          <cell r="A21" t="str">
            <v xml:space="preserve">  System Improvement</v>
          </cell>
          <cell r="C21">
            <v>1298.165</v>
          </cell>
          <cell r="D21">
            <v>16.669414</v>
          </cell>
          <cell r="E21">
            <v>-1281.495586</v>
          </cell>
          <cell r="G21">
            <v>7769.1522500000001</v>
          </cell>
          <cell r="H21">
            <v>2298.0741899999998</v>
          </cell>
          <cell r="I21">
            <v>-5471.0780599999998</v>
          </cell>
          <cell r="K21">
            <v>2298.0741899999998</v>
          </cell>
          <cell r="L21">
            <v>8150</v>
          </cell>
          <cell r="M21">
            <v>-5851.9258100000006</v>
          </cell>
          <cell r="N21">
            <v>-2.5464477323945758</v>
          </cell>
        </row>
        <row r="22">
          <cell r="A22" t="str">
            <v xml:space="preserve">  System Integrity</v>
          </cell>
          <cell r="C22">
            <v>448.25200000000001</v>
          </cell>
          <cell r="D22">
            <v>-110.13802909999994</v>
          </cell>
          <cell r="E22">
            <v>-558.39002909999999</v>
          </cell>
          <cell r="G22">
            <v>3375.2819500000001</v>
          </cell>
          <cell r="H22">
            <v>4763.1788738000014</v>
          </cell>
          <cell r="I22">
            <v>1387.8969238000013</v>
          </cell>
          <cell r="K22">
            <v>4763.1788738000014</v>
          </cell>
          <cell r="L22">
            <v>3200</v>
          </cell>
          <cell r="M22">
            <v>1563.1788738000014</v>
          </cell>
          <cell r="N22">
            <v>0.32817975457489335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2.5099999999999998</v>
          </cell>
          <cell r="H23">
            <v>0</v>
          </cell>
          <cell r="I23">
            <v>-2.5099999999999998</v>
          </cell>
          <cell r="K23">
            <v>0</v>
          </cell>
          <cell r="L23">
            <v>3</v>
          </cell>
          <cell r="M23">
            <v>-3</v>
          </cell>
          <cell r="N23">
            <v>0</v>
          </cell>
        </row>
        <row r="24">
          <cell r="A24" t="str">
            <v xml:space="preserve">  Total Non-Growth</v>
          </cell>
          <cell r="C24">
            <v>2551.3789999999999</v>
          </cell>
          <cell r="D24">
            <v>-86.076797099999936</v>
          </cell>
          <cell r="E24">
            <v>-2637.4557970999999</v>
          </cell>
          <cell r="G24">
            <v>13632.825890000002</v>
          </cell>
          <cell r="H24">
            <v>8527.469299800001</v>
          </cell>
          <cell r="I24">
            <v>-5105.3565901999991</v>
          </cell>
          <cell r="K24">
            <v>8527.469299800001</v>
          </cell>
          <cell r="L24">
            <v>14055</v>
          </cell>
          <cell r="M24">
            <v>-5527.530700199999</v>
          </cell>
          <cell r="N24">
            <v>-0.64820294343711549</v>
          </cell>
        </row>
        <row r="26">
          <cell r="A26" t="str">
            <v xml:space="preserve"> Total Tennessee</v>
          </cell>
          <cell r="C26">
            <v>3327.8139999999999</v>
          </cell>
          <cell r="D26">
            <v>586.16359810000006</v>
          </cell>
          <cell r="E26">
            <v>-2741.6504018999999</v>
          </cell>
          <cell r="G26">
            <v>23379.128370000002</v>
          </cell>
          <cell r="H26">
            <v>16962.7362799</v>
          </cell>
          <cell r="I26">
            <v>-6416.3920901000001</v>
          </cell>
          <cell r="K26">
            <v>16962.7362799</v>
          </cell>
          <cell r="L26">
            <v>23405</v>
          </cell>
          <cell r="M26">
            <v>-6442.2637200999998</v>
          </cell>
          <cell r="N26">
            <v>-0.37978918104939013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Georgia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234.185</v>
          </cell>
          <cell r="D12">
            <v>-1140.9258480000001</v>
          </cell>
          <cell r="E12">
            <v>-1375.110848</v>
          </cell>
          <cell r="G12">
            <v>1828.3045400000001</v>
          </cell>
          <cell r="H12">
            <v>1803.2686219999998</v>
          </cell>
          <cell r="I12">
            <v>-25.035918000000265</v>
          </cell>
          <cell r="K12">
            <v>1803.2686219999998</v>
          </cell>
          <cell r="L12">
            <v>1950</v>
          </cell>
          <cell r="M12">
            <v>-146.73137800000018</v>
          </cell>
          <cell r="N12">
            <v>-8.136967294271491E-2</v>
          </cell>
        </row>
        <row r="14">
          <cell r="A14" t="str">
            <v xml:space="preserve">  Equipment</v>
          </cell>
          <cell r="C14">
            <v>73.712000000000003</v>
          </cell>
          <cell r="D14">
            <v>8.5673300000000001</v>
          </cell>
          <cell r="E14">
            <v>-65.144670000000005</v>
          </cell>
          <cell r="G14">
            <v>134.31129000000001</v>
          </cell>
          <cell r="H14">
            <v>-3.9999999982683221E-5</v>
          </cell>
          <cell r="I14">
            <v>-134.31133</v>
          </cell>
          <cell r="K14">
            <v>-3.9999999982683221E-5</v>
          </cell>
          <cell r="L14">
            <v>95</v>
          </cell>
          <cell r="M14">
            <v>-95.000039999999984</v>
          </cell>
          <cell r="N14">
            <v>2375001.0010281838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-324.83199999999999</v>
          </cell>
          <cell r="D16">
            <v>0</v>
          </cell>
          <cell r="E16">
            <v>324.83199999999999</v>
          </cell>
          <cell r="G16">
            <v>-20.670999999999999</v>
          </cell>
          <cell r="H16">
            <v>0</v>
          </cell>
          <cell r="I16">
            <v>20.670999999999999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-172.36199999999999</v>
          </cell>
          <cell r="D17">
            <v>0</v>
          </cell>
          <cell r="E17">
            <v>172.36199999999999</v>
          </cell>
          <cell r="G17">
            <v>2.6000000000931322E-4</v>
          </cell>
          <cell r="H17">
            <v>0</v>
          </cell>
          <cell r="I17">
            <v>-2.6000000000931322E-4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151.16734</v>
          </cell>
          <cell r="I18">
            <v>151.16734</v>
          </cell>
          <cell r="K18">
            <v>151.16734</v>
          </cell>
          <cell r="L18">
            <v>0</v>
          </cell>
          <cell r="M18">
            <v>151.16734</v>
          </cell>
          <cell r="N18">
            <v>1</v>
          </cell>
        </row>
        <row r="19">
          <cell r="A19" t="str">
            <v xml:space="preserve">  Public Improvements</v>
          </cell>
          <cell r="C19">
            <v>-37.037999999999997</v>
          </cell>
          <cell r="D19">
            <v>1.4113</v>
          </cell>
          <cell r="E19">
            <v>38.449299999999994</v>
          </cell>
          <cell r="G19">
            <v>386.71676000000002</v>
          </cell>
          <cell r="H19">
            <v>91.550734000000006</v>
          </cell>
          <cell r="I19">
            <v>-295.16602599999999</v>
          </cell>
          <cell r="K19">
            <v>91.550734000000006</v>
          </cell>
          <cell r="L19">
            <v>495</v>
          </cell>
          <cell r="M19">
            <v>-403.44926599999997</v>
          </cell>
          <cell r="N19">
            <v>-4.4068381363277762</v>
          </cell>
        </row>
        <row r="20">
          <cell r="A20" t="str">
            <v xml:space="preserve">  Structures</v>
          </cell>
          <cell r="C20">
            <v>9.4369999999999994</v>
          </cell>
          <cell r="D20">
            <v>0</v>
          </cell>
          <cell r="E20">
            <v>-9.4369999999999994</v>
          </cell>
          <cell r="G20">
            <v>123.11443</v>
          </cell>
          <cell r="H20">
            <v>42.221019999999996</v>
          </cell>
          <cell r="I20">
            <v>-80.893410000000003</v>
          </cell>
          <cell r="K20">
            <v>42.221019999999996</v>
          </cell>
          <cell r="L20">
            <v>114</v>
          </cell>
          <cell r="M20">
            <v>-71.778980000000004</v>
          </cell>
          <cell r="N20">
            <v>-1.7000768811364579</v>
          </cell>
        </row>
        <row r="21">
          <cell r="A21" t="str">
            <v xml:space="preserve">  System Improvement</v>
          </cell>
          <cell r="C21">
            <v>5.9059999999999997</v>
          </cell>
          <cell r="D21">
            <v>0</v>
          </cell>
          <cell r="E21">
            <v>-5.9059999999999997</v>
          </cell>
          <cell r="G21">
            <v>89.747129999999999</v>
          </cell>
          <cell r="H21">
            <v>323.02419799999996</v>
          </cell>
          <cell r="I21">
            <v>233.27706799999996</v>
          </cell>
          <cell r="K21">
            <v>323.02419799999996</v>
          </cell>
          <cell r="L21">
            <v>165</v>
          </cell>
          <cell r="M21">
            <v>158.02419799999996</v>
          </cell>
          <cell r="N21">
            <v>0.48920235381251526</v>
          </cell>
        </row>
        <row r="22">
          <cell r="A22" t="str">
            <v xml:space="preserve">  System Integrity</v>
          </cell>
          <cell r="C22">
            <v>1231.7429999999999</v>
          </cell>
          <cell r="D22">
            <v>424.17116950000002</v>
          </cell>
          <cell r="E22">
            <v>-807.57183049999992</v>
          </cell>
          <cell r="G22">
            <v>5484.3001199999999</v>
          </cell>
          <cell r="H22">
            <v>5402.9608893999994</v>
          </cell>
          <cell r="I22">
            <v>-81.339230600000519</v>
          </cell>
          <cell r="K22">
            <v>5402.9608893999994</v>
          </cell>
          <cell r="L22">
            <v>4800</v>
          </cell>
          <cell r="M22">
            <v>602.96088939999936</v>
          </cell>
          <cell r="N22">
            <v>0.11159823321744577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4.7649999999999997</v>
          </cell>
          <cell r="H23">
            <v>0</v>
          </cell>
          <cell r="I23">
            <v>-4.7649999999999997</v>
          </cell>
          <cell r="K23">
            <v>0</v>
          </cell>
          <cell r="L23">
            <v>5</v>
          </cell>
          <cell r="M23">
            <v>-5</v>
          </cell>
          <cell r="N23">
            <v>0</v>
          </cell>
        </row>
        <row r="24">
          <cell r="A24" t="str">
            <v xml:space="preserve">  Total Non-Growth</v>
          </cell>
          <cell r="C24">
            <v>786.56600000000003</v>
          </cell>
          <cell r="D24">
            <v>434.14979950000003</v>
          </cell>
          <cell r="E24">
            <v>-352.4162005</v>
          </cell>
          <cell r="G24">
            <v>6202.2839899999999</v>
          </cell>
          <cell r="H24">
            <v>6010.9241413999989</v>
          </cell>
          <cell r="I24">
            <v>-191.35984860000056</v>
          </cell>
          <cell r="K24">
            <v>6010.9241413999989</v>
          </cell>
          <cell r="L24">
            <v>5674</v>
          </cell>
          <cell r="M24">
            <v>336.92414139999937</v>
          </cell>
          <cell r="N24">
            <v>5.6051970291797204E-2</v>
          </cell>
        </row>
        <row r="26">
          <cell r="A26" t="str">
            <v xml:space="preserve"> Total Georgia</v>
          </cell>
          <cell r="C26">
            <v>1020.751</v>
          </cell>
          <cell r="D26">
            <v>-706.77604850000012</v>
          </cell>
          <cell r="E26">
            <v>-1727.5270485000001</v>
          </cell>
          <cell r="G26">
            <v>8030.58853</v>
          </cell>
          <cell r="H26">
            <v>7814.1927633999985</v>
          </cell>
          <cell r="I26">
            <v>-216.39576660000083</v>
          </cell>
          <cell r="K26">
            <v>7814.1927633999985</v>
          </cell>
          <cell r="L26">
            <v>7624</v>
          </cell>
          <cell r="M26">
            <v>190.19276339999919</v>
          </cell>
          <cell r="N26">
            <v>2.4339400006974651E-2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Virginia</v>
          </cell>
          <cell r="D10" t="str">
            <v>M-T-D</v>
          </cell>
          <cell r="H10" t="str">
            <v>Y-T-D</v>
          </cell>
          <cell r="L10" t="str">
            <v>FY 2006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146.899</v>
          </cell>
          <cell r="D12">
            <v>82.851425999999975</v>
          </cell>
          <cell r="E12">
            <v>-64.047574000000026</v>
          </cell>
          <cell r="G12">
            <v>1996.1791899999998</v>
          </cell>
          <cell r="H12">
            <v>1064.2691</v>
          </cell>
          <cell r="I12">
            <v>-931.91008999999985</v>
          </cell>
          <cell r="K12">
            <v>1064.2691</v>
          </cell>
          <cell r="L12">
            <v>2010</v>
          </cell>
          <cell r="M12">
            <v>-945.73090000000002</v>
          </cell>
          <cell r="N12">
            <v>-0.8886200867806836</v>
          </cell>
        </row>
        <row r="14">
          <cell r="A14" t="str">
            <v xml:space="preserve">  Equipment</v>
          </cell>
          <cell r="C14">
            <v>34.793999999999997</v>
          </cell>
          <cell r="D14">
            <v>0</v>
          </cell>
          <cell r="E14">
            <v>-34.793999999999997</v>
          </cell>
          <cell r="G14">
            <v>111.94195999999999</v>
          </cell>
          <cell r="H14">
            <v>121.00264</v>
          </cell>
          <cell r="I14">
            <v>9.060680000000005</v>
          </cell>
          <cell r="K14">
            <v>121.00264</v>
          </cell>
          <cell r="L14">
            <v>110</v>
          </cell>
          <cell r="M14">
            <v>11.00264</v>
          </cell>
          <cell r="N14">
            <v>9.0928925187086826E-2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-14.173</v>
          </cell>
          <cell r="D16">
            <v>0</v>
          </cell>
          <cell r="E16">
            <v>14.173</v>
          </cell>
          <cell r="G16">
            <v>-1.1295900000000001</v>
          </cell>
          <cell r="H16">
            <v>0</v>
          </cell>
          <cell r="I16">
            <v>1.1295900000000001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-40.664000000000001</v>
          </cell>
          <cell r="D17">
            <v>0</v>
          </cell>
          <cell r="E17">
            <v>40.664000000000001</v>
          </cell>
          <cell r="G17">
            <v>3.7999999999738064E-4</v>
          </cell>
          <cell r="H17">
            <v>0</v>
          </cell>
          <cell r="I17">
            <v>-3.7999999999738064E-4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0.48499999999999999</v>
          </cell>
          <cell r="D19">
            <v>6.0019</v>
          </cell>
          <cell r="E19">
            <v>5.5168999999999997</v>
          </cell>
          <cell r="G19">
            <v>204.51066999999998</v>
          </cell>
          <cell r="H19">
            <v>72.022800000000004</v>
          </cell>
          <cell r="I19">
            <v>-132.48786999999999</v>
          </cell>
          <cell r="K19">
            <v>72.022800000000004</v>
          </cell>
          <cell r="L19">
            <v>225</v>
          </cell>
          <cell r="M19">
            <v>-152.97719999999998</v>
          </cell>
          <cell r="N19">
            <v>-2.1240107299355202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-7.5862100000000003</v>
          </cell>
          <cell r="H20">
            <v>0</v>
          </cell>
          <cell r="I20">
            <v>7.5862100000000003</v>
          </cell>
          <cell r="K20">
            <v>0</v>
          </cell>
          <cell r="L20">
            <v>-8</v>
          </cell>
          <cell r="M20">
            <v>8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0.26411399999999996</v>
          </cell>
          <cell r="E21">
            <v>0.26411399999999996</v>
          </cell>
          <cell r="G21">
            <v>-352.25130000000001</v>
          </cell>
          <cell r="H21">
            <v>13.791749999999997</v>
          </cell>
          <cell r="I21">
            <v>366.04304999999999</v>
          </cell>
          <cell r="K21">
            <v>13.791749999999997</v>
          </cell>
          <cell r="L21">
            <v>-352</v>
          </cell>
          <cell r="M21">
            <v>365.79174999999998</v>
          </cell>
          <cell r="N21">
            <v>26.522504395743837</v>
          </cell>
        </row>
        <row r="22">
          <cell r="A22" t="str">
            <v xml:space="preserve">  System Integrity</v>
          </cell>
          <cell r="C22">
            <v>80.396000000000001</v>
          </cell>
          <cell r="D22">
            <v>49.525721999999995</v>
          </cell>
          <cell r="E22">
            <v>-30.870278000000006</v>
          </cell>
          <cell r="G22">
            <v>617.04191000000003</v>
          </cell>
          <cell r="H22">
            <v>661.03815799999995</v>
          </cell>
          <cell r="I22">
            <v>43.996247999999923</v>
          </cell>
          <cell r="K22">
            <v>661.03815799999995</v>
          </cell>
          <cell r="L22">
            <v>650</v>
          </cell>
          <cell r="M22">
            <v>11.038157999999953</v>
          </cell>
          <cell r="N22">
            <v>1.6698216080893707E-2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60.837999999999994</v>
          </cell>
          <cell r="D24">
            <v>55.791735999999993</v>
          </cell>
          <cell r="E24">
            <v>-5.0462640000000007</v>
          </cell>
          <cell r="G24">
            <v>572.52782000000002</v>
          </cell>
          <cell r="H24">
            <v>867.85534799999994</v>
          </cell>
          <cell r="I24">
            <v>295.32752799999992</v>
          </cell>
          <cell r="K24">
            <v>867.85534799999994</v>
          </cell>
          <cell r="L24">
            <v>625</v>
          </cell>
          <cell r="M24">
            <v>242.85534799999994</v>
          </cell>
          <cell r="N24">
            <v>0.2798339015363191</v>
          </cell>
        </row>
        <row r="26">
          <cell r="A26" t="str">
            <v xml:space="preserve"> Total Virginia</v>
          </cell>
          <cell r="C26">
            <v>207.73699999999999</v>
          </cell>
          <cell r="D26">
            <v>138.64316199999996</v>
          </cell>
          <cell r="E26">
            <v>-69.093838000000034</v>
          </cell>
          <cell r="G26">
            <v>2568.7070100000001</v>
          </cell>
          <cell r="H26">
            <v>1932.124448</v>
          </cell>
          <cell r="I26">
            <v>-636.58256199999994</v>
          </cell>
          <cell r="K26">
            <v>1932.124448</v>
          </cell>
          <cell r="L26">
            <v>2635</v>
          </cell>
          <cell r="M26">
            <v>-702.87555200000008</v>
          </cell>
          <cell r="N26">
            <v>-0.3637837887345029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Illinois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27.251999999999999</v>
          </cell>
          <cell r="D12">
            <v>27.88372</v>
          </cell>
          <cell r="E12">
            <v>0.63172000000000139</v>
          </cell>
          <cell r="G12">
            <v>537.15314000000001</v>
          </cell>
          <cell r="H12">
            <v>329.33926199999996</v>
          </cell>
          <cell r="I12">
            <v>-207.81387800000005</v>
          </cell>
          <cell r="K12">
            <v>329.33926199999996</v>
          </cell>
          <cell r="L12">
            <v>560</v>
          </cell>
          <cell r="M12">
            <v>-230.66073800000004</v>
          </cell>
          <cell r="N12">
            <v>-0.70037424812107607</v>
          </cell>
        </row>
        <row r="14">
          <cell r="A14" t="str">
            <v xml:space="preserve">  Equipment</v>
          </cell>
          <cell r="C14">
            <v>0.182</v>
          </cell>
          <cell r="D14">
            <v>1.3625799999999999</v>
          </cell>
          <cell r="E14">
            <v>1.18058</v>
          </cell>
          <cell r="G14">
            <v>113.02467999999999</v>
          </cell>
          <cell r="H14">
            <v>96.923020000000008</v>
          </cell>
          <cell r="I14">
            <v>-16.101659999999981</v>
          </cell>
          <cell r="K14">
            <v>96.923020000000008</v>
          </cell>
          <cell r="L14">
            <v>135</v>
          </cell>
          <cell r="M14">
            <v>-38.076979999999992</v>
          </cell>
          <cell r="N14">
            <v>-0.39285796088483405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31.96631</v>
          </cell>
          <cell r="H15">
            <v>0</v>
          </cell>
          <cell r="I15">
            <v>-31.96631</v>
          </cell>
          <cell r="K15">
            <v>0</v>
          </cell>
          <cell r="L15">
            <v>32</v>
          </cell>
          <cell r="M15">
            <v>-32</v>
          </cell>
          <cell r="N15">
            <v>0</v>
          </cell>
        </row>
        <row r="16">
          <cell r="A16" t="str">
            <v xml:space="preserve">  Miscellaneous</v>
          </cell>
          <cell r="C16">
            <v>-2.0649999999999999</v>
          </cell>
          <cell r="D16">
            <v>0</v>
          </cell>
          <cell r="E16">
            <v>2.0649999999999999</v>
          </cell>
          <cell r="G16">
            <v>-5.9201199999999989</v>
          </cell>
          <cell r="H16">
            <v>0</v>
          </cell>
          <cell r="I16">
            <v>5.9201199999999989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-80.899000000000001</v>
          </cell>
          <cell r="D17">
            <v>0</v>
          </cell>
          <cell r="E17">
            <v>80.899000000000001</v>
          </cell>
          <cell r="G17">
            <v>2.351320000000007</v>
          </cell>
          <cell r="H17">
            <v>0</v>
          </cell>
          <cell r="I17">
            <v>-2.351320000000007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3.0659999999999998</v>
          </cell>
          <cell r="D19">
            <v>19.979599999999998</v>
          </cell>
          <cell r="E19">
            <v>16.913599999999999</v>
          </cell>
          <cell r="G19">
            <v>151.14891</v>
          </cell>
          <cell r="H19">
            <v>271.43358800000004</v>
          </cell>
          <cell r="I19">
            <v>120.28467800000004</v>
          </cell>
          <cell r="K19">
            <v>271.43358800000004</v>
          </cell>
          <cell r="L19">
            <v>185</v>
          </cell>
          <cell r="M19">
            <v>86.433588000000043</v>
          </cell>
          <cell r="N19">
            <v>0.31843364941261443</v>
          </cell>
        </row>
        <row r="20">
          <cell r="A20" t="str">
            <v xml:space="preserve">  Structures</v>
          </cell>
          <cell r="C20">
            <v>143.899</v>
          </cell>
          <cell r="D20">
            <v>0</v>
          </cell>
          <cell r="E20">
            <v>-143.899</v>
          </cell>
          <cell r="G20">
            <v>176.27099999999999</v>
          </cell>
          <cell r="H20">
            <v>22.078859999999999</v>
          </cell>
          <cell r="I20">
            <v>-154.19213999999999</v>
          </cell>
          <cell r="K20">
            <v>22.078859999999999</v>
          </cell>
          <cell r="L20">
            <v>32</v>
          </cell>
          <cell r="M20">
            <v>-9.9211400000000012</v>
          </cell>
          <cell r="N20">
            <v>-0.44935019289945233</v>
          </cell>
        </row>
        <row r="21">
          <cell r="A21" t="str">
            <v xml:space="preserve">  System Improvement</v>
          </cell>
          <cell r="C21">
            <v>8.9060000000000006</v>
          </cell>
          <cell r="D21">
            <v>23.55782</v>
          </cell>
          <cell r="E21">
            <v>14.651819999999999</v>
          </cell>
          <cell r="G21">
            <v>38.002549999999999</v>
          </cell>
          <cell r="H21">
            <v>300.07421800000003</v>
          </cell>
          <cell r="I21">
            <v>262.07166800000005</v>
          </cell>
          <cell r="K21">
            <v>300.07421800000003</v>
          </cell>
          <cell r="L21">
            <v>75</v>
          </cell>
          <cell r="M21">
            <v>225.07421800000003</v>
          </cell>
          <cell r="N21">
            <v>0.7500618330362524</v>
          </cell>
        </row>
        <row r="22">
          <cell r="A22" t="str">
            <v xml:space="preserve">  System Integrity</v>
          </cell>
          <cell r="C22">
            <v>302.32299999999998</v>
          </cell>
          <cell r="D22">
            <v>94.913572299999998</v>
          </cell>
          <cell r="E22">
            <v>-207.40942769999998</v>
          </cell>
          <cell r="G22">
            <v>1546.8476000000001</v>
          </cell>
          <cell r="H22">
            <v>1272.3284305999996</v>
          </cell>
          <cell r="I22">
            <v>-274.51916940000046</v>
          </cell>
          <cell r="K22">
            <v>1272.3284305999996</v>
          </cell>
          <cell r="L22">
            <v>1425</v>
          </cell>
          <cell r="M22">
            <v>-152.67156940000041</v>
          </cell>
          <cell r="N22">
            <v>-0.11999383628329688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0.30199999999999999</v>
          </cell>
          <cell r="H23">
            <v>0</v>
          </cell>
          <cell r="I23">
            <v>-0.30199999999999999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375.41199999999998</v>
          </cell>
          <cell r="D24">
            <v>139.8135723</v>
          </cell>
          <cell r="E24">
            <v>-235.59842769999997</v>
          </cell>
          <cell r="G24">
            <v>2053.9942500000002</v>
          </cell>
          <cell r="H24">
            <v>1962.8381165999997</v>
          </cell>
          <cell r="I24">
            <v>-91.156133400000371</v>
          </cell>
          <cell r="K24">
            <v>1962.8381165999997</v>
          </cell>
          <cell r="L24">
            <v>1884</v>
          </cell>
          <cell r="M24">
            <v>78.838116599999665</v>
          </cell>
          <cell r="N24">
            <v>4.016536867368458E-2</v>
          </cell>
        </row>
        <row r="26">
          <cell r="A26" t="str">
            <v xml:space="preserve"> Total Illinois</v>
          </cell>
          <cell r="C26">
            <v>402.66399999999999</v>
          </cell>
          <cell r="D26">
            <v>167.69729230000002</v>
          </cell>
          <cell r="E26">
            <v>-234.96670769999997</v>
          </cell>
          <cell r="G26">
            <v>2591.1473900000001</v>
          </cell>
          <cell r="H26">
            <v>2292.1773785999994</v>
          </cell>
          <cell r="I26">
            <v>-298.97001140000043</v>
          </cell>
          <cell r="K26">
            <v>2292.1773785999994</v>
          </cell>
          <cell r="L26">
            <v>2444</v>
          </cell>
          <cell r="M26">
            <v>-151.82262140000037</v>
          </cell>
          <cell r="N26">
            <v>-6.6235110256925037E-2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Iowa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-0.65400000000000003</v>
          </cell>
          <cell r="D12">
            <v>13.143969999999999</v>
          </cell>
          <cell r="E12">
            <v>13.797969999999999</v>
          </cell>
          <cell r="G12">
            <v>57.268250000000002</v>
          </cell>
          <cell r="H12">
            <v>129.09765800000002</v>
          </cell>
          <cell r="I12">
            <v>71.829408000000029</v>
          </cell>
          <cell r="K12">
            <v>129.09765800000002</v>
          </cell>
          <cell r="L12">
            <v>75</v>
          </cell>
          <cell r="M12">
            <v>54.097658000000024</v>
          </cell>
          <cell r="N12">
            <v>0.41904445702647847</v>
          </cell>
        </row>
        <row r="14">
          <cell r="A14" t="str">
            <v xml:space="preserve">  Equipment</v>
          </cell>
          <cell r="C14">
            <v>-2.1000000000000001E-2</v>
          </cell>
          <cell r="D14">
            <v>0</v>
          </cell>
          <cell r="E14">
            <v>2.1000000000000001E-2</v>
          </cell>
          <cell r="G14">
            <v>9.77</v>
          </cell>
          <cell r="H14">
            <v>4.0851800000000003</v>
          </cell>
          <cell r="I14">
            <v>-5.6848199999999993</v>
          </cell>
          <cell r="K14">
            <v>4.0851800000000003</v>
          </cell>
          <cell r="L14">
            <v>25</v>
          </cell>
          <cell r="M14">
            <v>-20.914819999999999</v>
          </cell>
          <cell r="N14">
            <v>-5.1196813849083753</v>
          </cell>
        </row>
        <row r="15">
          <cell r="A15" t="str">
            <v xml:space="preserve">  Information Technology</v>
          </cell>
          <cell r="C15">
            <v>-2.4009999999999998</v>
          </cell>
          <cell r="D15">
            <v>0</v>
          </cell>
          <cell r="E15">
            <v>2.4009999999999998</v>
          </cell>
          <cell r="G15">
            <v>32.235999999999997</v>
          </cell>
          <cell r="H15">
            <v>32.681480000000001</v>
          </cell>
          <cell r="I15">
            <v>0.44548000000000343</v>
          </cell>
          <cell r="K15">
            <v>32.681480000000001</v>
          </cell>
          <cell r="L15">
            <v>35</v>
          </cell>
          <cell r="M15">
            <v>-2.3185199999999995</v>
          </cell>
          <cell r="N15">
            <v>-7.0942931593061254E-2</v>
          </cell>
        </row>
        <row r="16">
          <cell r="A16" t="str">
            <v xml:space="preserve">  Miscellaneous</v>
          </cell>
          <cell r="C16">
            <v>4.7640000000000002</v>
          </cell>
          <cell r="D16">
            <v>0</v>
          </cell>
          <cell r="E16">
            <v>-4.7640000000000002</v>
          </cell>
          <cell r="G16">
            <v>1.3440000000000001</v>
          </cell>
          <cell r="H16">
            <v>0</v>
          </cell>
          <cell r="I16">
            <v>-1.3440000000000001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-4.056</v>
          </cell>
          <cell r="D17">
            <v>0</v>
          </cell>
          <cell r="E17">
            <v>4.056</v>
          </cell>
          <cell r="G17">
            <v>2.2891599999999999</v>
          </cell>
          <cell r="H17">
            <v>0</v>
          </cell>
          <cell r="I17">
            <v>-2.2891599999999999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132.64957000000001</v>
          </cell>
          <cell r="H19">
            <v>0</v>
          </cell>
          <cell r="I19">
            <v>-132.64957000000001</v>
          </cell>
          <cell r="K19">
            <v>0</v>
          </cell>
          <cell r="L19">
            <v>133</v>
          </cell>
          <cell r="M19">
            <v>-133</v>
          </cell>
          <cell r="N19">
            <v>0</v>
          </cell>
        </row>
        <row r="20">
          <cell r="A20" t="str">
            <v xml:space="preserve">  Structures</v>
          </cell>
          <cell r="C20">
            <v>25.123999999999999</v>
          </cell>
          <cell r="D20">
            <v>0</v>
          </cell>
          <cell r="E20">
            <v>-25.123999999999999</v>
          </cell>
          <cell r="G20">
            <v>99.537000000000006</v>
          </cell>
          <cell r="H20">
            <v>0</v>
          </cell>
          <cell r="I20">
            <v>-99.537000000000006</v>
          </cell>
          <cell r="K20">
            <v>0</v>
          </cell>
          <cell r="L20">
            <v>100</v>
          </cell>
          <cell r="M20">
            <v>-100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13.203340000000001</v>
          </cell>
          <cell r="I21">
            <v>13.203340000000001</v>
          </cell>
          <cell r="K21">
            <v>13.203340000000001</v>
          </cell>
          <cell r="L21">
            <v>0</v>
          </cell>
          <cell r="M21">
            <v>13.203340000000001</v>
          </cell>
          <cell r="N21">
            <v>1</v>
          </cell>
        </row>
        <row r="22">
          <cell r="A22" t="str">
            <v xml:space="preserve">  System Integrity</v>
          </cell>
          <cell r="C22">
            <v>60.587000000000003</v>
          </cell>
          <cell r="D22">
            <v>23.767378699999998</v>
          </cell>
          <cell r="E22">
            <v>-36.819621300000009</v>
          </cell>
          <cell r="G22">
            <v>271.11180999999999</v>
          </cell>
          <cell r="H22">
            <v>361.06668389999999</v>
          </cell>
          <cell r="I22">
            <v>89.954873899999996</v>
          </cell>
          <cell r="K22">
            <v>361.06668389999999</v>
          </cell>
          <cell r="L22">
            <v>225</v>
          </cell>
          <cell r="M22">
            <v>136.06668389999999</v>
          </cell>
          <cell r="N22">
            <v>0.37684641083552489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83.997</v>
          </cell>
          <cell r="D24">
            <v>23.767378699999998</v>
          </cell>
          <cell r="E24">
            <v>-60.229621300000005</v>
          </cell>
          <cell r="G24">
            <v>548.93754000000001</v>
          </cell>
          <cell r="H24">
            <v>411.03668389999996</v>
          </cell>
          <cell r="I24">
            <v>-137.90085610000003</v>
          </cell>
          <cell r="K24">
            <v>411.03668389999996</v>
          </cell>
          <cell r="L24">
            <v>518</v>
          </cell>
          <cell r="M24">
            <v>-106.96331610000001</v>
          </cell>
          <cell r="N24">
            <v>-0.26022815064852667</v>
          </cell>
        </row>
        <row r="26">
          <cell r="A26" t="str">
            <v xml:space="preserve"> Total Iowa</v>
          </cell>
          <cell r="C26">
            <v>83.343000000000004</v>
          </cell>
          <cell r="D26">
            <v>36.911348699999998</v>
          </cell>
          <cell r="E26">
            <v>-46.431651300000006</v>
          </cell>
          <cell r="G26">
            <v>606.20578999999998</v>
          </cell>
          <cell r="H26">
            <v>540.13434189999998</v>
          </cell>
          <cell r="I26">
            <v>-66.071448099999998</v>
          </cell>
          <cell r="K26">
            <v>540.13434189999998</v>
          </cell>
          <cell r="L26">
            <v>593</v>
          </cell>
          <cell r="M26">
            <v>-52.86565809999999</v>
          </cell>
          <cell r="N26">
            <v>-9.7875017378153475E-2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72.155000000000001</v>
          </cell>
          <cell r="D12">
            <v>96.649213799999998</v>
          </cell>
          <cell r="E12">
            <v>24.494213799999997</v>
          </cell>
          <cell r="G12">
            <v>1217.9188700000002</v>
          </cell>
          <cell r="H12">
            <v>1183.6310105999999</v>
          </cell>
          <cell r="I12">
            <v>-34.287859400000343</v>
          </cell>
          <cell r="K12">
            <v>1183.6310105999999</v>
          </cell>
          <cell r="L12">
            <v>1250</v>
          </cell>
          <cell r="M12">
            <v>-66.368989400000146</v>
          </cell>
          <cell r="N12">
            <v>-5.6072364449421389E-2</v>
          </cell>
        </row>
        <row r="14">
          <cell r="A14" t="str">
            <v xml:space="preserve">  Equipment</v>
          </cell>
          <cell r="C14">
            <v>59.122</v>
          </cell>
          <cell r="D14">
            <v>0</v>
          </cell>
          <cell r="E14">
            <v>-59.122</v>
          </cell>
          <cell r="G14">
            <v>138.30880999999999</v>
          </cell>
          <cell r="H14">
            <v>67.735939999999999</v>
          </cell>
          <cell r="I14">
            <v>-70.572869999999995</v>
          </cell>
          <cell r="K14">
            <v>67.735939999999999</v>
          </cell>
          <cell r="L14">
            <v>148</v>
          </cell>
          <cell r="M14">
            <v>-80.264060000000001</v>
          </cell>
          <cell r="N14">
            <v>-1.184955283709062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-4.9589999999999996</v>
          </cell>
          <cell r="D16">
            <v>0</v>
          </cell>
          <cell r="E16">
            <v>4.9589999999999996</v>
          </cell>
          <cell r="G16">
            <v>-4.8680000000000003</v>
          </cell>
          <cell r="H16">
            <v>0</v>
          </cell>
          <cell r="I16">
            <v>4.8680000000000003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-171.25</v>
          </cell>
          <cell r="D17">
            <v>0</v>
          </cell>
          <cell r="E17">
            <v>171.25</v>
          </cell>
          <cell r="G17">
            <v>5.6000000005587941E-4</v>
          </cell>
          <cell r="H17">
            <v>0</v>
          </cell>
          <cell r="I17">
            <v>-5.6000000005587941E-4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-0.09</v>
          </cell>
          <cell r="D19">
            <v>0</v>
          </cell>
          <cell r="E19">
            <v>0.09</v>
          </cell>
          <cell r="G19">
            <v>924.14855</v>
          </cell>
          <cell r="H19">
            <v>38.763440000000003</v>
          </cell>
          <cell r="I19">
            <v>-885.38510999999994</v>
          </cell>
          <cell r="K19">
            <v>38.763440000000003</v>
          </cell>
          <cell r="L19">
            <v>975</v>
          </cell>
          <cell r="M19">
            <v>-936.23656000000005</v>
          </cell>
          <cell r="N19">
            <v>-24.152566438891903</v>
          </cell>
        </row>
        <row r="20">
          <cell r="A20" t="str">
            <v xml:space="preserve">  Structures</v>
          </cell>
          <cell r="C20">
            <v>0.29599999999999999</v>
          </cell>
          <cell r="D20">
            <v>0</v>
          </cell>
          <cell r="E20">
            <v>-0.29599999999999999</v>
          </cell>
          <cell r="G20">
            <v>24.818200000000001</v>
          </cell>
          <cell r="H20">
            <v>47.171720000000001</v>
          </cell>
          <cell r="I20">
            <v>22.35352</v>
          </cell>
          <cell r="K20">
            <v>47.171720000000001</v>
          </cell>
          <cell r="L20">
            <v>30</v>
          </cell>
          <cell r="M20">
            <v>17.171720000000001</v>
          </cell>
          <cell r="N20">
            <v>0.36402573406269689</v>
          </cell>
        </row>
        <row r="21">
          <cell r="A21" t="str">
            <v xml:space="preserve">  System Improvement</v>
          </cell>
          <cell r="C21">
            <v>64.242000000000004</v>
          </cell>
          <cell r="D21">
            <v>15.533530000000001</v>
          </cell>
          <cell r="E21">
            <v>-48.708470000000005</v>
          </cell>
          <cell r="G21">
            <v>281.76420999999993</v>
          </cell>
          <cell r="H21">
            <v>283.53668200000004</v>
          </cell>
          <cell r="I21">
            <v>1.7724720000001071</v>
          </cell>
          <cell r="K21">
            <v>283.53668200000004</v>
          </cell>
          <cell r="L21">
            <v>255</v>
          </cell>
          <cell r="M21">
            <v>28.536682000000042</v>
          </cell>
          <cell r="N21">
            <v>0.10064546780582005</v>
          </cell>
        </row>
        <row r="22">
          <cell r="A22" t="str">
            <v xml:space="preserve">  System Integrity</v>
          </cell>
          <cell r="C22">
            <v>539.23199999999997</v>
          </cell>
          <cell r="D22">
            <v>264.00539090000001</v>
          </cell>
          <cell r="E22">
            <v>-275.22660909999996</v>
          </cell>
          <cell r="G22">
            <v>2973.4048200000002</v>
          </cell>
          <cell r="H22">
            <v>3211.8524672999993</v>
          </cell>
          <cell r="I22">
            <v>238.44764729999906</v>
          </cell>
          <cell r="K22">
            <v>3211.8524672999993</v>
          </cell>
          <cell r="L22">
            <v>2875</v>
          </cell>
          <cell r="M22">
            <v>336.85246729999926</v>
          </cell>
          <cell r="N22">
            <v>0.10487793904904037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1.583</v>
          </cell>
          <cell r="H23">
            <v>0</v>
          </cell>
          <cell r="I23">
            <v>-1.583</v>
          </cell>
          <cell r="K23">
            <v>0</v>
          </cell>
          <cell r="L23">
            <v>2</v>
          </cell>
          <cell r="M23">
            <v>-2</v>
          </cell>
          <cell r="N23">
            <v>0</v>
          </cell>
        </row>
        <row r="24">
          <cell r="A24" t="str">
            <v xml:space="preserve">  Total Non-Growth</v>
          </cell>
          <cell r="C24">
            <v>486.59299999999996</v>
          </cell>
          <cell r="D24">
            <v>279.53892089999999</v>
          </cell>
          <cell r="E24">
            <v>-207.05407909999997</v>
          </cell>
          <cell r="G24">
            <v>4339.1601499999997</v>
          </cell>
          <cell r="H24">
            <v>3649.0602492999992</v>
          </cell>
          <cell r="I24">
            <v>-690.09990070000083</v>
          </cell>
          <cell r="K24">
            <v>3649.0602492999992</v>
          </cell>
          <cell r="L24">
            <v>4285</v>
          </cell>
          <cell r="M24">
            <v>-635.93975070000067</v>
          </cell>
          <cell r="N24">
            <v>-0.17427493854671028</v>
          </cell>
        </row>
        <row r="26">
          <cell r="A26" t="str">
            <v xml:space="preserve"> Total Missouri-MidS</v>
          </cell>
          <cell r="C26">
            <v>558.74799999999993</v>
          </cell>
          <cell r="D26">
            <v>376.18813469999998</v>
          </cell>
          <cell r="E26">
            <v>-182.55986529999996</v>
          </cell>
          <cell r="G26">
            <v>5557.0790200000001</v>
          </cell>
          <cell r="H26">
            <v>4832.6912598999988</v>
          </cell>
          <cell r="I26">
            <v>-724.38776010000117</v>
          </cell>
          <cell r="K26">
            <v>4832.6912598999988</v>
          </cell>
          <cell r="L26">
            <v>5535</v>
          </cell>
          <cell r="M26">
            <v>-702.30874010000082</v>
          </cell>
          <cell r="N26">
            <v>-0.14532456189111767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TransLA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162.00700000000001</v>
          </cell>
          <cell r="D12">
            <v>95.528999999999996</v>
          </cell>
          <cell r="E12">
            <v>-66.478000000000009</v>
          </cell>
          <cell r="G12">
            <v>1869.27343</v>
          </cell>
          <cell r="H12">
            <v>1983.1959999999999</v>
          </cell>
          <cell r="I12">
            <v>113.92256999999995</v>
          </cell>
          <cell r="K12">
            <v>1983.1959999999999</v>
          </cell>
          <cell r="L12">
            <v>1662</v>
          </cell>
          <cell r="M12">
            <v>321.19599999999991</v>
          </cell>
          <cell r="N12">
            <v>0.1619587776498137</v>
          </cell>
        </row>
        <row r="14">
          <cell r="A14" t="str">
            <v xml:space="preserve">  Equipment</v>
          </cell>
          <cell r="C14">
            <v>6.4749999999999996</v>
          </cell>
          <cell r="D14">
            <v>0</v>
          </cell>
          <cell r="E14">
            <v>-6.4749999999999996</v>
          </cell>
          <cell r="G14">
            <v>142.8271</v>
          </cell>
          <cell r="H14">
            <v>202.5</v>
          </cell>
          <cell r="I14">
            <v>59.672899999999998</v>
          </cell>
          <cell r="K14">
            <v>202.5</v>
          </cell>
          <cell r="L14">
            <v>114</v>
          </cell>
          <cell r="M14">
            <v>88.5</v>
          </cell>
          <cell r="N14">
            <v>0.43703703703703706</v>
          </cell>
        </row>
        <row r="15">
          <cell r="A15" t="str">
            <v xml:space="preserve">  Information Technology</v>
          </cell>
          <cell r="C15">
            <v>82.575999999999993</v>
          </cell>
          <cell r="D15">
            <v>9.3010000000000002</v>
          </cell>
          <cell r="E15">
            <v>-73.274999999999991</v>
          </cell>
          <cell r="G15">
            <v>278.971</v>
          </cell>
          <cell r="H15">
            <v>199.03800000000001</v>
          </cell>
          <cell r="I15">
            <v>-79.932999999999993</v>
          </cell>
          <cell r="K15">
            <v>199.03800000000001</v>
          </cell>
          <cell r="L15">
            <v>191</v>
          </cell>
          <cell r="M15">
            <v>8.0380000000000109</v>
          </cell>
          <cell r="N15">
            <v>4.0384248234005618E-2</v>
          </cell>
        </row>
        <row r="16">
          <cell r="A16" t="str">
            <v xml:space="preserve">  Miscellaneous</v>
          </cell>
          <cell r="C16">
            <v>-486.48099999999999</v>
          </cell>
          <cell r="D16">
            <v>0</v>
          </cell>
          <cell r="E16">
            <v>486.48099999999999</v>
          </cell>
          <cell r="G16">
            <v>-920.24752000000001</v>
          </cell>
          <cell r="H16">
            <v>0</v>
          </cell>
          <cell r="I16">
            <v>920.24752000000001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-76.430000000000007</v>
          </cell>
          <cell r="D17">
            <v>0</v>
          </cell>
          <cell r="E17">
            <v>76.430000000000007</v>
          </cell>
          <cell r="G17">
            <v>-0.25053999999997906</v>
          </cell>
          <cell r="H17">
            <v>0</v>
          </cell>
          <cell r="I17">
            <v>0.25053999999997906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95.09</v>
          </cell>
          <cell r="D19">
            <v>5.5283800000000003</v>
          </cell>
          <cell r="E19">
            <v>-89.561620000000005</v>
          </cell>
          <cell r="G19">
            <v>431.35235</v>
          </cell>
          <cell r="H19">
            <v>1263.6004399999999</v>
          </cell>
          <cell r="I19">
            <v>832.24808999999993</v>
          </cell>
          <cell r="K19">
            <v>1263.6004399999999</v>
          </cell>
          <cell r="L19">
            <v>1729</v>
          </cell>
          <cell r="M19">
            <v>-465.39956000000006</v>
          </cell>
          <cell r="N19">
            <v>-0.36831228073963007</v>
          </cell>
        </row>
        <row r="20">
          <cell r="A20" t="str">
            <v xml:space="preserve">  Structures</v>
          </cell>
          <cell r="C20">
            <v>1260.597</v>
          </cell>
          <cell r="D20">
            <v>0</v>
          </cell>
          <cell r="E20">
            <v>-1260.597</v>
          </cell>
          <cell r="G20">
            <v>4346.3245399999996</v>
          </cell>
          <cell r="H20">
            <v>5812.9879099999998</v>
          </cell>
          <cell r="I20">
            <v>1466.6633700000002</v>
          </cell>
          <cell r="K20">
            <v>5812.9879099999998</v>
          </cell>
          <cell r="L20">
            <v>5813</v>
          </cell>
          <cell r="M20">
            <v>-1.2090000000171131E-2</v>
          </cell>
          <cell r="N20">
            <v>-2.0798254163530732E-6</v>
          </cell>
        </row>
        <row r="21">
          <cell r="A21" t="str">
            <v xml:space="preserve">  System Improvement</v>
          </cell>
          <cell r="C21">
            <v>0</v>
          </cell>
          <cell r="D21">
            <v>21.608000000000001</v>
          </cell>
          <cell r="E21">
            <v>21.608000000000001</v>
          </cell>
          <cell r="G21">
            <v>7.9249999999999998</v>
          </cell>
          <cell r="H21">
            <v>406.69221000000005</v>
          </cell>
          <cell r="I21">
            <v>398.76721000000003</v>
          </cell>
          <cell r="K21">
            <v>406.69221000000005</v>
          </cell>
          <cell r="L21">
            <v>1117</v>
          </cell>
          <cell r="M21">
            <v>-710.30778999999995</v>
          </cell>
          <cell r="N21">
            <v>-1.7465487966932041</v>
          </cell>
        </row>
        <row r="22">
          <cell r="A22" t="str">
            <v xml:space="preserve">  System Integrity</v>
          </cell>
          <cell r="C22">
            <v>272.22000000000003</v>
          </cell>
          <cell r="D22">
            <v>102.404</v>
          </cell>
          <cell r="E22">
            <v>-169.81600000000003</v>
          </cell>
          <cell r="G22">
            <v>4110.5773399999998</v>
          </cell>
          <cell r="H22">
            <v>2892.71</v>
          </cell>
          <cell r="I22">
            <v>-1217.8673399999998</v>
          </cell>
          <cell r="K22">
            <v>2892.71</v>
          </cell>
          <cell r="L22">
            <v>4843</v>
          </cell>
          <cell r="M22">
            <v>-1950.29</v>
          </cell>
          <cell r="N22">
            <v>-0.67420861406777721</v>
          </cell>
        </row>
        <row r="23">
          <cell r="A23" t="str">
            <v xml:space="preserve">  Vehicles</v>
          </cell>
          <cell r="C23">
            <v>-6.1040000000000001</v>
          </cell>
          <cell r="D23">
            <v>0</v>
          </cell>
          <cell r="E23">
            <v>6.1040000000000001</v>
          </cell>
          <cell r="G23">
            <v>-1.6879999999999999</v>
          </cell>
          <cell r="H23">
            <v>0</v>
          </cell>
          <cell r="I23">
            <v>1.6879999999999999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1147.943</v>
          </cell>
          <cell r="D24">
            <v>138.84138000000002</v>
          </cell>
          <cell r="E24">
            <v>-1009.10162</v>
          </cell>
          <cell r="G24">
            <v>8395.7912699999997</v>
          </cell>
          <cell r="H24">
            <v>10777.528559999999</v>
          </cell>
          <cell r="I24">
            <v>2381.7372900000005</v>
          </cell>
          <cell r="K24">
            <v>10777.528559999999</v>
          </cell>
          <cell r="L24">
            <v>13807</v>
          </cell>
          <cell r="M24">
            <v>-3029.4714400000003</v>
          </cell>
          <cell r="N24">
            <v>-0.28109147873137258</v>
          </cell>
        </row>
        <row r="26">
          <cell r="A26" t="str">
            <v xml:space="preserve"> Total TransLA</v>
          </cell>
          <cell r="C26">
            <v>1309.95</v>
          </cell>
          <cell r="D26">
            <v>234.37038000000001</v>
          </cell>
          <cell r="E26">
            <v>-1075.57962</v>
          </cell>
          <cell r="G26">
            <v>10265.064699999999</v>
          </cell>
          <cell r="H26">
            <v>12760.724559999999</v>
          </cell>
          <cell r="I26">
            <v>2495.6598600000007</v>
          </cell>
          <cell r="K26">
            <v>12760.724559999999</v>
          </cell>
          <cell r="L26">
            <v>15469</v>
          </cell>
          <cell r="M26">
            <v>-2708.2754400000003</v>
          </cell>
          <cell r="N26">
            <v>-0.21223524003405028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LGS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595.78</v>
          </cell>
          <cell r="D12">
            <v>543.13699999999994</v>
          </cell>
          <cell r="E12">
            <v>-52.643000000000029</v>
          </cell>
          <cell r="G12">
            <v>10767.04939</v>
          </cell>
          <cell r="H12">
            <v>8893.3619999999992</v>
          </cell>
          <cell r="I12">
            <v>-1873.687390000001</v>
          </cell>
          <cell r="K12">
            <v>8893.3619999999992</v>
          </cell>
          <cell r="L12">
            <v>9614</v>
          </cell>
          <cell r="M12">
            <v>-720.63800000000083</v>
          </cell>
          <cell r="N12">
            <v>-8.1030998175943017E-2</v>
          </cell>
        </row>
        <row r="14">
          <cell r="A14" t="str">
            <v xml:space="preserve">  Equipment</v>
          </cell>
          <cell r="C14">
            <v>22.827999999999999</v>
          </cell>
          <cell r="D14">
            <v>3.1</v>
          </cell>
          <cell r="E14">
            <v>-19.727999999999998</v>
          </cell>
          <cell r="G14">
            <v>539.26225999999997</v>
          </cell>
          <cell r="H14">
            <v>530.01700000000005</v>
          </cell>
          <cell r="I14">
            <v>-9.2452599999999165</v>
          </cell>
          <cell r="K14">
            <v>530.01700000000005</v>
          </cell>
          <cell r="L14">
            <v>619</v>
          </cell>
          <cell r="M14">
            <v>-88.982999999999947</v>
          </cell>
          <cell r="N14">
            <v>-0.16788706777329773</v>
          </cell>
        </row>
        <row r="15">
          <cell r="A15" t="str">
            <v xml:space="preserve">  Information Technology</v>
          </cell>
          <cell r="C15">
            <v>-6.2460000000000004</v>
          </cell>
          <cell r="D15">
            <v>15.500999999999999</v>
          </cell>
          <cell r="E15">
            <v>21.747</v>
          </cell>
          <cell r="G15">
            <v>518.48077999999998</v>
          </cell>
          <cell r="H15">
            <v>340.10599999999999</v>
          </cell>
          <cell r="I15">
            <v>-178.37477999999999</v>
          </cell>
          <cell r="K15">
            <v>340.10599999999999</v>
          </cell>
          <cell r="L15">
            <v>572</v>
          </cell>
          <cell r="M15">
            <v>-231.89400000000001</v>
          </cell>
          <cell r="N15">
            <v>-0.68182860637565934</v>
          </cell>
        </row>
        <row r="16">
          <cell r="A16" t="str">
            <v xml:space="preserve">  Miscellaneous</v>
          </cell>
          <cell r="C16">
            <v>192.923</v>
          </cell>
          <cell r="D16">
            <v>0</v>
          </cell>
          <cell r="E16">
            <v>-192.923</v>
          </cell>
          <cell r="G16">
            <v>-10.811999999999999</v>
          </cell>
          <cell r="H16">
            <v>0</v>
          </cell>
          <cell r="I16">
            <v>10.811999999999999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0.251</v>
          </cell>
          <cell r="H17">
            <v>0</v>
          </cell>
          <cell r="I17">
            <v>-0.251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254.721</v>
          </cell>
          <cell r="D19">
            <v>46.8613</v>
          </cell>
          <cell r="E19">
            <v>-207.8597</v>
          </cell>
          <cell r="G19">
            <v>1639.75692</v>
          </cell>
          <cell r="H19">
            <v>769.5002300000001</v>
          </cell>
          <cell r="I19">
            <v>-870.25668999999994</v>
          </cell>
          <cell r="K19">
            <v>769.5002300000001</v>
          </cell>
          <cell r="L19">
            <v>604</v>
          </cell>
          <cell r="M19">
            <v>165.5002300000001</v>
          </cell>
          <cell r="N19">
            <v>0.21507495845712754</v>
          </cell>
        </row>
        <row r="20">
          <cell r="A20" t="str">
            <v xml:space="preserve">  Structures</v>
          </cell>
          <cell r="C20">
            <v>246.47200000000001</v>
          </cell>
          <cell r="D20">
            <v>0</v>
          </cell>
          <cell r="E20">
            <v>-246.47200000000001</v>
          </cell>
          <cell r="G20">
            <v>609.09631000000002</v>
          </cell>
          <cell r="H20">
            <v>2026.9531400000001</v>
          </cell>
          <cell r="I20">
            <v>1417.8568300000002</v>
          </cell>
          <cell r="K20">
            <v>2026.9531400000001</v>
          </cell>
          <cell r="L20">
            <v>2027</v>
          </cell>
          <cell r="M20">
            <v>-4.6859999999924185E-2</v>
          </cell>
          <cell r="N20">
            <v>-2.3118442688775816E-5</v>
          </cell>
        </row>
        <row r="21">
          <cell r="A21" t="str">
            <v xml:space="preserve">  System Improvement</v>
          </cell>
          <cell r="C21">
            <v>1391.248</v>
          </cell>
          <cell r="D21">
            <v>30.206</v>
          </cell>
          <cell r="E21">
            <v>-1361.0420000000001</v>
          </cell>
          <cell r="G21">
            <v>4169.9178899999997</v>
          </cell>
          <cell r="H21">
            <v>4301.7369100000005</v>
          </cell>
          <cell r="I21">
            <v>131.81902000000082</v>
          </cell>
          <cell r="K21">
            <v>4301.7369100000005</v>
          </cell>
          <cell r="L21">
            <v>3192</v>
          </cell>
          <cell r="M21">
            <v>1109.7369100000005</v>
          </cell>
          <cell r="N21">
            <v>0.25797414700565691</v>
          </cell>
        </row>
        <row r="22">
          <cell r="A22" t="str">
            <v xml:space="preserve">  System Integrity</v>
          </cell>
          <cell r="C22">
            <v>1668.7560000000001</v>
          </cell>
          <cell r="D22">
            <v>651.46900000000005</v>
          </cell>
          <cell r="E22">
            <v>-1017.287</v>
          </cell>
          <cell r="G22">
            <v>12287.67297</v>
          </cell>
          <cell r="H22">
            <v>10683.439</v>
          </cell>
          <cell r="I22">
            <v>-1604.2339699999993</v>
          </cell>
          <cell r="K22">
            <v>10683.439</v>
          </cell>
          <cell r="L22">
            <v>9233</v>
          </cell>
          <cell r="M22">
            <v>1450.4390000000003</v>
          </cell>
          <cell r="N22">
            <v>0.13576517823521062</v>
          </cell>
        </row>
        <row r="23">
          <cell r="A23" t="str">
            <v xml:space="preserve">  Vehicles</v>
          </cell>
          <cell r="C23">
            <v>-3.0049999999999999</v>
          </cell>
          <cell r="D23">
            <v>0</v>
          </cell>
          <cell r="E23">
            <v>3.0049999999999999</v>
          </cell>
          <cell r="G23">
            <v>-33.683999999999997</v>
          </cell>
          <cell r="H23">
            <v>0</v>
          </cell>
          <cell r="I23">
            <v>33.683999999999997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3767.6970000000001</v>
          </cell>
          <cell r="D24">
            <v>747.1373000000001</v>
          </cell>
          <cell r="E24">
            <v>-3020.5596999999998</v>
          </cell>
          <cell r="G24">
            <v>19719.942129999996</v>
          </cell>
          <cell r="H24">
            <v>18651.752280000001</v>
          </cell>
          <cell r="I24">
            <v>-1068.1898499999982</v>
          </cell>
          <cell r="K24">
            <v>18651.752280000001</v>
          </cell>
          <cell r="L24">
            <v>16247</v>
          </cell>
          <cell r="M24">
            <v>2404.7522800000011</v>
          </cell>
          <cell r="N24">
            <v>0.12892902735892442</v>
          </cell>
        </row>
        <row r="26">
          <cell r="A26" t="str">
            <v xml:space="preserve"> Total LGS</v>
          </cell>
          <cell r="C26">
            <v>4363.4769999999999</v>
          </cell>
          <cell r="D26">
            <v>1290.2743</v>
          </cell>
          <cell r="E26">
            <v>-3073.2026999999998</v>
          </cell>
          <cell r="G26">
            <v>30486.991519999996</v>
          </cell>
          <cell r="H26">
            <v>27545.114280000002</v>
          </cell>
          <cell r="I26">
            <v>-2941.8772399999989</v>
          </cell>
          <cell r="K26">
            <v>27545.114280000002</v>
          </cell>
          <cell r="L26">
            <v>25861</v>
          </cell>
          <cell r="M26">
            <v>1684.1142800000002</v>
          </cell>
          <cell r="N26">
            <v>6.1140217567469103E-2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Mississippi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1048.0920000000001</v>
          </cell>
          <cell r="D12">
            <v>526.69242610000003</v>
          </cell>
          <cell r="E12">
            <v>-521.39957390000006</v>
          </cell>
          <cell r="G12">
            <v>7440.7213700000002</v>
          </cell>
          <cell r="H12">
            <v>6543.0423006999999</v>
          </cell>
          <cell r="I12">
            <v>-897.67906930000026</v>
          </cell>
          <cell r="K12">
            <v>6543.0423006999999</v>
          </cell>
          <cell r="L12">
            <v>6543</v>
          </cell>
          <cell r="M12">
            <v>4.2300699999941571E-2</v>
          </cell>
          <cell r="N12">
            <v>6.4649895348248139E-6</v>
          </cell>
        </row>
        <row r="14">
          <cell r="A14" t="str">
            <v xml:space="preserve">  Equipment</v>
          </cell>
          <cell r="C14">
            <v>40.933999999999997</v>
          </cell>
          <cell r="D14">
            <v>7.9035500000000001</v>
          </cell>
          <cell r="E14">
            <v>-33.030449999999995</v>
          </cell>
          <cell r="G14">
            <v>2638.9032199999997</v>
          </cell>
          <cell r="H14">
            <v>316.92336499999993</v>
          </cell>
          <cell r="I14">
            <v>-2321.9798549999996</v>
          </cell>
          <cell r="K14">
            <v>316.92336499999993</v>
          </cell>
          <cell r="L14">
            <v>317</v>
          </cell>
          <cell r="M14">
            <v>-7.6635000000067066E-2</v>
          </cell>
          <cell r="N14">
            <v>-2.4180924621971966E-4</v>
          </cell>
        </row>
        <row r="15">
          <cell r="A15" t="str">
            <v xml:space="preserve">  Information Technology</v>
          </cell>
          <cell r="C15">
            <v>42.670999999999999</v>
          </cell>
          <cell r="D15">
            <v>0</v>
          </cell>
          <cell r="E15">
            <v>-42.670999999999999</v>
          </cell>
          <cell r="G15">
            <v>321.69326000000001</v>
          </cell>
          <cell r="H15">
            <v>227.79254359999996</v>
          </cell>
          <cell r="I15">
            <v>-93.90071640000005</v>
          </cell>
          <cell r="K15">
            <v>227.79254359999996</v>
          </cell>
          <cell r="L15">
            <v>228</v>
          </cell>
          <cell r="M15">
            <v>-0.20745640000004073</v>
          </cell>
          <cell r="N15">
            <v>-9.1072515685294256E-4</v>
          </cell>
        </row>
        <row r="16">
          <cell r="A16" t="str">
            <v xml:space="preserve">  Miscellaneous</v>
          </cell>
          <cell r="C16">
            <v>-287.01600000000002</v>
          </cell>
          <cell r="D16">
            <v>0</v>
          </cell>
          <cell r="E16">
            <v>287.01600000000002</v>
          </cell>
          <cell r="G16">
            <v>22.12</v>
          </cell>
          <cell r="H16">
            <v>0</v>
          </cell>
          <cell r="I16">
            <v>-22.12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-314.48700000000002</v>
          </cell>
          <cell r="D17">
            <v>0</v>
          </cell>
          <cell r="E17">
            <v>314.48700000000002</v>
          </cell>
          <cell r="G17">
            <v>8.9999999967403711E-5</v>
          </cell>
          <cell r="H17">
            <v>0</v>
          </cell>
          <cell r="I17">
            <v>-8.9999999967403711E-5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101.82899999999999</v>
          </cell>
          <cell r="D19">
            <v>88.405000000000001</v>
          </cell>
          <cell r="E19">
            <v>-13.423999999999992</v>
          </cell>
          <cell r="G19">
            <v>471.32873000000001</v>
          </cell>
          <cell r="H19">
            <v>1215.1460199999999</v>
          </cell>
          <cell r="I19">
            <v>743.81728999999996</v>
          </cell>
          <cell r="K19">
            <v>1215.1460199999999</v>
          </cell>
          <cell r="L19">
            <v>1215</v>
          </cell>
          <cell r="M19">
            <v>0.14601999999990767</v>
          </cell>
          <cell r="N19">
            <v>1.2016662820482075E-4</v>
          </cell>
        </row>
        <row r="20">
          <cell r="A20" t="str">
            <v xml:space="preserve">  Structures</v>
          </cell>
          <cell r="C20">
            <v>81.905000000000001</v>
          </cell>
          <cell r="D20">
            <v>1.2099597999999998</v>
          </cell>
          <cell r="E20">
            <v>-80.695040200000008</v>
          </cell>
          <cell r="G20">
            <v>1374.8</v>
          </cell>
          <cell r="H20">
            <v>4483.4141478999991</v>
          </cell>
          <cell r="I20">
            <v>3108.6141478999989</v>
          </cell>
          <cell r="K20">
            <v>4483.4141478999991</v>
          </cell>
          <cell r="L20">
            <v>4483</v>
          </cell>
          <cell r="M20">
            <v>0.41414789999907953</v>
          </cell>
          <cell r="N20">
            <v>9.2373331201861785E-5</v>
          </cell>
        </row>
        <row r="21">
          <cell r="A21" t="str">
            <v xml:space="preserve">  System Improvement</v>
          </cell>
          <cell r="C21">
            <v>54.658000000000001</v>
          </cell>
          <cell r="D21">
            <v>6.3864490000000007</v>
          </cell>
          <cell r="E21">
            <v>-48.271551000000002</v>
          </cell>
          <cell r="G21">
            <v>364.80061000000001</v>
          </cell>
          <cell r="H21">
            <v>1223.6018191000001</v>
          </cell>
          <cell r="I21">
            <v>858.80120910000005</v>
          </cell>
          <cell r="K21">
            <v>1223.6018191000001</v>
          </cell>
          <cell r="L21">
            <v>1224</v>
          </cell>
          <cell r="M21">
            <v>-0.39818089999994299</v>
          </cell>
          <cell r="N21">
            <v>-3.2541705462061043E-4</v>
          </cell>
        </row>
        <row r="22">
          <cell r="A22" t="str">
            <v xml:space="preserve">  System Integrity</v>
          </cell>
          <cell r="C22">
            <v>1294.4960000000001</v>
          </cell>
          <cell r="D22">
            <v>469.81064519999984</v>
          </cell>
          <cell r="E22">
            <v>-824.68535480000025</v>
          </cell>
          <cell r="G22">
            <v>8104.994020000001</v>
          </cell>
          <cell r="H22">
            <v>6898.3480565999998</v>
          </cell>
          <cell r="I22">
            <v>-1206.6459634000012</v>
          </cell>
          <cell r="K22">
            <v>6898.3480565999998</v>
          </cell>
          <cell r="L22">
            <v>6898</v>
          </cell>
          <cell r="M22">
            <v>0.34805659999983618</v>
          </cell>
          <cell r="N22">
            <v>5.045506505964609E-5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-95.882999999999996</v>
          </cell>
          <cell r="H23">
            <v>0</v>
          </cell>
          <cell r="I23">
            <v>95.882999999999996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1014.9900000000001</v>
          </cell>
          <cell r="D24">
            <v>573.71560399999987</v>
          </cell>
          <cell r="E24">
            <v>-441.27439600000019</v>
          </cell>
          <cell r="G24">
            <v>13202.756930000001</v>
          </cell>
          <cell r="H24">
            <v>14365.225952199999</v>
          </cell>
          <cell r="I24">
            <v>1162.4690221999983</v>
          </cell>
          <cell r="K24">
            <v>14365.225952199999</v>
          </cell>
          <cell r="L24">
            <v>14365</v>
          </cell>
          <cell r="M24">
            <v>0.22595219999877258</v>
          </cell>
          <cell r="N24">
            <v>1.5729108664954105E-5</v>
          </cell>
        </row>
        <row r="26">
          <cell r="A26" t="str">
            <v xml:space="preserve"> Total Mississippi</v>
          </cell>
          <cell r="C26">
            <v>2063.0820000000003</v>
          </cell>
          <cell r="D26">
            <v>1100.4080300999999</v>
          </cell>
          <cell r="E26">
            <v>-962.6739699000002</v>
          </cell>
          <cell r="G26">
            <v>20643.478300000002</v>
          </cell>
          <cell r="H26">
            <v>20908.268252899998</v>
          </cell>
          <cell r="I26">
            <v>264.78995289999807</v>
          </cell>
          <cell r="K26">
            <v>20908.268252899998</v>
          </cell>
          <cell r="L26">
            <v>20908</v>
          </cell>
          <cell r="M26">
            <v>0.26825289999871416</v>
          </cell>
          <cell r="N26">
            <v>1.2829991310328019E-5</v>
          </cell>
        </row>
      </sheetData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Mid-Tex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5593.723</v>
          </cell>
          <cell r="D12">
            <v>3686.3749377999989</v>
          </cell>
          <cell r="E12">
            <v>-1907.3480622000011</v>
          </cell>
          <cell r="G12">
            <v>44904.386829999989</v>
          </cell>
          <cell r="H12">
            <v>49641.532276999991</v>
          </cell>
          <cell r="I12">
            <v>4737.1454470000026</v>
          </cell>
          <cell r="K12">
            <v>49641.532276999991</v>
          </cell>
          <cell r="L12">
            <v>52276</v>
          </cell>
          <cell r="M12">
            <v>-2634.4677230000088</v>
          </cell>
          <cell r="N12">
            <v>-5.3069830888774067E-2</v>
          </cell>
        </row>
        <row r="14">
          <cell r="A14" t="str">
            <v xml:space="preserve">  Equipment</v>
          </cell>
          <cell r="C14">
            <v>852.34</v>
          </cell>
          <cell r="D14">
            <v>48.284970000000001</v>
          </cell>
          <cell r="E14">
            <v>-804.05502999999999</v>
          </cell>
          <cell r="G14">
            <v>2000.3125700000001</v>
          </cell>
          <cell r="H14">
            <v>2049.5697100000002</v>
          </cell>
          <cell r="I14">
            <v>49.257140000000163</v>
          </cell>
          <cell r="K14">
            <v>2049.5697100000002</v>
          </cell>
          <cell r="L14">
            <v>1124</v>
          </cell>
          <cell r="M14">
            <v>925.56971000000021</v>
          </cell>
          <cell r="N14">
            <v>0.45159220761512919</v>
          </cell>
        </row>
        <row r="15">
          <cell r="A15" t="str">
            <v xml:space="preserve">  Information Technology</v>
          </cell>
          <cell r="C15">
            <v>282.74200000000002</v>
          </cell>
          <cell r="D15">
            <v>52.944459999999999</v>
          </cell>
          <cell r="E15">
            <v>-229.79754000000003</v>
          </cell>
          <cell r="G15">
            <v>1837.5246000000002</v>
          </cell>
          <cell r="H15">
            <v>4388.0797300000004</v>
          </cell>
          <cell r="I15">
            <v>2550.5551300000002</v>
          </cell>
          <cell r="K15">
            <v>4388.0797300000004</v>
          </cell>
          <cell r="L15">
            <v>2155</v>
          </cell>
          <cell r="M15">
            <v>2233.0797300000004</v>
          </cell>
          <cell r="N15">
            <v>0.50889679937515631</v>
          </cell>
        </row>
        <row r="16">
          <cell r="A16" t="str">
            <v xml:space="preserve">  Miscellaneous</v>
          </cell>
          <cell r="C16">
            <v>-949.75</v>
          </cell>
          <cell r="D16">
            <v>0</v>
          </cell>
          <cell r="E16">
            <v>949.75</v>
          </cell>
          <cell r="G16">
            <v>1202.1469999999999</v>
          </cell>
          <cell r="H16">
            <v>0</v>
          </cell>
          <cell r="I16">
            <v>-1202.1469999999999</v>
          </cell>
          <cell r="K16">
            <v>0</v>
          </cell>
          <cell r="L16">
            <v>2397</v>
          </cell>
          <cell r="M16">
            <v>-2397</v>
          </cell>
          <cell r="N16">
            <v>0</v>
          </cell>
        </row>
        <row r="17">
          <cell r="A17" t="str">
            <v xml:space="preserve">  Overhead</v>
          </cell>
          <cell r="C17">
            <v>506.84500000000003</v>
          </cell>
          <cell r="D17">
            <v>0</v>
          </cell>
          <cell r="E17">
            <v>-506.84500000000003</v>
          </cell>
          <cell r="G17">
            <v>2.0000000018626453E-5</v>
          </cell>
          <cell r="H17">
            <v>0</v>
          </cell>
          <cell r="I17">
            <v>-2.0000000018626453E-5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-4.7569999999999997</v>
          </cell>
          <cell r="D18">
            <v>84.829700000000003</v>
          </cell>
          <cell r="E18">
            <v>89.586700000000008</v>
          </cell>
          <cell r="G18">
            <v>1600.6663799999999</v>
          </cell>
          <cell r="H18">
            <v>2605.5703270000004</v>
          </cell>
          <cell r="I18">
            <v>1004.9039470000005</v>
          </cell>
          <cell r="K18">
            <v>2605.5703270000004</v>
          </cell>
          <cell r="L18">
            <v>2263</v>
          </cell>
          <cell r="M18">
            <v>342.57032700000036</v>
          </cell>
          <cell r="N18">
            <v>0.13147613919691384</v>
          </cell>
        </row>
        <row r="19">
          <cell r="A19" t="str">
            <v xml:space="preserve">  Public Improvements</v>
          </cell>
          <cell r="C19">
            <v>2472.817</v>
          </cell>
          <cell r="D19">
            <v>1670.8849806000001</v>
          </cell>
          <cell r="E19">
            <v>-801.93201939999994</v>
          </cell>
          <cell r="G19">
            <v>25239.774509999999</v>
          </cell>
          <cell r="H19">
            <v>20050.619767199998</v>
          </cell>
          <cell r="I19">
            <v>-5189.1547428000013</v>
          </cell>
          <cell r="K19">
            <v>20050.619767199998</v>
          </cell>
          <cell r="L19">
            <v>27384</v>
          </cell>
          <cell r="M19">
            <v>-7333.380232800002</v>
          </cell>
          <cell r="N19">
            <v>-0.36574331955545752</v>
          </cell>
        </row>
        <row r="20">
          <cell r="A20" t="str">
            <v xml:space="preserve">  Structures</v>
          </cell>
          <cell r="C20">
            <v>88.016000000000005</v>
          </cell>
          <cell r="D20">
            <v>0</v>
          </cell>
          <cell r="E20">
            <v>-88.016000000000005</v>
          </cell>
          <cell r="G20">
            <v>525.35196999999994</v>
          </cell>
          <cell r="H20">
            <v>869.02869720000001</v>
          </cell>
          <cell r="I20">
            <v>343.67672720000007</v>
          </cell>
          <cell r="K20">
            <v>869.02869720000001</v>
          </cell>
          <cell r="L20">
            <v>1147</v>
          </cell>
          <cell r="M20">
            <v>-277.97130279999999</v>
          </cell>
          <cell r="N20">
            <v>-0.31986435395703294</v>
          </cell>
        </row>
        <row r="21">
          <cell r="A21" t="str">
            <v xml:space="preserve">  System Improvement</v>
          </cell>
          <cell r="C21">
            <v>1867.0630000000001</v>
          </cell>
          <cell r="D21">
            <v>57.825284199999999</v>
          </cell>
          <cell r="E21">
            <v>-1809.2377158000002</v>
          </cell>
          <cell r="G21">
            <v>3515.4396499999998</v>
          </cell>
          <cell r="H21">
            <v>1237.2366104000002</v>
          </cell>
          <cell r="I21">
            <v>-2278.2030395999996</v>
          </cell>
          <cell r="K21">
            <v>1237.2366104000002</v>
          </cell>
          <cell r="L21">
            <v>273</v>
          </cell>
          <cell r="M21">
            <v>964.23661040000025</v>
          </cell>
          <cell r="N21">
            <v>0.77934697558639265</v>
          </cell>
        </row>
        <row r="22">
          <cell r="A22" t="str">
            <v xml:space="preserve">  System Integrity</v>
          </cell>
          <cell r="C22">
            <v>7918.5649999999996</v>
          </cell>
          <cell r="D22">
            <v>3750.6874202000004</v>
          </cell>
          <cell r="E22">
            <v>-4167.8775797999988</v>
          </cell>
          <cell r="G22">
            <v>59306.673389999967</v>
          </cell>
          <cell r="H22">
            <v>51801.976125000001</v>
          </cell>
          <cell r="I22">
            <v>-7504.6972649999661</v>
          </cell>
          <cell r="K22">
            <v>51801.976125000001</v>
          </cell>
          <cell r="L22">
            <v>51137</v>
          </cell>
          <cell r="M22">
            <v>664.97612500000105</v>
          </cell>
          <cell r="N22">
            <v>1.2836887214406456E-2</v>
          </cell>
        </row>
        <row r="23">
          <cell r="A23" t="str">
            <v xml:space="preserve">  Vehicles</v>
          </cell>
          <cell r="C23">
            <v>60.731000000000002</v>
          </cell>
          <cell r="D23">
            <v>0</v>
          </cell>
          <cell r="E23">
            <v>-60.731000000000002</v>
          </cell>
          <cell r="G23">
            <v>-95.128</v>
          </cell>
          <cell r="H23">
            <v>0</v>
          </cell>
          <cell r="I23">
            <v>95.128</v>
          </cell>
          <cell r="K23">
            <v>0</v>
          </cell>
          <cell r="L23">
            <v>-156</v>
          </cell>
          <cell r="M23">
            <v>156</v>
          </cell>
          <cell r="N23">
            <v>0</v>
          </cell>
        </row>
        <row r="24">
          <cell r="A24" t="str">
            <v xml:space="preserve">  Total Non-Growth</v>
          </cell>
          <cell r="C24">
            <v>13094.612000000001</v>
          </cell>
          <cell r="D24">
            <v>5665.4568150000005</v>
          </cell>
          <cell r="E24">
            <v>-7429.1551849999987</v>
          </cell>
          <cell r="G24">
            <v>95132.762089999975</v>
          </cell>
          <cell r="H24">
            <v>83002.0809668</v>
          </cell>
          <cell r="I24">
            <v>-12130.681123199965</v>
          </cell>
          <cell r="K24">
            <v>83002.0809668</v>
          </cell>
          <cell r="L24">
            <v>87724</v>
          </cell>
          <cell r="M24">
            <v>-4721.9190331999998</v>
          </cell>
          <cell r="N24">
            <v>-5.6889164442620661E-2</v>
          </cell>
        </row>
        <row r="26">
          <cell r="A26" t="str">
            <v xml:space="preserve"> Total Mid-Tex</v>
          </cell>
          <cell r="C26">
            <v>18688.334999999999</v>
          </cell>
          <cell r="D26">
            <v>9351.8317527999989</v>
          </cell>
          <cell r="E26">
            <v>-9336.5032472000003</v>
          </cell>
          <cell r="G26">
            <v>140037.14891999995</v>
          </cell>
          <cell r="H26">
            <v>132643.61324380001</v>
          </cell>
          <cell r="I26">
            <v>-7393.5356761999628</v>
          </cell>
          <cell r="K26">
            <v>132643.61324380001</v>
          </cell>
          <cell r="L26">
            <v>140000</v>
          </cell>
          <cell r="M26">
            <v>-7356.3867562000087</v>
          </cell>
          <cell r="N26">
            <v>-5.5459788649446028E-2</v>
          </cell>
        </row>
      </sheetData>
      <sheetData sheetId="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Nonregulated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466.03300000000002</v>
          </cell>
          <cell r="D12">
            <v>0</v>
          </cell>
          <cell r="E12">
            <v>-466.03300000000002</v>
          </cell>
          <cell r="G12">
            <v>4599.7213900000006</v>
          </cell>
          <cell r="H12">
            <v>70300</v>
          </cell>
          <cell r="I12">
            <v>65700.278609999994</v>
          </cell>
          <cell r="K12">
            <v>70300</v>
          </cell>
          <cell r="L12">
            <v>4300</v>
          </cell>
          <cell r="M12">
            <v>66000</v>
          </cell>
          <cell r="N12">
            <v>0.9388335704125178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1000</v>
          </cell>
          <cell r="I15">
            <v>1000</v>
          </cell>
          <cell r="K15">
            <v>1000</v>
          </cell>
          <cell r="L15">
            <v>1000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-2967.0639999999999</v>
          </cell>
          <cell r="D16">
            <v>0</v>
          </cell>
          <cell r="E16">
            <v>2967.0639999999999</v>
          </cell>
          <cell r="G16">
            <v>-2012.377</v>
          </cell>
          <cell r="H16">
            <v>0</v>
          </cell>
          <cell r="I16">
            <v>2012.377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2000</v>
          </cell>
          <cell r="I21">
            <v>2000</v>
          </cell>
          <cell r="K21">
            <v>2000</v>
          </cell>
          <cell r="L21">
            <v>500</v>
          </cell>
          <cell r="M21">
            <v>1500</v>
          </cell>
          <cell r="N21">
            <v>0.75</v>
          </cell>
        </row>
        <row r="22">
          <cell r="A22" t="str">
            <v xml:space="preserve">  System Integrity</v>
          </cell>
          <cell r="C22">
            <v>71.42</v>
          </cell>
          <cell r="D22">
            <v>0</v>
          </cell>
          <cell r="E22">
            <v>-71.42</v>
          </cell>
          <cell r="G22">
            <v>73.266999999999996</v>
          </cell>
          <cell r="H22">
            <v>0</v>
          </cell>
          <cell r="I22">
            <v>-73.266999999999996</v>
          </cell>
          <cell r="K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-2895.6439999999998</v>
          </cell>
          <cell r="D24">
            <v>0</v>
          </cell>
          <cell r="E24">
            <v>2895.6439999999998</v>
          </cell>
          <cell r="G24">
            <v>-1939.11</v>
          </cell>
          <cell r="H24">
            <v>3000</v>
          </cell>
          <cell r="I24">
            <v>4939.1100000000006</v>
          </cell>
          <cell r="K24">
            <v>3000</v>
          </cell>
          <cell r="L24">
            <v>1500</v>
          </cell>
          <cell r="M24">
            <v>1500</v>
          </cell>
          <cell r="N24">
            <v>0.5</v>
          </cell>
        </row>
        <row r="26">
          <cell r="A26" t="str">
            <v xml:space="preserve"> Total Nonregulated</v>
          </cell>
          <cell r="C26">
            <v>-2429.6109999999999</v>
          </cell>
          <cell r="D26">
            <v>0</v>
          </cell>
          <cell r="E26">
            <v>2429.6109999999999</v>
          </cell>
          <cell r="G26">
            <v>2660.6113900000009</v>
          </cell>
          <cell r="H26">
            <v>73300</v>
          </cell>
          <cell r="I26">
            <v>70639.388609999995</v>
          </cell>
          <cell r="K26">
            <v>73300</v>
          </cell>
          <cell r="L26">
            <v>5800</v>
          </cell>
          <cell r="M26">
            <v>67500</v>
          </cell>
          <cell r="N26">
            <v>0.92087312414733968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Shared Services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20.126999999999999</v>
          </cell>
          <cell r="D14">
            <v>0</v>
          </cell>
          <cell r="E14">
            <v>-20.126999999999999</v>
          </cell>
          <cell r="G14">
            <v>597.55176000000006</v>
          </cell>
          <cell r="H14">
            <v>0</v>
          </cell>
          <cell r="I14">
            <v>-597.55176000000006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1149.789</v>
          </cell>
          <cell r="D15">
            <v>263.87502000000001</v>
          </cell>
          <cell r="E15">
            <v>-885.91398000000004</v>
          </cell>
          <cell r="G15">
            <v>17130.88636</v>
          </cell>
          <cell r="H15">
            <v>17454.474329999997</v>
          </cell>
          <cell r="I15">
            <v>323.58796999999686</v>
          </cell>
          <cell r="K15">
            <v>17454.474329999997</v>
          </cell>
          <cell r="L15">
            <v>16476</v>
          </cell>
          <cell r="M15">
            <v>978.47432999999728</v>
          </cell>
          <cell r="N15">
            <v>5.6058653586504054E-2</v>
          </cell>
        </row>
        <row r="16">
          <cell r="A16" t="str">
            <v xml:space="preserve">  Miscellaneous</v>
          </cell>
          <cell r="C16">
            <v>138.22499999999999</v>
          </cell>
          <cell r="D16">
            <v>0</v>
          </cell>
          <cell r="E16">
            <v>-138.22499999999999</v>
          </cell>
          <cell r="G16">
            <v>-118.791</v>
          </cell>
          <cell r="H16">
            <v>0</v>
          </cell>
          <cell r="I16">
            <v>118.791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975.37900000000002</v>
          </cell>
          <cell r="D17">
            <v>0</v>
          </cell>
          <cell r="E17">
            <v>-975.37900000000002</v>
          </cell>
          <cell r="G17">
            <v>1.3100000000558793E-3</v>
          </cell>
          <cell r="H17">
            <v>0</v>
          </cell>
          <cell r="I17">
            <v>-1.3100000000558793E-3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249.495</v>
          </cell>
          <cell r="D20">
            <v>0</v>
          </cell>
          <cell r="E20">
            <v>-249.495</v>
          </cell>
          <cell r="G20">
            <v>332.84800000000001</v>
          </cell>
          <cell r="H20">
            <v>383.24278000000004</v>
          </cell>
          <cell r="I20">
            <v>50.394780000000026</v>
          </cell>
          <cell r="K20">
            <v>383.24278000000004</v>
          </cell>
          <cell r="L20">
            <v>0</v>
          </cell>
          <cell r="M20">
            <v>383.24278000000004</v>
          </cell>
          <cell r="N20">
            <v>1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2533.0149999999999</v>
          </cell>
          <cell r="D24">
            <v>263.87502000000001</v>
          </cell>
          <cell r="E24">
            <v>-2269.1399799999999</v>
          </cell>
          <cell r="G24">
            <v>17942.496429999999</v>
          </cell>
          <cell r="H24">
            <v>17837.717109999998</v>
          </cell>
          <cell r="I24">
            <v>-104.77932000000322</v>
          </cell>
          <cell r="K24">
            <v>17837.717109999998</v>
          </cell>
          <cell r="L24">
            <v>16476</v>
          </cell>
          <cell r="M24">
            <v>1361.7171099999973</v>
          </cell>
          <cell r="N24">
            <v>7.6339203139206946E-2</v>
          </cell>
        </row>
        <row r="26">
          <cell r="A26" t="str">
            <v xml:space="preserve"> Total Shared Services</v>
          </cell>
          <cell r="C26">
            <v>2533.0149999999999</v>
          </cell>
          <cell r="D26">
            <v>263.87502000000001</v>
          </cell>
          <cell r="E26">
            <v>-2269.1399799999999</v>
          </cell>
          <cell r="G26">
            <v>17942.496429999999</v>
          </cell>
          <cell r="H26">
            <v>17837.717109999998</v>
          </cell>
          <cell r="I26">
            <v>-104.77932000000322</v>
          </cell>
          <cell r="K26">
            <v>17837.717109999998</v>
          </cell>
          <cell r="L26">
            <v>16476</v>
          </cell>
          <cell r="M26">
            <v>1361.7171099999973</v>
          </cell>
          <cell r="N26">
            <v>7.6339203139206946E-2</v>
          </cell>
        </row>
      </sheetData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Pro Forma Principal Amort"/>
      <sheetName val="ExistingAdHoc"/>
      <sheetName val="Ad Hoc Exchange"/>
      <sheetName val="ExistingNonFor"/>
      <sheetName val="NonForbearing Exchange"/>
      <sheetName val="CallableSum"/>
    </sheetNames>
    <sheetDataSet>
      <sheetData sheetId="0">
        <row r="21">
          <cell r="D21">
            <v>4.4999999999999998E-2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  <sheetName val="Projection_-_ColKans"/>
      <sheetName val="Reforecast_-_Worksheet"/>
      <sheetName val="Projection_-_ColKans1"/>
      <sheetName val="Reforecast_-_Worksheet1"/>
      <sheetName val="Projection_-_ColKans2"/>
      <sheetName val="Reforecast_-_Worksheet2"/>
      <sheetName val="Projection_-_ColKans3"/>
      <sheetName val="Reforecast_-_Worksheet3"/>
      <sheetName val="Projection_-_ColKans4"/>
      <sheetName val="Reforecast_-_Worksheet4"/>
      <sheetName val="Projection_-_ColKans6"/>
      <sheetName val="Reforecast_-_Worksheet6"/>
      <sheetName val="Projection_-_ColKans5"/>
      <sheetName val="Reforecast_-_Worksheet5"/>
      <sheetName val="Projection_-_ColKans7"/>
      <sheetName val="Reforecast_-_Worksheet7"/>
      <sheetName val="Projection_-_ColKans8"/>
      <sheetName val="Reforecast_-_Worksheet8"/>
      <sheetName val="Projection_-_ColKans9"/>
      <sheetName val="Reforecast_-_Worksheet9"/>
      <sheetName val="Projection_-_ColKans10"/>
      <sheetName val="Reforecast_-_Worksheet10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70592.511289999995</v>
          </cell>
          <cell r="C13">
            <v>60305.285309999999</v>
          </cell>
          <cell r="D13">
            <v>10139.753000000001</v>
          </cell>
          <cell r="E13">
            <v>70445.038310000004</v>
          </cell>
          <cell r="F13">
            <v>150</v>
          </cell>
          <cell r="G13">
            <v>70595.038310000004</v>
          </cell>
          <cell r="H13">
            <v>0</v>
          </cell>
          <cell r="I13">
            <v>70595.038310000004</v>
          </cell>
          <cell r="J13">
            <v>0</v>
          </cell>
          <cell r="K13">
            <v>70595.038310000004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7542.60005</v>
          </cell>
          <cell r="C16">
            <v>5592.6841499999991</v>
          </cell>
          <cell r="D16">
            <v>1903.0282000000002</v>
          </cell>
          <cell r="E16">
            <v>7495.7123499999998</v>
          </cell>
          <cell r="G16">
            <v>7495.7123499999998</v>
          </cell>
          <cell r="H16">
            <v>0</v>
          </cell>
          <cell r="I16">
            <v>7495.7123499999998</v>
          </cell>
          <cell r="J16">
            <v>0</v>
          </cell>
          <cell r="K16">
            <v>7495.7123499999998</v>
          </cell>
        </row>
        <row r="17">
          <cell r="A17" t="str">
            <v>Benefits</v>
          </cell>
          <cell r="B17">
            <v>2391.0041900000001</v>
          </cell>
          <cell r="C17">
            <v>1702.40095</v>
          </cell>
          <cell r="D17">
            <v>603.25991999999997</v>
          </cell>
          <cell r="E17">
            <v>2305.6608699999997</v>
          </cell>
          <cell r="F17">
            <v>-25</v>
          </cell>
          <cell r="G17">
            <v>2280.6608699999997</v>
          </cell>
          <cell r="H17">
            <v>0</v>
          </cell>
          <cell r="I17">
            <v>2280.6608699999997</v>
          </cell>
          <cell r="J17">
            <v>0</v>
          </cell>
          <cell r="K17">
            <v>2280.6608699999997</v>
          </cell>
        </row>
        <row r="18">
          <cell r="A18" t="str">
            <v>Materials &amp; Supplies</v>
          </cell>
          <cell r="B18">
            <v>560.22443999999996</v>
          </cell>
          <cell r="C18">
            <v>545.51081999999997</v>
          </cell>
          <cell r="D18">
            <v>137.89452999999997</v>
          </cell>
          <cell r="E18">
            <v>683.40535</v>
          </cell>
          <cell r="F18">
            <v>55</v>
          </cell>
          <cell r="G18">
            <v>738.40535</v>
          </cell>
          <cell r="H18">
            <v>0</v>
          </cell>
          <cell r="I18">
            <v>738.40535</v>
          </cell>
          <cell r="J18">
            <v>0</v>
          </cell>
          <cell r="K18">
            <v>738.40535</v>
          </cell>
        </row>
        <row r="19">
          <cell r="A19" t="str">
            <v>Vehicles &amp; Equip</v>
          </cell>
          <cell r="B19">
            <v>1170.4531999999999</v>
          </cell>
          <cell r="C19">
            <v>814.14391000000001</v>
          </cell>
          <cell r="D19">
            <v>292.60599999999999</v>
          </cell>
          <cell r="E19">
            <v>1106.74991</v>
          </cell>
          <cell r="F19">
            <v>-15</v>
          </cell>
          <cell r="G19">
            <v>1091.74991</v>
          </cell>
          <cell r="H19">
            <v>0</v>
          </cell>
          <cell r="I19">
            <v>1091.74991</v>
          </cell>
          <cell r="J19">
            <v>0</v>
          </cell>
          <cell r="K19">
            <v>1091.74991</v>
          </cell>
        </row>
        <row r="20">
          <cell r="A20" t="str">
            <v>Print &amp; Postages</v>
          </cell>
          <cell r="B20">
            <v>83.552000000000007</v>
          </cell>
          <cell r="C20">
            <v>52.474779999999996</v>
          </cell>
          <cell r="D20">
            <v>20.885000000000002</v>
          </cell>
          <cell r="E20">
            <v>73.359780000000001</v>
          </cell>
          <cell r="F20">
            <v>0</v>
          </cell>
          <cell r="G20">
            <v>73.359780000000001</v>
          </cell>
          <cell r="H20">
            <v>0</v>
          </cell>
          <cell r="I20">
            <v>73.359780000000001</v>
          </cell>
          <cell r="J20">
            <v>0</v>
          </cell>
          <cell r="K20">
            <v>73.359780000000001</v>
          </cell>
        </row>
        <row r="21">
          <cell r="A21" t="str">
            <v>Insurance</v>
          </cell>
          <cell r="B21">
            <v>647.79700000000003</v>
          </cell>
          <cell r="C21">
            <v>476.68252000000001</v>
          </cell>
          <cell r="D21">
            <v>81.006</v>
          </cell>
          <cell r="E21">
            <v>557.68852000000004</v>
          </cell>
          <cell r="F21">
            <v>-25</v>
          </cell>
          <cell r="G21">
            <v>532.68852000000004</v>
          </cell>
          <cell r="H21">
            <v>0</v>
          </cell>
          <cell r="I21">
            <v>532.68852000000004</v>
          </cell>
          <cell r="J21">
            <v>0</v>
          </cell>
          <cell r="K21">
            <v>532.68852000000004</v>
          </cell>
        </row>
        <row r="22">
          <cell r="A22" t="str">
            <v>Marketing</v>
          </cell>
          <cell r="B22">
            <v>322.72800000000001</v>
          </cell>
          <cell r="C22">
            <v>204.21606</v>
          </cell>
          <cell r="D22">
            <v>79.58</v>
          </cell>
          <cell r="E22">
            <v>283.79606000000001</v>
          </cell>
          <cell r="F22">
            <v>0</v>
          </cell>
          <cell r="G22">
            <v>283.79606000000001</v>
          </cell>
          <cell r="H22">
            <v>0</v>
          </cell>
          <cell r="I22">
            <v>283.79606000000001</v>
          </cell>
          <cell r="J22">
            <v>0</v>
          </cell>
          <cell r="K22">
            <v>283.79606000000001</v>
          </cell>
        </row>
        <row r="23">
          <cell r="A23" t="str">
            <v>Employee Welfare</v>
          </cell>
          <cell r="B23">
            <v>637.10500000000002</v>
          </cell>
          <cell r="C23">
            <v>513.09270000000004</v>
          </cell>
          <cell r="D23">
            <v>109.75700000000001</v>
          </cell>
          <cell r="E23">
            <v>622.84969999999998</v>
          </cell>
          <cell r="F23">
            <v>10</v>
          </cell>
          <cell r="G23">
            <v>632.84969999999998</v>
          </cell>
          <cell r="H23">
            <v>0</v>
          </cell>
          <cell r="I23">
            <v>632.84969999999998</v>
          </cell>
          <cell r="J23">
            <v>0</v>
          </cell>
          <cell r="K23">
            <v>632.84969999999998</v>
          </cell>
        </row>
        <row r="24">
          <cell r="A24" t="str">
            <v>Information Technologies</v>
          </cell>
          <cell r="B24">
            <v>170.1</v>
          </cell>
          <cell r="C24">
            <v>123.23336</v>
          </cell>
          <cell r="D24">
            <v>42.524999999999999</v>
          </cell>
          <cell r="E24">
            <v>165.75836000000001</v>
          </cell>
          <cell r="F24">
            <v>0</v>
          </cell>
          <cell r="G24">
            <v>165.75836000000001</v>
          </cell>
          <cell r="H24">
            <v>0</v>
          </cell>
          <cell r="I24">
            <v>165.75836000000001</v>
          </cell>
          <cell r="J24">
            <v>0</v>
          </cell>
          <cell r="K24">
            <v>165.75836000000001</v>
          </cell>
        </row>
        <row r="25">
          <cell r="A25" t="str">
            <v>Rent, Maint., &amp; Utilities</v>
          </cell>
          <cell r="B25">
            <v>1183.894</v>
          </cell>
          <cell r="C25">
            <v>912.21935999999994</v>
          </cell>
          <cell r="D25">
            <v>236.125</v>
          </cell>
          <cell r="E25">
            <v>1148.3443600000001</v>
          </cell>
          <cell r="F25">
            <v>0</v>
          </cell>
          <cell r="G25">
            <v>1148.3443600000001</v>
          </cell>
          <cell r="H25">
            <v>0</v>
          </cell>
          <cell r="I25">
            <v>1148.3443600000001</v>
          </cell>
          <cell r="J25">
            <v>0</v>
          </cell>
          <cell r="K25">
            <v>1148.3443600000001</v>
          </cell>
        </row>
        <row r="26">
          <cell r="A26" t="str">
            <v>Directors &amp; Shareholders &amp;PR</v>
          </cell>
          <cell r="B26">
            <v>6.3</v>
          </cell>
          <cell r="C26">
            <v>10.698090000000001</v>
          </cell>
          <cell r="D26">
            <v>1.575</v>
          </cell>
          <cell r="E26">
            <v>12.27309</v>
          </cell>
          <cell r="F26">
            <v>0</v>
          </cell>
          <cell r="G26">
            <v>12.27309</v>
          </cell>
          <cell r="H26">
            <v>0</v>
          </cell>
          <cell r="I26">
            <v>12.27309</v>
          </cell>
          <cell r="J26">
            <v>0</v>
          </cell>
          <cell r="K26">
            <v>12.27309</v>
          </cell>
        </row>
        <row r="27">
          <cell r="A27" t="str">
            <v>Telecom</v>
          </cell>
          <cell r="B27">
            <v>562.71799999999996</v>
          </cell>
          <cell r="C27">
            <v>362.36500999999998</v>
          </cell>
          <cell r="D27">
            <v>140.71100000000001</v>
          </cell>
          <cell r="E27">
            <v>503.07601</v>
          </cell>
          <cell r="F27">
            <v>0</v>
          </cell>
          <cell r="G27">
            <v>503.07601</v>
          </cell>
          <cell r="H27">
            <v>0</v>
          </cell>
          <cell r="I27">
            <v>503.07601</v>
          </cell>
          <cell r="J27">
            <v>0</v>
          </cell>
          <cell r="K27">
            <v>503.07601</v>
          </cell>
        </row>
        <row r="28">
          <cell r="A28" t="str">
            <v>Travel &amp; Entertainment</v>
          </cell>
          <cell r="B28">
            <v>704.88400000000001</v>
          </cell>
          <cell r="C28">
            <v>496.94085999999999</v>
          </cell>
          <cell r="D28">
            <v>175.65350000000001</v>
          </cell>
          <cell r="E28">
            <v>672.59436000000005</v>
          </cell>
          <cell r="F28">
            <v>180</v>
          </cell>
          <cell r="G28">
            <v>852.59436000000005</v>
          </cell>
          <cell r="H28">
            <v>0</v>
          </cell>
          <cell r="I28">
            <v>852.59436000000005</v>
          </cell>
          <cell r="J28">
            <v>0</v>
          </cell>
          <cell r="K28">
            <v>852.59436000000005</v>
          </cell>
        </row>
        <row r="29">
          <cell r="A29" t="str">
            <v>Dues &amp; Donations</v>
          </cell>
          <cell r="B29">
            <v>102.286</v>
          </cell>
          <cell r="C29">
            <v>85.021679999999989</v>
          </cell>
          <cell r="D29">
            <v>23.888000000000002</v>
          </cell>
          <cell r="E29">
            <v>108.90967999999999</v>
          </cell>
          <cell r="F29">
            <v>0</v>
          </cell>
          <cell r="G29">
            <v>108.90967999999999</v>
          </cell>
          <cell r="H29">
            <v>0</v>
          </cell>
          <cell r="I29">
            <v>108.90967999999999</v>
          </cell>
          <cell r="J29">
            <v>0</v>
          </cell>
          <cell r="K29">
            <v>108.90967999999999</v>
          </cell>
        </row>
        <row r="30">
          <cell r="A30" t="str">
            <v>Training</v>
          </cell>
          <cell r="B30">
            <v>149.38300000000001</v>
          </cell>
          <cell r="C30">
            <v>62.005160000000004</v>
          </cell>
          <cell r="D30">
            <v>37.345999999999997</v>
          </cell>
          <cell r="E30">
            <v>99.351159999999993</v>
          </cell>
          <cell r="F30">
            <v>0</v>
          </cell>
          <cell r="G30">
            <v>99.351159999999993</v>
          </cell>
          <cell r="H30">
            <v>0</v>
          </cell>
          <cell r="I30">
            <v>99.351159999999993</v>
          </cell>
          <cell r="J30">
            <v>0</v>
          </cell>
          <cell r="K30">
            <v>99.351159999999993</v>
          </cell>
        </row>
        <row r="31">
          <cell r="A31" t="str">
            <v>Outside Services</v>
          </cell>
          <cell r="B31">
            <v>2965.0819999999999</v>
          </cell>
          <cell r="C31">
            <v>2630.5762500000001</v>
          </cell>
          <cell r="D31">
            <v>653.76599999999996</v>
          </cell>
          <cell r="E31">
            <v>3284.3422500000001</v>
          </cell>
          <cell r="F31">
            <v>586</v>
          </cell>
          <cell r="G31">
            <v>3870.3422500000001</v>
          </cell>
          <cell r="H31">
            <v>0</v>
          </cell>
          <cell r="I31">
            <v>3870.3422500000001</v>
          </cell>
          <cell r="J31">
            <v>0</v>
          </cell>
          <cell r="K31">
            <v>3870.3422500000001</v>
          </cell>
        </row>
        <row r="32">
          <cell r="A32" t="str">
            <v>Provision for Bad Debt</v>
          </cell>
          <cell r="B32">
            <v>1832.4714099999999</v>
          </cell>
          <cell r="C32">
            <v>234.25399999999999</v>
          </cell>
          <cell r="D32">
            <v>166.53733999999986</v>
          </cell>
          <cell r="E32">
            <v>400.79133999999988</v>
          </cell>
          <cell r="F32">
            <v>0</v>
          </cell>
          <cell r="G32">
            <v>400.79133999999988</v>
          </cell>
          <cell r="H32">
            <v>0</v>
          </cell>
          <cell r="I32">
            <v>400.79133999999988</v>
          </cell>
          <cell r="J32">
            <v>0</v>
          </cell>
          <cell r="K32">
            <v>400.79133999999988</v>
          </cell>
        </row>
        <row r="33">
          <cell r="A33" t="str">
            <v>Miscellaneous</v>
          </cell>
          <cell r="B33">
            <v>745.19772999999998</v>
          </cell>
          <cell r="C33">
            <v>512.75992999999994</v>
          </cell>
          <cell r="D33">
            <v>114.604</v>
          </cell>
          <cell r="E33">
            <v>627.36392999999998</v>
          </cell>
          <cell r="G33">
            <v>627.36392999999998</v>
          </cell>
          <cell r="H33">
            <v>0</v>
          </cell>
          <cell r="I33">
            <v>627.36392999999998</v>
          </cell>
          <cell r="J33">
            <v>0</v>
          </cell>
          <cell r="K33">
            <v>627.36392999999998</v>
          </cell>
        </row>
        <row r="34">
          <cell r="A34" t="str">
            <v>Expense Billings</v>
          </cell>
          <cell r="B34">
            <v>5515.4719999999998</v>
          </cell>
          <cell r="C34">
            <v>3982.8153199999997</v>
          </cell>
          <cell r="D34">
            <v>1328.758</v>
          </cell>
          <cell r="E34">
            <v>5311.5733199999995</v>
          </cell>
          <cell r="F34">
            <v>0</v>
          </cell>
          <cell r="G34">
            <v>5311.5733199999995</v>
          </cell>
          <cell r="H34">
            <v>0</v>
          </cell>
          <cell r="I34">
            <v>5311.5733199999995</v>
          </cell>
          <cell r="J34">
            <v>0</v>
          </cell>
          <cell r="K34">
            <v>5311.5733199999995</v>
          </cell>
        </row>
        <row r="35">
          <cell r="A35" t="str">
            <v xml:space="preserve">                            Total O&amp;M Expense</v>
          </cell>
          <cell r="B35">
            <v>27293.25202</v>
          </cell>
          <cell r="C35">
            <v>19314.09491</v>
          </cell>
          <cell r="D35">
            <v>6149.5054899999996</v>
          </cell>
          <cell r="E35">
            <v>25463.600399999999</v>
          </cell>
          <cell r="F35">
            <v>766</v>
          </cell>
          <cell r="G35">
            <v>26229.600400000003</v>
          </cell>
          <cell r="H35">
            <v>0</v>
          </cell>
          <cell r="I35">
            <v>26229.600400000003</v>
          </cell>
          <cell r="J35">
            <v>0</v>
          </cell>
          <cell r="K35">
            <v>26229.600400000003</v>
          </cell>
        </row>
        <row r="37">
          <cell r="A37" t="str">
            <v>Depreciation and Amortization</v>
          </cell>
          <cell r="B37">
            <v>15007.371999999999</v>
          </cell>
          <cell r="C37">
            <v>10277.9161</v>
          </cell>
          <cell r="D37">
            <v>3965.8850000000002</v>
          </cell>
          <cell r="E37">
            <v>14243.801100000001</v>
          </cell>
          <cell r="G37">
            <v>14243.801100000001</v>
          </cell>
          <cell r="I37">
            <v>14243.801100000001</v>
          </cell>
          <cell r="J37">
            <v>0</v>
          </cell>
          <cell r="K37">
            <v>14243.801100000001</v>
          </cell>
        </row>
        <row r="38">
          <cell r="A38" t="str">
            <v>Total Taxes - Other Than Income Taxes</v>
          </cell>
          <cell r="B38">
            <v>6182.358760000001</v>
          </cell>
          <cell r="C38">
            <v>3778.8655600000002</v>
          </cell>
          <cell r="D38">
            <v>1509.7399900000012</v>
          </cell>
          <cell r="E38">
            <v>5288.6055500000011</v>
          </cell>
          <cell r="F38">
            <v>-60</v>
          </cell>
          <cell r="G38">
            <v>5228.6055500000011</v>
          </cell>
          <cell r="H38">
            <v>0</v>
          </cell>
          <cell r="I38">
            <v>5228.6055500000011</v>
          </cell>
          <cell r="J38">
            <v>0</v>
          </cell>
          <cell r="K38">
            <v>5228.6055500000011</v>
          </cell>
        </row>
        <row r="39">
          <cell r="A39" t="str">
            <v>Other Income (Expense)</v>
          </cell>
          <cell r="E39">
            <v>0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-7681.6</v>
          </cell>
          <cell r="C40">
            <v>-5698.8625400000001</v>
          </cell>
          <cell r="D40">
            <v>-1942.8</v>
          </cell>
          <cell r="E40">
            <v>-7641.6625400000003</v>
          </cell>
          <cell r="F40">
            <v>0</v>
          </cell>
          <cell r="G40">
            <v>-7641.6625400000003</v>
          </cell>
          <cell r="H40">
            <v>0</v>
          </cell>
          <cell r="I40">
            <v>-7641.6625400000003</v>
          </cell>
          <cell r="J40">
            <v>0</v>
          </cell>
          <cell r="K40">
            <v>-7641.6625400000003</v>
          </cell>
        </row>
        <row r="41">
          <cell r="A41" t="str">
            <v xml:space="preserve">   Other Misc. Income (Expense)</v>
          </cell>
          <cell r="B41">
            <v>-22.175999999999998</v>
          </cell>
          <cell r="C41">
            <v>-326.90174999999999</v>
          </cell>
          <cell r="D41">
            <v>174.45599999999999</v>
          </cell>
          <cell r="E41">
            <v>-152.44575</v>
          </cell>
          <cell r="F41">
            <v>-75</v>
          </cell>
          <cell r="G41">
            <v>-227.44575</v>
          </cell>
          <cell r="H41">
            <v>0</v>
          </cell>
          <cell r="I41">
            <v>-227.44575</v>
          </cell>
          <cell r="J41">
            <v>-200</v>
          </cell>
          <cell r="K41">
            <v>-427.44574999999998</v>
          </cell>
        </row>
        <row r="43">
          <cell r="A43" t="str">
            <v>Income (Loss) Before Income Taxes</v>
          </cell>
          <cell r="B43">
            <v>14405.752509999997</v>
          </cell>
          <cell r="C43">
            <v>20908.644449999996</v>
          </cell>
          <cell r="D43">
            <v>-3253.7214800000002</v>
          </cell>
          <cell r="E43">
            <v>17654.922969999996</v>
          </cell>
          <cell r="F43">
            <v>-631</v>
          </cell>
          <cell r="G43">
            <v>17023.92297</v>
          </cell>
          <cell r="H43">
            <v>0</v>
          </cell>
          <cell r="I43">
            <v>17023.92297</v>
          </cell>
          <cell r="J43">
            <v>-200</v>
          </cell>
          <cell r="K43">
            <v>16823.92297</v>
          </cell>
        </row>
        <row r="44">
          <cell r="A44" t="str">
            <v>Provision (Benefit) for Income Taxes</v>
          </cell>
          <cell r="B44">
            <v>5466.9841699999997</v>
          </cell>
          <cell r="C44">
            <v>7724.9889999999996</v>
          </cell>
          <cell r="D44">
            <v>-1234.7872599999998</v>
          </cell>
          <cell r="E44">
            <v>6490.2017399999995</v>
          </cell>
          <cell r="F44">
            <v>-232.20765622799991</v>
          </cell>
          <cell r="G44">
            <v>6257.9940837719996</v>
          </cell>
          <cell r="H44">
            <v>0</v>
          </cell>
          <cell r="I44">
            <v>6257.9940837719996</v>
          </cell>
          <cell r="J44">
            <v>-73.52</v>
          </cell>
          <cell r="K44">
            <v>6184.4740837719992</v>
          </cell>
        </row>
        <row r="45">
          <cell r="A45" t="str">
            <v xml:space="preserve">                         Net Income (Loss)</v>
          </cell>
          <cell r="B45">
            <v>8938.7683399999969</v>
          </cell>
          <cell r="C45">
            <v>13183.655449999997</v>
          </cell>
          <cell r="D45">
            <v>-2018.9342200000003</v>
          </cell>
          <cell r="E45">
            <v>11164.721229999996</v>
          </cell>
          <cell r="F45">
            <v>-398.79234377200009</v>
          </cell>
          <cell r="G45">
            <v>10765.928886228001</v>
          </cell>
          <cell r="H45">
            <v>0</v>
          </cell>
          <cell r="I45">
            <v>10765.928886228001</v>
          </cell>
          <cell r="J45">
            <v>-126.48</v>
          </cell>
          <cell r="K45">
            <v>10639.448886228001</v>
          </cell>
        </row>
        <row r="47">
          <cell r="A47" t="str">
            <v>Tax rate</v>
          </cell>
          <cell r="B47">
            <v>0.37950007583463624</v>
          </cell>
          <cell r="C47">
            <v>0.36946388458961055</v>
          </cell>
          <cell r="D47">
            <v>0.37949998719619965</v>
          </cell>
          <cell r="E47">
            <v>0.36761427682400138</v>
          </cell>
          <cell r="F47">
            <v>0.36759999999999998</v>
          </cell>
          <cell r="G47">
            <v>0.36759999999999998</v>
          </cell>
          <cell r="H47">
            <v>0.36759999999999998</v>
          </cell>
          <cell r="I47">
            <v>0.36759999999999998</v>
          </cell>
          <cell r="J47">
            <v>0.36759999999999998</v>
          </cell>
          <cell r="K47">
            <v>0.36759999999999998</v>
          </cell>
        </row>
      </sheetData>
      <sheetData sheetId="1"/>
      <sheetData sheetId="2">
        <row r="12">
          <cell r="B12" t="str">
            <v>FY 2005</v>
          </cell>
        </row>
      </sheetData>
      <sheetData sheetId="3"/>
      <sheetData sheetId="4">
        <row r="12">
          <cell r="B12" t="str">
            <v>FY 2005</v>
          </cell>
        </row>
      </sheetData>
      <sheetData sheetId="5"/>
      <sheetData sheetId="6">
        <row r="12">
          <cell r="B12" t="str">
            <v>FY 2005</v>
          </cell>
        </row>
      </sheetData>
      <sheetData sheetId="7"/>
      <sheetData sheetId="8">
        <row r="12">
          <cell r="B12" t="str">
            <v>FY 2005</v>
          </cell>
        </row>
      </sheetData>
      <sheetData sheetId="9"/>
      <sheetData sheetId="10">
        <row r="12">
          <cell r="B12" t="str">
            <v>FY 2005</v>
          </cell>
        </row>
      </sheetData>
      <sheetData sheetId="11"/>
      <sheetData sheetId="12">
        <row r="12">
          <cell r="B12" t="str">
            <v>FY 2005</v>
          </cell>
        </row>
      </sheetData>
      <sheetData sheetId="13"/>
      <sheetData sheetId="14">
        <row r="12">
          <cell r="B12" t="str">
            <v>FY 2005</v>
          </cell>
        </row>
      </sheetData>
      <sheetData sheetId="15"/>
      <sheetData sheetId="16">
        <row r="12">
          <cell r="B12" t="str">
            <v>FY 2005</v>
          </cell>
        </row>
      </sheetData>
      <sheetData sheetId="17"/>
      <sheetData sheetId="18">
        <row r="12">
          <cell r="B12" t="str">
            <v>FY 2005</v>
          </cell>
        </row>
      </sheetData>
      <sheetData sheetId="19"/>
      <sheetData sheetId="20">
        <row r="12">
          <cell r="B12" t="str">
            <v>FY 2005</v>
          </cell>
        </row>
      </sheetData>
      <sheetData sheetId="21"/>
      <sheetData sheetId="22">
        <row r="12">
          <cell r="B12" t="str">
            <v>FY 2005</v>
          </cell>
        </row>
      </sheetData>
      <sheetData sheetId="2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Input"/>
      <sheetName val="Amor"/>
      <sheetName val="Model"/>
      <sheetName val="Aggregated Forecasts - Monthly"/>
    </sheetNames>
    <sheetDataSet>
      <sheetData sheetId="0"/>
      <sheetData sheetId="1">
        <row r="5">
          <cell r="E5">
            <v>42369</v>
          </cell>
          <cell r="K5">
            <v>42522</v>
          </cell>
        </row>
        <row r="8">
          <cell r="E8">
            <v>6</v>
          </cell>
        </row>
        <row r="20">
          <cell r="K20">
            <v>1000000</v>
          </cell>
        </row>
      </sheetData>
      <sheetData sheetId="2"/>
      <sheetData sheetId="3"/>
      <sheetData sheetId="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Upfront and Ongoing Costs"/>
      <sheetName val="Upfront Costs (2)"/>
      <sheetName val="Issuance Advice Letter Outp (2"/>
      <sheetName val="Issuance Advice Letter Outputs"/>
      <sheetName val="Amort_Schedule"/>
      <sheetName val="Control"/>
      <sheetName val="Model (R)"/>
      <sheetName val="Model (C)"/>
      <sheetName val="Model (I)"/>
      <sheetName val="Model (AG)"/>
      <sheetName val="Model (OL)"/>
      <sheetName val="Model (Total)"/>
      <sheetName val="Debt Service (Total)"/>
      <sheetName val="Raw DS"/>
      <sheetName val="Usage Cases (R)"/>
      <sheetName val="Usage Cases (C)"/>
      <sheetName val="Usage Cases (I)"/>
      <sheetName val="Usage Cases (AG)"/>
      <sheetName val="Usage Cases (OL)"/>
      <sheetName val="Summary (R)"/>
      <sheetName val="Stress Cases"/>
      <sheetName val="Summary (C)"/>
      <sheetName val="Summary (I)"/>
      <sheetName val="Summary (AG)"/>
      <sheetName val="Summary (OL)"/>
      <sheetName val="Summary (Total)"/>
      <sheetName val="R"/>
      <sheetName val="G"/>
      <sheetName val="GV"/>
      <sheetName val="LG"/>
      <sheetName val="OL"/>
      <sheetName val="Usage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">
          <cell r="B1" t="str">
            <v>PG&amp;E Model</v>
          </cell>
        </row>
        <row r="6">
          <cell r="D6">
            <v>44454</v>
          </cell>
        </row>
        <row r="7">
          <cell r="D7">
            <v>44743</v>
          </cell>
        </row>
        <row r="9">
          <cell r="D9">
            <v>6</v>
          </cell>
        </row>
        <row r="10">
          <cell r="D10">
            <v>53693</v>
          </cell>
        </row>
        <row r="15">
          <cell r="D15">
            <v>44470</v>
          </cell>
        </row>
        <row r="16">
          <cell r="D16">
            <v>44501</v>
          </cell>
        </row>
        <row r="18">
          <cell r="D18">
            <v>6</v>
          </cell>
        </row>
        <row r="19">
          <cell r="D19">
            <v>6</v>
          </cell>
        </row>
        <row r="23">
          <cell r="I23">
            <v>6.0150000008000033</v>
          </cell>
        </row>
        <row r="34">
          <cell r="D34">
            <v>0</v>
          </cell>
        </row>
        <row r="35">
          <cell r="D3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2">
          <cell r="AL32">
            <v>0</v>
          </cell>
        </row>
      </sheetData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3407792.01</v>
          </cell>
          <cell r="C15">
            <v>166359.10999999999</v>
          </cell>
          <cell r="D15">
            <v>255592.06</v>
          </cell>
          <cell r="F15">
            <v>306232.96000000002</v>
          </cell>
          <cell r="H15">
            <v>212322.25</v>
          </cell>
          <cell r="J15">
            <v>200645.93</v>
          </cell>
          <cell r="L15">
            <v>280694.57</v>
          </cell>
          <cell r="N15">
            <v>316273.84000000003</v>
          </cell>
          <cell r="P15">
            <v>295376.31</v>
          </cell>
          <cell r="R15">
            <v>305648.03999999998</v>
          </cell>
          <cell r="T15">
            <v>296352.48</v>
          </cell>
          <cell r="V15">
            <v>297151.88</v>
          </cell>
          <cell r="X15">
            <v>315003.53999999998</v>
          </cell>
          <cell r="Z15">
            <v>3247652.97</v>
          </cell>
        </row>
        <row r="17">
          <cell r="A17" t="str">
            <v>Equipment</v>
          </cell>
          <cell r="B17">
            <v>331694.3</v>
          </cell>
          <cell r="C17">
            <v>94536.65</v>
          </cell>
          <cell r="D17">
            <v>28957.01</v>
          </cell>
          <cell r="E17">
            <v>-22000</v>
          </cell>
          <cell r="F17" t="str">
            <v xml:space="preserve"> 0</v>
          </cell>
          <cell r="H17">
            <v>3948.68</v>
          </cell>
          <cell r="J17" t="str">
            <v xml:space="preserve"> 0</v>
          </cell>
          <cell r="K17">
            <v>181500</v>
          </cell>
          <cell r="L17">
            <v>5159.78</v>
          </cell>
          <cell r="M17">
            <v>22000</v>
          </cell>
          <cell r="N17">
            <v>3948.68</v>
          </cell>
          <cell r="P17">
            <v>6581.14</v>
          </cell>
          <cell r="R17">
            <v>3948.68</v>
          </cell>
          <cell r="T17">
            <v>1316.23</v>
          </cell>
          <cell r="V17" t="str">
            <v xml:space="preserve"> 0</v>
          </cell>
          <cell r="X17" t="str">
            <v xml:space="preserve"> 0</v>
          </cell>
          <cell r="Z17">
            <v>329896.84999999998</v>
          </cell>
        </row>
        <row r="18">
          <cell r="A18" t="str">
            <v>Information Technology</v>
          </cell>
          <cell r="B18">
            <v>490114.24</v>
          </cell>
          <cell r="C18">
            <v>-59648.35</v>
          </cell>
          <cell r="D18">
            <v>133996.18</v>
          </cell>
          <cell r="E18">
            <v>-94500</v>
          </cell>
          <cell r="F18">
            <v>33398.01</v>
          </cell>
          <cell r="H18">
            <v>40795.379999999997</v>
          </cell>
          <cell r="J18">
            <v>29493.02</v>
          </cell>
          <cell r="K18">
            <v>94500</v>
          </cell>
          <cell r="L18">
            <v>7371.49</v>
          </cell>
          <cell r="M18">
            <v>54500</v>
          </cell>
          <cell r="N18">
            <v>24891.08</v>
          </cell>
          <cell r="P18">
            <v>39739.51</v>
          </cell>
          <cell r="R18">
            <v>6253.22</v>
          </cell>
          <cell r="T18">
            <v>2583.42</v>
          </cell>
          <cell r="V18">
            <v>2463.79</v>
          </cell>
          <cell r="X18">
            <v>2525.65</v>
          </cell>
          <cell r="Z18">
            <v>318362.39999999997</v>
          </cell>
        </row>
        <row r="19">
          <cell r="A19" t="str">
            <v>Misc</v>
          </cell>
          <cell r="B19" t="str">
            <v xml:space="preserve"> 0</v>
          </cell>
          <cell r="C19">
            <v>84515.5</v>
          </cell>
          <cell r="D19" t="str">
            <v xml:space="preserve"> 0</v>
          </cell>
          <cell r="F19" t="str">
            <v xml:space="preserve"> 0</v>
          </cell>
          <cell r="G19">
            <v>-79250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5265.5</v>
          </cell>
        </row>
        <row r="20">
          <cell r="A20" t="str">
            <v>Overhead</v>
          </cell>
          <cell r="B20">
            <v>-7.7900000000663567</v>
          </cell>
          <cell r="C20">
            <v>108976.53</v>
          </cell>
          <cell r="D20">
            <v>0.98000000001047738</v>
          </cell>
          <cell r="E20">
            <v>50248</v>
          </cell>
          <cell r="F20">
            <v>-1.1499999999941792</v>
          </cell>
          <cell r="G20">
            <v>-177036</v>
          </cell>
          <cell r="H20">
            <v>-0.70000000004074536</v>
          </cell>
          <cell r="I20">
            <v>-78312</v>
          </cell>
          <cell r="J20">
            <v>2.279999999969732</v>
          </cell>
          <cell r="K20">
            <v>-85965</v>
          </cell>
          <cell r="L20">
            <v>-4.0599999999976717</v>
          </cell>
          <cell r="M20">
            <v>-9156</v>
          </cell>
          <cell r="N20">
            <v>-2.9200000000128057</v>
          </cell>
          <cell r="O20">
            <v>1026</v>
          </cell>
          <cell r="P20">
            <v>3.1300000000046566</v>
          </cell>
          <cell r="Q20">
            <v>5394</v>
          </cell>
          <cell r="R20">
            <v>-1.2599999999802094</v>
          </cell>
          <cell r="S20">
            <v>43274</v>
          </cell>
          <cell r="T20">
            <v>-1.8900000000139698</v>
          </cell>
          <cell r="U20">
            <v>-11466</v>
          </cell>
          <cell r="V20">
            <v>1.4400000000023283</v>
          </cell>
          <cell r="W20">
            <v>-9320</v>
          </cell>
          <cell r="X20">
            <v>-2.1699999999837019</v>
          </cell>
          <cell r="Y20">
            <v>157163</v>
          </cell>
          <cell r="Z20">
            <v>-5179.7900000000373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355066.31</v>
          </cell>
          <cell r="C22">
            <v>2057.2800000000002</v>
          </cell>
          <cell r="D22">
            <v>676177.25</v>
          </cell>
          <cell r="E22">
            <v>-503700</v>
          </cell>
          <cell r="F22">
            <v>173931.88</v>
          </cell>
          <cell r="G22">
            <v>-122450</v>
          </cell>
          <cell r="H22">
            <v>-1551700.86</v>
          </cell>
          <cell r="J22">
            <v>9394.14</v>
          </cell>
          <cell r="K22">
            <v>488593</v>
          </cell>
          <cell r="L22">
            <v>9394.14</v>
          </cell>
          <cell r="M22">
            <v>503700</v>
          </cell>
          <cell r="N22">
            <v>37280.19</v>
          </cell>
          <cell r="O22">
            <v>672450</v>
          </cell>
          <cell r="P22">
            <v>35009.31</v>
          </cell>
          <cell r="R22">
            <v>35009.31</v>
          </cell>
          <cell r="T22">
            <v>35009.31</v>
          </cell>
          <cell r="V22">
            <v>35009.31</v>
          </cell>
          <cell r="X22">
            <v>35009.31</v>
          </cell>
          <cell r="Z22">
            <v>570173.56999999983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684017.14</v>
          </cell>
          <cell r="C24">
            <v>74245.38</v>
          </cell>
          <cell r="D24">
            <v>95847.39</v>
          </cell>
          <cell r="E24">
            <v>-66640</v>
          </cell>
          <cell r="F24">
            <v>1083.6400000000001</v>
          </cell>
          <cell r="H24">
            <v>1083.6400000000001</v>
          </cell>
          <cell r="J24">
            <v>58180.94</v>
          </cell>
          <cell r="L24" t="str">
            <v xml:space="preserve"> 0</v>
          </cell>
          <cell r="M24">
            <v>278064</v>
          </cell>
          <cell r="N24">
            <v>48191.94</v>
          </cell>
          <cell r="O24">
            <v>66640</v>
          </cell>
          <cell r="P24">
            <v>28753.5</v>
          </cell>
          <cell r="R24">
            <v>28753.5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614203.92999999993</v>
          </cell>
        </row>
        <row r="25">
          <cell r="A25" t="str">
            <v>System Integrity</v>
          </cell>
          <cell r="B25">
            <v>4862781.76</v>
          </cell>
          <cell r="C25">
            <v>172210.05</v>
          </cell>
          <cell r="D25">
            <v>369112.65</v>
          </cell>
          <cell r="E25">
            <v>-29792</v>
          </cell>
          <cell r="F25">
            <v>356458.68</v>
          </cell>
          <cell r="G25">
            <v>-7792</v>
          </cell>
          <cell r="H25">
            <v>387076.04</v>
          </cell>
          <cell r="J25">
            <v>348839.63</v>
          </cell>
          <cell r="K25">
            <v>17892</v>
          </cell>
          <cell r="L25">
            <v>359430.75</v>
          </cell>
          <cell r="M25">
            <v>29792</v>
          </cell>
          <cell r="N25">
            <v>344951.2</v>
          </cell>
          <cell r="O25">
            <v>7792</v>
          </cell>
          <cell r="P25">
            <v>373671.23</v>
          </cell>
          <cell r="R25">
            <v>690077.09</v>
          </cell>
          <cell r="T25">
            <v>440888.25</v>
          </cell>
          <cell r="V25">
            <v>419716.81</v>
          </cell>
          <cell r="X25">
            <v>369435.45</v>
          </cell>
          <cell r="Z25">
            <v>4649759.83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6723665.96</v>
          </cell>
          <cell r="C27">
            <v>476893.04</v>
          </cell>
          <cell r="D27">
            <v>1304091.46</v>
          </cell>
          <cell r="E27">
            <v>-666384</v>
          </cell>
          <cell r="F27">
            <v>564871.06000000006</v>
          </cell>
          <cell r="G27">
            <v>-386528</v>
          </cell>
          <cell r="H27">
            <v>-1118797.82</v>
          </cell>
          <cell r="I27">
            <v>-78312</v>
          </cell>
          <cell r="J27">
            <v>445910.01</v>
          </cell>
          <cell r="K27">
            <v>696520</v>
          </cell>
          <cell r="L27">
            <v>381352.1</v>
          </cell>
          <cell r="M27">
            <v>878900</v>
          </cell>
          <cell r="N27">
            <v>459260.17</v>
          </cell>
          <cell r="O27">
            <v>747908</v>
          </cell>
          <cell r="P27">
            <v>483757.82</v>
          </cell>
          <cell r="Q27">
            <v>5394</v>
          </cell>
          <cell r="R27">
            <v>764040.54</v>
          </cell>
          <cell r="S27">
            <v>43274</v>
          </cell>
          <cell r="T27">
            <v>479795.32</v>
          </cell>
          <cell r="U27">
            <v>-11466</v>
          </cell>
          <cell r="V27">
            <v>457191.35</v>
          </cell>
          <cell r="W27">
            <v>-9320</v>
          </cell>
          <cell r="X27">
            <v>406968.24</v>
          </cell>
          <cell r="Y27">
            <v>157163</v>
          </cell>
          <cell r="Z27">
            <v>6482482.29</v>
          </cell>
        </row>
        <row r="29">
          <cell r="A29" t="str">
            <v xml:space="preserve">          Capital</v>
          </cell>
          <cell r="B29">
            <v>10131457.970000001</v>
          </cell>
          <cell r="C29">
            <v>643252.15</v>
          </cell>
          <cell r="D29">
            <v>1559683.52</v>
          </cell>
          <cell r="E29">
            <v>-666384</v>
          </cell>
          <cell r="F29">
            <v>871104.02</v>
          </cell>
          <cell r="G29">
            <v>-386528</v>
          </cell>
          <cell r="H29">
            <v>-906475.57</v>
          </cell>
          <cell r="I29">
            <v>-78312</v>
          </cell>
          <cell r="J29">
            <v>646555.93999999994</v>
          </cell>
          <cell r="K29">
            <v>696520</v>
          </cell>
          <cell r="L29">
            <v>662046.67000000004</v>
          </cell>
          <cell r="M29">
            <v>878900</v>
          </cell>
          <cell r="N29">
            <v>775534.01</v>
          </cell>
          <cell r="O29">
            <v>747908</v>
          </cell>
          <cell r="P29">
            <v>779134.13</v>
          </cell>
          <cell r="Q29">
            <v>5394</v>
          </cell>
          <cell r="R29">
            <v>1069688.58</v>
          </cell>
          <cell r="S29">
            <v>43274</v>
          </cell>
          <cell r="T29">
            <v>776147.8</v>
          </cell>
          <cell r="U29">
            <v>-11466</v>
          </cell>
          <cell r="V29">
            <v>754343.23</v>
          </cell>
          <cell r="W29">
            <v>-9320</v>
          </cell>
          <cell r="X29">
            <v>721971.78</v>
          </cell>
          <cell r="Y29">
            <v>157163</v>
          </cell>
          <cell r="Z29">
            <v>9730135.2599999998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1649104.2</v>
          </cell>
          <cell r="C15">
            <v>127931.58</v>
          </cell>
          <cell r="D15">
            <v>118295.84</v>
          </cell>
          <cell r="F15">
            <v>121882.11</v>
          </cell>
          <cell r="H15">
            <v>117909.2</v>
          </cell>
          <cell r="J15">
            <v>116211.36</v>
          </cell>
          <cell r="L15">
            <v>124235.41</v>
          </cell>
          <cell r="N15">
            <v>138835.94</v>
          </cell>
          <cell r="P15">
            <v>153202.89000000001</v>
          </cell>
          <cell r="R15">
            <v>154967.31</v>
          </cell>
          <cell r="T15">
            <v>158878.82</v>
          </cell>
          <cell r="V15">
            <v>151086.51999999999</v>
          </cell>
          <cell r="X15">
            <v>153031.53</v>
          </cell>
          <cell r="Z15">
            <v>1636468.51</v>
          </cell>
        </row>
        <row r="17">
          <cell r="A17" t="str">
            <v>Equipment</v>
          </cell>
          <cell r="B17">
            <v>252539.83</v>
          </cell>
          <cell r="C17">
            <v>16544.09</v>
          </cell>
          <cell r="D17">
            <v>79828.41</v>
          </cell>
          <cell r="E17">
            <v>-59000</v>
          </cell>
          <cell r="F17" t="str">
            <v xml:space="preserve"> 0</v>
          </cell>
          <cell r="H17" t="str">
            <v xml:space="preserve"> 0</v>
          </cell>
          <cell r="J17">
            <v>10824.19</v>
          </cell>
          <cell r="K17">
            <v>106208</v>
          </cell>
          <cell r="L17" t="str">
            <v xml:space="preserve"> 0</v>
          </cell>
          <cell r="M17">
            <v>59000</v>
          </cell>
          <cell r="N17">
            <v>10824.19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224228.88</v>
          </cell>
        </row>
        <row r="18">
          <cell r="A18" t="str">
            <v>Information Technology</v>
          </cell>
          <cell r="B18">
            <v>402355.38</v>
          </cell>
          <cell r="C18">
            <v>58736.47</v>
          </cell>
          <cell r="D18">
            <v>113525.75999999999</v>
          </cell>
          <cell r="E18">
            <v>-80100</v>
          </cell>
          <cell r="F18">
            <v>2809.69</v>
          </cell>
          <cell r="H18">
            <v>114515.14</v>
          </cell>
          <cell r="J18">
            <v>2442.4899999999998</v>
          </cell>
          <cell r="K18">
            <v>84100</v>
          </cell>
          <cell r="L18">
            <v>2687.98</v>
          </cell>
          <cell r="M18">
            <v>40200</v>
          </cell>
          <cell r="N18">
            <v>2687.98</v>
          </cell>
          <cell r="P18">
            <v>2566.27</v>
          </cell>
          <cell r="R18">
            <v>2687.98</v>
          </cell>
          <cell r="T18">
            <v>2809.69</v>
          </cell>
          <cell r="V18">
            <v>2566.27</v>
          </cell>
          <cell r="X18">
            <v>2687.98</v>
          </cell>
          <cell r="Z18">
            <v>354923.69999999995</v>
          </cell>
        </row>
        <row r="19">
          <cell r="A19" t="str">
            <v>Misc</v>
          </cell>
          <cell r="B19" t="str">
            <v xml:space="preserve"> 0</v>
          </cell>
          <cell r="C19">
            <v>-74238.36</v>
          </cell>
          <cell r="D19" t="str">
            <v xml:space="preserve"> 0</v>
          </cell>
          <cell r="F19" t="str">
            <v xml:space="preserve"> 0</v>
          </cell>
          <cell r="G19">
            <v>86578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-12000</v>
          </cell>
          <cell r="Z19">
            <v>339.63999999999942</v>
          </cell>
        </row>
        <row r="20">
          <cell r="A20" t="str">
            <v>Overhead</v>
          </cell>
          <cell r="B20" t="str">
            <v xml:space="preserve"> 0</v>
          </cell>
          <cell r="C20">
            <v>48096.7</v>
          </cell>
          <cell r="D20" t="str">
            <v xml:space="preserve"> 0</v>
          </cell>
          <cell r="F20" t="str">
            <v xml:space="preserve"> 0</v>
          </cell>
          <cell r="G20">
            <v>-48097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-0.30000000000291038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3133493.35</v>
          </cell>
          <cell r="C22">
            <v>54605.54</v>
          </cell>
          <cell r="D22">
            <v>295687.61</v>
          </cell>
          <cell r="F22">
            <v>290986.25</v>
          </cell>
          <cell r="H22">
            <v>357958.03</v>
          </cell>
          <cell r="J22">
            <v>413445.92</v>
          </cell>
          <cell r="L22">
            <v>549234.56999999995</v>
          </cell>
          <cell r="M22">
            <v>60856</v>
          </cell>
          <cell r="N22">
            <v>143695.82</v>
          </cell>
          <cell r="O22">
            <v>60856</v>
          </cell>
          <cell r="P22">
            <v>416012.62</v>
          </cell>
          <cell r="Q22">
            <v>60856</v>
          </cell>
          <cell r="R22">
            <v>300788.95</v>
          </cell>
          <cell r="T22">
            <v>247419.49</v>
          </cell>
          <cell r="V22">
            <v>247419.49</v>
          </cell>
          <cell r="X22">
            <v>-366330.51</v>
          </cell>
          <cell r="Z22">
            <v>3133491.7800000003</v>
          </cell>
        </row>
        <row r="23">
          <cell r="A23" t="str">
            <v>Structures</v>
          </cell>
          <cell r="B23">
            <v>100000</v>
          </cell>
          <cell r="C23">
            <v>412.5</v>
          </cell>
          <cell r="D23" t="str">
            <v xml:space="preserve"> 0</v>
          </cell>
          <cell r="F23" t="str">
            <v xml:space="preserve"> 0</v>
          </cell>
          <cell r="H23">
            <v>100000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100412.5</v>
          </cell>
        </row>
        <row r="24">
          <cell r="A24" t="str">
            <v>System Improvements</v>
          </cell>
          <cell r="B24">
            <v>14939.88</v>
          </cell>
          <cell r="C24">
            <v>2713.35</v>
          </cell>
          <cell r="D24">
            <v>1244.99</v>
          </cell>
          <cell r="F24">
            <v>1244.99</v>
          </cell>
          <cell r="H24">
            <v>1244.99</v>
          </cell>
          <cell r="J24">
            <v>1244.99</v>
          </cell>
          <cell r="L24">
            <v>1244.99</v>
          </cell>
          <cell r="N24">
            <v>1244.99</v>
          </cell>
          <cell r="P24">
            <v>1244.99</v>
          </cell>
          <cell r="R24">
            <v>1244.99</v>
          </cell>
          <cell r="T24">
            <v>1244.99</v>
          </cell>
          <cell r="V24">
            <v>1244.99</v>
          </cell>
          <cell r="X24">
            <v>1244.99</v>
          </cell>
          <cell r="Z24">
            <v>16408.239999999998</v>
          </cell>
        </row>
        <row r="25">
          <cell r="A25" t="str">
            <v>System Integrity</v>
          </cell>
          <cell r="B25">
            <v>6311329.1199999992</v>
          </cell>
          <cell r="C25">
            <v>536154.09</v>
          </cell>
          <cell r="D25">
            <v>450609.25</v>
          </cell>
          <cell r="E25">
            <v>-78400</v>
          </cell>
          <cell r="F25">
            <v>464523.63</v>
          </cell>
          <cell r="G25">
            <v>-78400</v>
          </cell>
          <cell r="H25">
            <v>502501.12</v>
          </cell>
          <cell r="J25">
            <v>421240.39</v>
          </cell>
          <cell r="K25">
            <v>78400</v>
          </cell>
          <cell r="L25">
            <v>505074.08</v>
          </cell>
          <cell r="M25">
            <v>78400</v>
          </cell>
          <cell r="N25">
            <v>511068.29</v>
          </cell>
          <cell r="O25">
            <v>78400</v>
          </cell>
          <cell r="P25">
            <v>515864.98</v>
          </cell>
          <cell r="R25">
            <v>619052.07999999996</v>
          </cell>
          <cell r="T25">
            <v>622324.47999999998</v>
          </cell>
          <cell r="V25">
            <v>562693.66</v>
          </cell>
          <cell r="X25">
            <v>566874.44999999995</v>
          </cell>
          <cell r="Z25">
            <v>6356380.5000000009</v>
          </cell>
        </row>
        <row r="26">
          <cell r="A26" t="str">
            <v>Vehicles</v>
          </cell>
          <cell r="B26" t="str">
            <v xml:space="preserve"> 0</v>
          </cell>
          <cell r="C26">
            <v>87.77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87.77</v>
          </cell>
        </row>
        <row r="27">
          <cell r="A27" t="str">
            <v xml:space="preserve">     NonGrowth</v>
          </cell>
          <cell r="B27">
            <v>10214657.560000001</v>
          </cell>
          <cell r="C27">
            <v>643112.15</v>
          </cell>
          <cell r="D27">
            <v>940896.02</v>
          </cell>
          <cell r="E27">
            <v>-217500</v>
          </cell>
          <cell r="F27">
            <v>759564.56</v>
          </cell>
          <cell r="G27">
            <v>-39919</v>
          </cell>
          <cell r="H27">
            <v>1076219.28</v>
          </cell>
          <cell r="I27">
            <v>0</v>
          </cell>
          <cell r="J27">
            <v>849197.98</v>
          </cell>
          <cell r="K27">
            <v>268708</v>
          </cell>
          <cell r="L27">
            <v>1058241.6200000001</v>
          </cell>
          <cell r="M27">
            <v>238456</v>
          </cell>
          <cell r="N27">
            <v>669521.27</v>
          </cell>
          <cell r="O27">
            <v>139256</v>
          </cell>
          <cell r="P27">
            <v>935688.86</v>
          </cell>
          <cell r="Q27">
            <v>60856</v>
          </cell>
          <cell r="R27">
            <v>923774</v>
          </cell>
          <cell r="S27">
            <v>0</v>
          </cell>
          <cell r="T27">
            <v>873798.65</v>
          </cell>
          <cell r="U27">
            <v>0</v>
          </cell>
          <cell r="V27">
            <v>813924.41</v>
          </cell>
          <cell r="W27">
            <v>0</v>
          </cell>
          <cell r="X27">
            <v>204476.91</v>
          </cell>
          <cell r="Y27">
            <v>-12000</v>
          </cell>
          <cell r="Z27">
            <v>10186272.710000001</v>
          </cell>
        </row>
        <row r="29">
          <cell r="A29" t="str">
            <v xml:space="preserve">          Capital</v>
          </cell>
          <cell r="B29">
            <v>11863761.76</v>
          </cell>
          <cell r="C29">
            <v>771043.73</v>
          </cell>
          <cell r="D29">
            <v>1059191.8600000001</v>
          </cell>
          <cell r="E29">
            <v>-217500</v>
          </cell>
          <cell r="F29">
            <v>881446.67</v>
          </cell>
          <cell r="G29">
            <v>-39919</v>
          </cell>
          <cell r="H29">
            <v>1194128.48</v>
          </cell>
          <cell r="I29">
            <v>0</v>
          </cell>
          <cell r="J29">
            <v>965409.34</v>
          </cell>
          <cell r="K29">
            <v>268708</v>
          </cell>
          <cell r="L29">
            <v>1182477.03</v>
          </cell>
          <cell r="M29">
            <v>238456</v>
          </cell>
          <cell r="N29">
            <v>808357.21</v>
          </cell>
          <cell r="O29">
            <v>139256</v>
          </cell>
          <cell r="P29">
            <v>1088891.75</v>
          </cell>
          <cell r="Q29">
            <v>60856</v>
          </cell>
          <cell r="R29">
            <v>1078741.31</v>
          </cell>
          <cell r="S29">
            <v>0</v>
          </cell>
          <cell r="T29">
            <v>1032677.47</v>
          </cell>
          <cell r="U29">
            <v>0</v>
          </cell>
          <cell r="V29">
            <v>965010.93</v>
          </cell>
          <cell r="W29">
            <v>0</v>
          </cell>
          <cell r="X29">
            <v>357508.44</v>
          </cell>
          <cell r="Y29">
            <v>-12000</v>
          </cell>
          <cell r="Z29">
            <v>11822741.220000001</v>
          </cell>
        </row>
      </sheetData>
      <sheetData sheetId="4"/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>
            <v>58762.33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58762.33</v>
          </cell>
        </row>
        <row r="18">
          <cell r="A18" t="str">
            <v>Information Technology</v>
          </cell>
          <cell r="B18" t="str">
            <v xml:space="preserve"> 0</v>
          </cell>
          <cell r="C18">
            <v>13891.27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13891.27</v>
          </cell>
        </row>
        <row r="19">
          <cell r="A19" t="str">
            <v>Misc</v>
          </cell>
          <cell r="B19" t="str">
            <v xml:space="preserve"> 0</v>
          </cell>
          <cell r="C19">
            <v>153462.07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153462.07</v>
          </cell>
        </row>
        <row r="20">
          <cell r="A20" t="str">
            <v>Overhead</v>
          </cell>
          <cell r="B20" t="str">
            <v xml:space="preserve"> 0</v>
          </cell>
          <cell r="C20">
            <v>-50955.91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-50955.91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E23">
            <v>650000</v>
          </cell>
          <cell r="F23" t="str">
            <v xml:space="preserve"> 0</v>
          </cell>
          <cell r="G23">
            <v>275000</v>
          </cell>
          <cell r="H23" t="str">
            <v xml:space="preserve"> 0</v>
          </cell>
          <cell r="I23">
            <v>-479000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Y23">
            <v>-8000</v>
          </cell>
          <cell r="Z23">
            <v>438000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-0.73</v>
          </cell>
          <cell r="C25" t="str">
            <v xml:space="preserve"> 0</v>
          </cell>
          <cell r="D25">
            <v>-0.38</v>
          </cell>
          <cell r="F25">
            <v>0.31</v>
          </cell>
          <cell r="H25">
            <v>0.09</v>
          </cell>
          <cell r="J25">
            <v>-0.28000000000000003</v>
          </cell>
          <cell r="L25">
            <v>0.3</v>
          </cell>
          <cell r="N25">
            <v>-0.22</v>
          </cell>
          <cell r="P25">
            <v>0.12</v>
          </cell>
          <cell r="R25">
            <v>0.11</v>
          </cell>
          <cell r="T25">
            <v>-0.27</v>
          </cell>
          <cell r="V25">
            <v>-0.16</v>
          </cell>
          <cell r="X25">
            <v>-0.22</v>
          </cell>
          <cell r="Z25">
            <v>-0.6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-0.73</v>
          </cell>
          <cell r="C27">
            <v>175159.76</v>
          </cell>
          <cell r="D27">
            <v>-0.38</v>
          </cell>
          <cell r="E27">
            <v>650000</v>
          </cell>
          <cell r="F27">
            <v>0.31</v>
          </cell>
          <cell r="G27">
            <v>275000</v>
          </cell>
          <cell r="H27">
            <v>0.09</v>
          </cell>
          <cell r="I27">
            <v>-479000</v>
          </cell>
          <cell r="J27">
            <v>-0.28000000000000003</v>
          </cell>
          <cell r="K27">
            <v>0</v>
          </cell>
          <cell r="L27">
            <v>0.3</v>
          </cell>
          <cell r="M27">
            <v>0</v>
          </cell>
          <cell r="N27">
            <v>-0.22</v>
          </cell>
          <cell r="O27">
            <v>0</v>
          </cell>
          <cell r="P27">
            <v>0.12</v>
          </cell>
          <cell r="Q27">
            <v>0</v>
          </cell>
          <cell r="R27">
            <v>0.11</v>
          </cell>
          <cell r="S27">
            <v>0</v>
          </cell>
          <cell r="T27">
            <v>-0.27</v>
          </cell>
          <cell r="U27">
            <v>0</v>
          </cell>
          <cell r="V27">
            <v>-0.16</v>
          </cell>
          <cell r="W27">
            <v>0</v>
          </cell>
          <cell r="X27">
            <v>-0.22</v>
          </cell>
          <cell r="Y27">
            <v>-8000</v>
          </cell>
          <cell r="Z27">
            <v>613159.16</v>
          </cell>
        </row>
        <row r="29">
          <cell r="A29" t="str">
            <v xml:space="preserve">          Capital</v>
          </cell>
          <cell r="B29">
            <v>-0.73</v>
          </cell>
          <cell r="C29">
            <v>175159.76</v>
          </cell>
          <cell r="D29">
            <v>-0.38</v>
          </cell>
          <cell r="E29">
            <v>650000</v>
          </cell>
          <cell r="F29">
            <v>0.31</v>
          </cell>
          <cell r="G29">
            <v>275000</v>
          </cell>
          <cell r="H29">
            <v>0.09</v>
          </cell>
          <cell r="I29">
            <v>-479000</v>
          </cell>
          <cell r="J29">
            <v>-0.28000000000000003</v>
          </cell>
          <cell r="K29">
            <v>0</v>
          </cell>
          <cell r="L29">
            <v>0.3</v>
          </cell>
          <cell r="M29">
            <v>0</v>
          </cell>
          <cell r="N29">
            <v>-0.22</v>
          </cell>
          <cell r="O29">
            <v>0</v>
          </cell>
          <cell r="P29">
            <v>0.12</v>
          </cell>
          <cell r="Q29">
            <v>0</v>
          </cell>
          <cell r="R29">
            <v>0.11</v>
          </cell>
          <cell r="S29">
            <v>0</v>
          </cell>
          <cell r="T29">
            <v>-0.27</v>
          </cell>
          <cell r="U29">
            <v>0</v>
          </cell>
          <cell r="V29">
            <v>-0.16</v>
          </cell>
          <cell r="W29">
            <v>0</v>
          </cell>
          <cell r="X29">
            <v>-0.22</v>
          </cell>
          <cell r="Y29">
            <v>-8000</v>
          </cell>
          <cell r="Z29">
            <v>613159.16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>
        <row r="2">
          <cell r="A2" t="str">
            <v>Atmos Exploration &amp; Production, Inc. (frmly WKGR)</v>
          </cell>
        </row>
        <row r="3">
          <cell r="A3" t="str">
            <v xml:space="preserve">Atmos Energy Marketing, LLC </v>
          </cell>
          <cell r="G3" t="str">
            <v>Meals and Ent.</v>
          </cell>
          <cell r="J3" t="str">
            <v>Separate Check and Special Handle</v>
          </cell>
          <cell r="N3" t="str">
            <v>Standard</v>
          </cell>
        </row>
        <row r="4">
          <cell r="A4" t="str">
            <v>Atmos Leasing, Inc.</v>
          </cell>
          <cell r="G4" t="str">
            <v>Travel</v>
          </cell>
          <cell r="J4" t="str">
            <v>Special Handle</v>
          </cell>
          <cell r="N4" t="str">
            <v>Recurring Payment</v>
          </cell>
        </row>
        <row r="5">
          <cell r="A5" t="str">
            <v>Atmos Storage, Inc.</v>
          </cell>
          <cell r="G5" t="str">
            <v>Lodging</v>
          </cell>
          <cell r="J5" t="str">
            <v xml:space="preserve">Separate Check </v>
          </cell>
          <cell r="N5" t="str">
            <v>One Time Payment to Vendor</v>
          </cell>
        </row>
        <row r="6">
          <cell r="A6" t="str">
            <v>Atmos Energy Corporation (Shared Scvs or Non-Reg Shared Svcs)</v>
          </cell>
          <cell r="G6" t="str">
            <v>Other Employee Exp.</v>
          </cell>
          <cell r="J6" t="str">
            <v>Other</v>
          </cell>
          <cell r="N6" t="str">
            <v>Customer Mail Refund</v>
          </cell>
        </row>
        <row r="7">
          <cell r="A7" t="str">
            <v>Atmos Energy Services, Inc.</v>
          </cell>
          <cell r="G7" t="str">
            <v>Political Activities</v>
          </cell>
          <cell r="N7" t="str">
            <v>Main Extension Contract Refund</v>
          </cell>
        </row>
        <row r="8">
          <cell r="A8" t="str">
            <v>Egasco, LLC</v>
          </cell>
          <cell r="G8" t="str">
            <v>Spousal &amp; Dep. Travel</v>
          </cell>
          <cell r="N8" t="str">
            <v>Prepayment (Exp. Advance) (no account coding)</v>
          </cell>
        </row>
        <row r="9">
          <cell r="A9" t="str">
            <v>Energas Company</v>
          </cell>
          <cell r="G9" t="str">
            <v>Personal Veh Mileage</v>
          </cell>
        </row>
        <row r="10">
          <cell r="A10" t="str">
            <v>Energas Energy ServicesTrust</v>
          </cell>
          <cell r="G10" t="str">
            <v>MEC (Main Ext. Contract)</v>
          </cell>
        </row>
        <row r="11">
          <cell r="A11" t="str">
            <v>Enertrust, Inc.(frmly Enermart, Inc )</v>
          </cell>
          <cell r="G11" t="str">
            <v>Vehicle Expense</v>
          </cell>
        </row>
        <row r="12">
          <cell r="A12" t="str">
            <v>Enermart Energy Services Trust (frmly Enermart Trust)</v>
          </cell>
        </row>
        <row r="13">
          <cell r="A13" t="str">
            <v>Greeley Gas Company</v>
          </cell>
        </row>
        <row r="14">
          <cell r="A14" t="str">
            <v>Greeley Energy Services, Inc.</v>
          </cell>
        </row>
        <row r="15">
          <cell r="A15" t="str">
            <v>Trans Louisiana Gas Company</v>
          </cell>
        </row>
        <row r="16">
          <cell r="A16" t="str">
            <v>Trans Louisiana Industrial Gas Company, Inc.(TLIG)</v>
          </cell>
        </row>
        <row r="17">
          <cell r="A17" t="str">
            <v>Trans Louisiana Energy Services, Inc.</v>
          </cell>
        </row>
        <row r="18">
          <cell r="A18" t="str">
            <v>United Cities Gas Company</v>
          </cell>
        </row>
        <row r="19">
          <cell r="A19" t="str">
            <v>United Cities Energy Services, Inc.</v>
          </cell>
        </row>
        <row r="20">
          <cell r="A20" t="str">
            <v>UCG Storage, Inc.</v>
          </cell>
        </row>
        <row r="21">
          <cell r="A21" t="str">
            <v>Western Kentucky Gas Company</v>
          </cell>
        </row>
        <row r="22">
          <cell r="A22" t="str">
            <v>Western Kentucky Energy Services, Inc.</v>
          </cell>
        </row>
        <row r="23">
          <cell r="A23" t="str">
            <v>WKG Storage, Inc.</v>
          </cell>
        </row>
      </sheetData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22">
          <cell r="A22" t="str">
            <v>STOCK PRICE</v>
          </cell>
          <cell r="E22">
            <v>25.777995412722216</v>
          </cell>
          <cell r="G22">
            <v>27.041302335224049</v>
          </cell>
          <cell r="H22">
            <v>27.227646791836044</v>
          </cell>
          <cell r="I22">
            <v>28.477216120718388</v>
          </cell>
          <cell r="J22">
            <v>32.248448720854924</v>
          </cell>
          <cell r="K22">
            <v>30.97692442057815</v>
          </cell>
          <cell r="L22">
            <v>32.881514331866889</v>
          </cell>
          <cell r="M22">
            <v>33.352915570700119</v>
          </cell>
          <cell r="N22">
            <v>35.942620342613338</v>
          </cell>
          <cell r="O22">
            <v>38.338455920965416</v>
          </cell>
          <cell r="P22">
            <v>39.685320849408448</v>
          </cell>
          <cell r="Q22">
            <v>40.309468968918431</v>
          </cell>
          <cell r="R22">
            <v>42.211400064252665</v>
          </cell>
          <cell r="S22">
            <v>43.538855474604588</v>
          </cell>
          <cell r="T22">
            <v>45.684530299682635</v>
          </cell>
          <cell r="U22">
            <v>47.512531683198233</v>
          </cell>
          <cell r="V22">
            <v>50.374769579563043</v>
          </cell>
          <cell r="W22">
            <v>50.706164645395873</v>
          </cell>
          <cell r="X22">
            <v>73.120045286266858</v>
          </cell>
          <cell r="Y22">
            <v>56.997451485858107</v>
          </cell>
          <cell r="Z22">
            <v>63.026982118143749</v>
          </cell>
          <cell r="AA22">
            <v>68.881773713665552</v>
          </cell>
          <cell r="AB22">
            <v>72.467696738421566</v>
          </cell>
        </row>
        <row r="23">
          <cell r="A23" t="str">
            <v>STOCK PRICE</v>
          </cell>
          <cell r="E23">
            <v>25.777995412722216</v>
          </cell>
          <cell r="G23">
            <v>27.041302335224049</v>
          </cell>
          <cell r="H23">
            <v>27.227646791836044</v>
          </cell>
          <cell r="I23">
            <v>28.477216120718388</v>
          </cell>
          <cell r="J23">
            <v>32.248448720854924</v>
          </cell>
          <cell r="K23">
            <v>30.97692442057815</v>
          </cell>
          <cell r="L23">
            <v>32.881514331866889</v>
          </cell>
          <cell r="M23">
            <v>33.352915570700119</v>
          </cell>
          <cell r="N23">
            <v>35.942620342613338</v>
          </cell>
          <cell r="O23">
            <v>38.338455920965416</v>
          </cell>
          <cell r="P23">
            <v>39.685320849408448</v>
          </cell>
          <cell r="Q23">
            <v>40.309468968918431</v>
          </cell>
          <cell r="R23">
            <v>42.211400064252665</v>
          </cell>
          <cell r="S23">
            <v>43.538855474604588</v>
          </cell>
          <cell r="T23">
            <v>45.684530299682628</v>
          </cell>
          <cell r="U23">
            <v>47.512531683198226</v>
          </cell>
          <cell r="V23">
            <v>50.374769579563036</v>
          </cell>
          <cell r="W23">
            <v>50.706164645395845</v>
          </cell>
          <cell r="X23">
            <v>73.12004528626683</v>
          </cell>
          <cell r="Y23">
            <v>56.997451485858029</v>
          </cell>
          <cell r="Z23">
            <v>63.026982118143607</v>
          </cell>
          <cell r="AA23">
            <v>68.881773713665282</v>
          </cell>
          <cell r="AB23">
            <v>72.467696738420997</v>
          </cell>
        </row>
        <row r="34">
          <cell r="A34" t="str">
            <v>EQUITY % (INCL STD)</v>
          </cell>
          <cell r="E34">
            <v>0.40736790913359494</v>
          </cell>
          <cell r="G34">
            <v>0.41207540225073813</v>
          </cell>
          <cell r="H34">
            <v>0.39113607567332986</v>
          </cell>
          <cell r="I34">
            <v>0.40800470435443642</v>
          </cell>
          <cell r="J34">
            <v>0.45132503965775683</v>
          </cell>
          <cell r="K34">
            <v>0.44927499007352206</v>
          </cell>
          <cell r="L34">
            <v>0.4463710474619102</v>
          </cell>
          <cell r="M34">
            <v>0.45037227978573569</v>
          </cell>
          <cell r="N34">
            <v>0.45586440289534913</v>
          </cell>
          <cell r="O34">
            <v>0.46252824005035659</v>
          </cell>
          <cell r="P34">
            <v>0.46898388524536377</v>
          </cell>
          <cell r="Q34">
            <v>0.47441350763603463</v>
          </cell>
          <cell r="R34">
            <v>0.48006862051422328</v>
          </cell>
          <cell r="S34">
            <v>0.48517113922831795</v>
          </cell>
          <cell r="T34">
            <v>0.49041864263378787</v>
          </cell>
          <cell r="U34">
            <v>0.49539012864550991</v>
          </cell>
          <cell r="V34">
            <v>0.49421402295454175</v>
          </cell>
          <cell r="W34">
            <v>0.49121246428416809</v>
          </cell>
          <cell r="X34">
            <v>0.5067249633278631</v>
          </cell>
          <cell r="Y34">
            <v>0.50431283468923782</v>
          </cell>
          <cell r="Z34">
            <v>0.50793057626235316</v>
          </cell>
          <cell r="AA34">
            <v>0.51290944241396952</v>
          </cell>
          <cell r="AB34">
            <v>0.52120912789226959</v>
          </cell>
        </row>
        <row r="37">
          <cell r="A37" t="str">
            <v>EQUITY % (INCL STD)</v>
          </cell>
          <cell r="E37">
            <v>0.40736790913359494</v>
          </cell>
          <cell r="G37">
            <v>0.41207540225073813</v>
          </cell>
          <cell r="H37">
            <v>0.39113607567332986</v>
          </cell>
          <cell r="I37">
            <v>0.40800470435443642</v>
          </cell>
          <cell r="J37">
            <v>0.45132503965775683</v>
          </cell>
          <cell r="K37">
            <v>0.44927499007352206</v>
          </cell>
          <cell r="L37">
            <v>0.4463710474619102</v>
          </cell>
          <cell r="M37">
            <v>0.45037227978573569</v>
          </cell>
          <cell r="N37">
            <v>0.45586440289534913</v>
          </cell>
          <cell r="O37">
            <v>0.46252824005035659</v>
          </cell>
          <cell r="P37">
            <v>0.46898388524536377</v>
          </cell>
          <cell r="Q37">
            <v>0.47441350763603463</v>
          </cell>
          <cell r="R37">
            <v>0.48006862051422328</v>
          </cell>
          <cell r="S37">
            <v>0.48517113922831795</v>
          </cell>
          <cell r="T37">
            <v>0.49041864263378787</v>
          </cell>
          <cell r="U37">
            <v>0.49539012864550991</v>
          </cell>
          <cell r="V37">
            <v>0.49421402295454175</v>
          </cell>
          <cell r="W37">
            <v>0.49121246428416809</v>
          </cell>
          <cell r="X37">
            <v>0.50672496332786299</v>
          </cell>
          <cell r="Y37">
            <v>0.50431283468923771</v>
          </cell>
          <cell r="Z37">
            <v>0.50793057626235305</v>
          </cell>
          <cell r="AA37">
            <v>0.51290944241396919</v>
          </cell>
          <cell r="AB37">
            <v>0.52120912789226881</v>
          </cell>
        </row>
        <row r="38">
          <cell r="A38" t="str">
            <v>EQUITY % (EXCL STD)</v>
          </cell>
          <cell r="E38">
            <v>0.42293766611503936</v>
          </cell>
          <cell r="G38">
            <v>0.43618641212947373</v>
          </cell>
          <cell r="H38">
            <v>0.43017778459218398</v>
          </cell>
          <cell r="I38">
            <v>0.4485827874780674</v>
          </cell>
          <cell r="J38">
            <v>0.47533749834309885</v>
          </cell>
          <cell r="K38">
            <v>0.48596635771802704</v>
          </cell>
          <cell r="L38">
            <v>0.49720268987661392</v>
          </cell>
          <cell r="M38">
            <v>0.50819154537046918</v>
          </cell>
          <cell r="N38">
            <v>0.52145836380542665</v>
          </cell>
          <cell r="O38">
            <v>0.5346440679479274</v>
          </cell>
          <cell r="P38">
            <v>0.5305680655402184</v>
          </cell>
          <cell r="Q38">
            <v>0.54316647452134381</v>
          </cell>
          <cell r="R38">
            <v>0.5506858819270678</v>
          </cell>
          <cell r="S38">
            <v>0.55315704707900026</v>
          </cell>
          <cell r="T38">
            <v>0.59884365318465937</v>
          </cell>
          <cell r="U38">
            <v>0.59018131821640929</v>
          </cell>
          <cell r="V38">
            <v>0.58059893553538944</v>
          </cell>
          <cell r="W38">
            <v>0.58125991166656765</v>
          </cell>
          <cell r="X38">
            <v>0.59031564453791296</v>
          </cell>
          <cell r="Y38">
            <v>0.5925800588265423</v>
          </cell>
          <cell r="Z38">
            <v>0.59660107900655845</v>
          </cell>
          <cell r="AA38">
            <v>0.60204737250346962</v>
          </cell>
          <cell r="AB38">
            <v>0.60798454775598243</v>
          </cell>
        </row>
        <row r="39">
          <cell r="A39" t="str">
            <v>EQUITY % (EXCL STD)</v>
          </cell>
          <cell r="E39">
            <v>0.42293766611503936</v>
          </cell>
          <cell r="G39">
            <v>0.43618641212947373</v>
          </cell>
          <cell r="H39">
            <v>0.43017778459218398</v>
          </cell>
          <cell r="I39">
            <v>0.4485827874780674</v>
          </cell>
          <cell r="J39">
            <v>0.47533749834309885</v>
          </cell>
          <cell r="K39">
            <v>0.48596635771802704</v>
          </cell>
          <cell r="L39">
            <v>0.49720268987661392</v>
          </cell>
          <cell r="M39">
            <v>0.50819154537046918</v>
          </cell>
          <cell r="N39">
            <v>0.52145836380542665</v>
          </cell>
          <cell r="O39">
            <v>0.5346440679479274</v>
          </cell>
          <cell r="P39">
            <v>0.5305680655402184</v>
          </cell>
          <cell r="Q39">
            <v>0.54316647452134381</v>
          </cell>
          <cell r="R39">
            <v>0.5506858819270678</v>
          </cell>
          <cell r="S39">
            <v>0.55315704707900026</v>
          </cell>
          <cell r="T39">
            <v>0.59884365318465937</v>
          </cell>
          <cell r="U39">
            <v>0.59018131821640929</v>
          </cell>
          <cell r="V39">
            <v>0.58059893553538944</v>
          </cell>
          <cell r="W39">
            <v>0.58125991166656765</v>
          </cell>
          <cell r="X39">
            <v>0.59031564453791296</v>
          </cell>
          <cell r="Y39">
            <v>0.5925800588265423</v>
          </cell>
          <cell r="Z39">
            <v>0.59660107900655845</v>
          </cell>
          <cell r="AA39">
            <v>0.60204737250346951</v>
          </cell>
          <cell r="AB39">
            <v>0.60798454775598232</v>
          </cell>
        </row>
        <row r="190">
          <cell r="A190" t="str">
            <v>INTEREST V. 2007</v>
          </cell>
          <cell r="I190">
            <v>12535.612363368273</v>
          </cell>
          <cell r="K190">
            <v>1022273.4666585624</v>
          </cell>
          <cell r="L190">
            <v>5713809.3118469119</v>
          </cell>
          <cell r="M190">
            <v>17377891.624715298</v>
          </cell>
          <cell r="N190">
            <v>18833861.136927903</v>
          </cell>
          <cell r="O190">
            <v>17668171.958913028</v>
          </cell>
          <cell r="P190">
            <v>18365510.977486789</v>
          </cell>
          <cell r="Q190">
            <v>22694620.763575941</v>
          </cell>
          <cell r="R190">
            <v>31543259.684605926</v>
          </cell>
          <cell r="S190">
            <v>39042020.945990562</v>
          </cell>
          <cell r="T190">
            <v>45159588.762564838</v>
          </cell>
          <cell r="U190">
            <v>52617194.031450868</v>
          </cell>
          <cell r="V190">
            <v>61368795.967184901</v>
          </cell>
          <cell r="W190">
            <v>68991160.872015297</v>
          </cell>
          <cell r="X190">
            <v>77531331.790077806</v>
          </cell>
          <cell r="Y190">
            <v>86420875.006261706</v>
          </cell>
          <cell r="Z190">
            <v>96606282.188224614</v>
          </cell>
          <cell r="AA190">
            <v>105347896.07129905</v>
          </cell>
          <cell r="AB190">
            <v>112831186.98042893</v>
          </cell>
        </row>
        <row r="192">
          <cell r="A192" t="str">
            <v>INTEREST V. 2007</v>
          </cell>
          <cell r="I192">
            <v>12535.612363368273</v>
          </cell>
          <cell r="K192">
            <v>1022273.4666585624</v>
          </cell>
          <cell r="L192">
            <v>5713809.3118469119</v>
          </cell>
          <cell r="M192">
            <v>17377891.624715298</v>
          </cell>
          <cell r="N192">
            <v>18833861.136927903</v>
          </cell>
          <cell r="O192">
            <v>17668171.958913028</v>
          </cell>
          <cell r="P192">
            <v>18365510.977486789</v>
          </cell>
          <cell r="Q192">
            <v>22694620.763575941</v>
          </cell>
          <cell r="R192">
            <v>31543259.684605926</v>
          </cell>
          <cell r="S192">
            <v>39042020.945990562</v>
          </cell>
          <cell r="T192">
            <v>45159588.762564838</v>
          </cell>
          <cell r="U192">
            <v>52617194.031450897</v>
          </cell>
          <cell r="V192">
            <v>61368795.967184961</v>
          </cell>
          <cell r="W192">
            <v>68991160.872015476</v>
          </cell>
          <cell r="X192">
            <v>77531331.790078282</v>
          </cell>
          <cell r="Y192">
            <v>86420875.006262779</v>
          </cell>
          <cell r="Z192">
            <v>96606282.188226998</v>
          </cell>
          <cell r="AA192">
            <v>105347896.0713039</v>
          </cell>
          <cell r="AB192">
            <v>112831186.98043856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>
        <row r="3">
          <cell r="D3" t="str">
            <v>8850-9850</v>
          </cell>
        </row>
        <row r="4">
          <cell r="D4" t="str">
            <v>8850-9815</v>
          </cell>
        </row>
        <row r="5">
          <cell r="D5" t="str">
            <v>8850-9820</v>
          </cell>
        </row>
        <row r="6">
          <cell r="D6" t="str">
            <v>8850-9810</v>
          </cell>
        </row>
        <row r="7">
          <cell r="D7" t="str">
            <v>8850-9850</v>
          </cell>
        </row>
        <row r="8">
          <cell r="D8" t="str">
            <v>8850-9850</v>
          </cell>
        </row>
        <row r="9">
          <cell r="D9" t="str">
            <v>8850-9870</v>
          </cell>
        </row>
        <row r="10">
          <cell r="D10" t="str">
            <v>8850-9830</v>
          </cell>
        </row>
        <row r="11">
          <cell r="D11" t="str">
            <v>8850-9865</v>
          </cell>
        </row>
        <row r="12">
          <cell r="D12" t="str">
            <v>8852-0401</v>
          </cell>
        </row>
        <row r="13">
          <cell r="D13" t="str">
            <v>8853-0401</v>
          </cell>
        </row>
        <row r="14">
          <cell r="D14" t="str">
            <v>8853-0403</v>
          </cell>
        </row>
        <row r="15">
          <cell r="D15" t="str">
            <v>8853-0403</v>
          </cell>
        </row>
        <row r="16">
          <cell r="D16" t="str">
            <v>8853-0404</v>
          </cell>
        </row>
        <row r="17">
          <cell r="D17" t="str">
            <v>8853-0405</v>
          </cell>
        </row>
        <row r="18">
          <cell r="D18" t="str">
            <v>8854-0401</v>
          </cell>
        </row>
        <row r="19">
          <cell r="D19" t="str">
            <v>8854-0402</v>
          </cell>
        </row>
        <row r="20">
          <cell r="D20" t="str">
            <v>8857-0403</v>
          </cell>
        </row>
        <row r="21">
          <cell r="D21" t="str">
            <v>8855-0401</v>
          </cell>
        </row>
        <row r="22">
          <cell r="D22" t="str">
            <v>8855-0402</v>
          </cell>
        </row>
        <row r="23">
          <cell r="D23" t="str">
            <v>8855-0403</v>
          </cell>
        </row>
        <row r="24">
          <cell r="D24" t="str">
            <v>8855-0404</v>
          </cell>
        </row>
        <row r="25">
          <cell r="D25" t="str">
            <v>8856-0401</v>
          </cell>
        </row>
        <row r="26">
          <cell r="D26" t="str">
            <v>8856-0402</v>
          </cell>
        </row>
      </sheetData>
      <sheetData sheetId="4">
        <row r="21">
          <cell r="C21" t="str">
            <v>8850-9850-FLD</v>
          </cell>
        </row>
      </sheetData>
      <sheetData sheetId="5"/>
      <sheetData sheetId="6"/>
      <sheetData sheetId="7">
        <row r="2">
          <cell r="A2" t="str">
            <v>8856-0402-12003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>
        <row r="2">
          <cell r="B2">
            <v>37226</v>
          </cell>
        </row>
      </sheetData>
      <sheetData sheetId="3" refreshError="1"/>
      <sheetData sheetId="4" refreshError="1"/>
      <sheetData sheetId="5" refreshError="1"/>
      <sheetData sheetId="6">
        <row r="1">
          <cell r="A1">
            <v>40483</v>
          </cell>
        </row>
      </sheetData>
      <sheetData sheetId="7" refreshError="1"/>
      <sheetData sheetId="8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>
        <row r="1">
          <cell r="A1" t="str">
            <v>Version</v>
          </cell>
          <cell r="B1" t="str">
            <v>Working Budget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8">
          <cell r="I38">
            <v>-53860535.384578876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S"/>
      <sheetName val="TBBS by Segment"/>
      <sheetName val="CY v PY B2T Differences"/>
      <sheetName val="Current Taxable Income TR-02"/>
      <sheetName val="EDE Post Acq RTP"/>
      <sheetName val="Provision to Return CTD"/>
      <sheetName val="PTR CTD - Fixed Assets"/>
      <sheetName val="CO - Carryforwards"/>
      <sheetName val="TR-07 - Fixed Assets"/>
      <sheetName val="TR-14 - Injuries &amp; Damages"/>
      <sheetName val="TR-19 Pension &amp; OPEB"/>
      <sheetName val="TR-19a - SRT 228314"/>
      <sheetName val="TR-19b - Severance"/>
      <sheetName val="Pension GL Activity"/>
      <sheetName val="TR-21 Unit Train lease"/>
      <sheetName val="TR-22 Rate Case Expenses"/>
      <sheetName val="TR-23 Ozark Beach Hydro Relicen"/>
      <sheetName val="TR-24 - Asbury 5 Yr Maintenance"/>
      <sheetName val="TR-25 Deferred Compensation"/>
      <sheetName val="TR-26 SWEPA Book Amortization"/>
      <sheetName val="TR-27 - Bad Debts"/>
      <sheetName val="TR-29 - Gas Company Goodwill"/>
      <sheetName val="TR-36 Interest Hedge"/>
      <sheetName val="TR-37 - Deferred Storm Expenses"/>
      <sheetName val="TR-38 - Deferred Fuel Costs"/>
      <sheetName val="TR-39 Deferred Charges"/>
      <sheetName val="TR-39b - Accts 182, 186 &amp; 254"/>
      <sheetName val="TR-40 - Customer Adv &amp; CIAC"/>
      <sheetName val="TR-43 - Tax Inventory"/>
      <sheetName val="TR-49 - Contributions"/>
      <sheetName val="TR-51 Loss on Reacq Debt"/>
      <sheetName val="TR-55 - Plum Pt Transmission Cr"/>
      <sheetName val="TR-56 TCR Unrealized"/>
      <sheetName val="TR-58 Merger Costs"/>
      <sheetName val="TR-61 - Prepaid Insurance"/>
      <sheetName val="TR-62 - Comm Action Agency Pmts"/>
      <sheetName val="TR-70 - FAS 109 Gross Up 254100"/>
      <sheetName val="TR-R1 - ITC Basis Reduction"/>
      <sheetName val="2018-0 - DTL Activity in 2018"/>
      <sheetName val="2018-1 - reverse dupl entry"/>
      <sheetName val="2018-2 - adj gross up"/>
      <sheetName val="2018-3 - adj gross up for TCJA"/>
      <sheetName val="2018-4 2014-2016 Amd Returns"/>
      <sheetName val="Excess ADIT"/>
      <sheetName val="Reverse EOY TCJA Adjustments"/>
      <sheetName val="Import RTA Adjustment"/>
      <sheetName val="Import CY GL Balances"/>
      <sheetName val="HFM Tie Out"/>
      <sheetName val="Import PY GL Balances"/>
      <sheetName val="Export Book Tax Differences"/>
      <sheetName val="Import PY Book-Tax Differences"/>
      <sheetName val="Tables"/>
      <sheetName val="Export Grouped TBBS"/>
      <sheetName val="Import Provision CTD"/>
      <sheetName val="18-1 - reverse dupl entry"/>
      <sheetName val="18-2 - adj gross up"/>
      <sheetName val="18-0 - DTL Activity in 2018"/>
      <sheetName val="18-3 - adj gross up for TCJA"/>
      <sheetName val="Regulatory Accounts"/>
    </sheetNames>
    <sheetDataSet>
      <sheetData sheetId="0">
        <row r="5">
          <cell r="N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Kentucky Division - 009DIV</v>
          </cell>
          <cell r="C8" t="str">
            <v>Illinois Division - 092DIV</v>
          </cell>
          <cell r="D8" t="str">
            <v>Tennessee Division - 093DIV</v>
          </cell>
          <cell r="E8" t="str">
            <v>Georgia Division - 095DIV</v>
          </cell>
          <cell r="F8" t="str">
            <v>Virginia Division - 096DIV</v>
          </cell>
          <cell r="G8" t="str">
            <v>Mid-States-Iowa Rate Division - 098DIV</v>
          </cell>
          <cell r="H8" t="str">
            <v>MO Mid States Division - MOMDDV</v>
          </cell>
          <cell r="I8" t="str">
            <v>Unallocated Mid States Division - UAMDDV</v>
          </cell>
          <cell r="J8" t="str">
            <v>Mid-States Div - 050COM</v>
          </cell>
          <cell r="L8" t="str">
            <v>Colorado Divisions No 24 - COLODV</v>
          </cell>
          <cell r="M8" t="str">
            <v>Kansas Divisions - KANSDV</v>
          </cell>
          <cell r="N8" t="str">
            <v>MO COKS Division - MOCKDV</v>
          </cell>
          <cell r="O8" t="str">
            <v>Unallocated COKS Division - UACKDV</v>
          </cell>
          <cell r="P8" t="str">
            <v>COKS Div - 060COM</v>
          </cell>
        </row>
        <row r="9">
          <cell r="A9" t="str">
            <v>Total Gas Revenue</v>
          </cell>
          <cell r="B9">
            <v>25047232.239999998</v>
          </cell>
          <cell r="C9">
            <v>3707589.15</v>
          </cell>
          <cell r="D9">
            <v>19812723.030000001</v>
          </cell>
          <cell r="E9">
            <v>7506143.0200000005</v>
          </cell>
          <cell r="F9">
            <v>7020915.0599999996</v>
          </cell>
          <cell r="G9">
            <v>844780.75</v>
          </cell>
          <cell r="H9">
            <v>7411599.8499999996</v>
          </cell>
          <cell r="I9" t="str">
            <v>0</v>
          </cell>
          <cell r="J9">
            <v>71350983.100000009</v>
          </cell>
          <cell r="L9">
            <v>12803148.33</v>
          </cell>
          <cell r="M9">
            <v>24875129.620000005</v>
          </cell>
          <cell r="N9">
            <v>757981.84</v>
          </cell>
          <cell r="O9" t="str">
            <v>0</v>
          </cell>
          <cell r="P9">
            <v>38436259.790000007</v>
          </cell>
        </row>
        <row r="10">
          <cell r="A10" t="str">
            <v>Transportation Revenue</v>
          </cell>
          <cell r="B10">
            <v>1088945.8</v>
          </cell>
          <cell r="C10">
            <v>49018.61</v>
          </cell>
          <cell r="D10">
            <v>588607.51</v>
          </cell>
          <cell r="E10">
            <v>205463.32</v>
          </cell>
          <cell r="F10">
            <v>69880.39</v>
          </cell>
          <cell r="G10">
            <v>64567.64</v>
          </cell>
          <cell r="H10">
            <v>197130.11</v>
          </cell>
          <cell r="I10" t="str">
            <v>0</v>
          </cell>
          <cell r="J10">
            <v>2263613.38</v>
          </cell>
          <cell r="L10">
            <v>216651.61</v>
          </cell>
          <cell r="M10">
            <v>355664.78</v>
          </cell>
          <cell r="N10" t="str">
            <v>0</v>
          </cell>
          <cell r="O10" t="str">
            <v>0</v>
          </cell>
          <cell r="P10">
            <v>572316.39</v>
          </cell>
        </row>
        <row r="11">
          <cell r="A11" t="str">
            <v>Forfeited Discounts</v>
          </cell>
          <cell r="B11">
            <v>280026.62</v>
          </cell>
          <cell r="C11">
            <v>16913.990000000002</v>
          </cell>
          <cell r="D11">
            <v>189774.87</v>
          </cell>
          <cell r="E11">
            <v>37682.230000000003</v>
          </cell>
          <cell r="F11">
            <v>16233.35</v>
          </cell>
          <cell r="G11">
            <v>3898.57</v>
          </cell>
          <cell r="H11">
            <v>10347.6</v>
          </cell>
          <cell r="I11" t="str">
            <v>0</v>
          </cell>
          <cell r="J11">
            <v>554877.23</v>
          </cell>
          <cell r="L11">
            <v>6225.1</v>
          </cell>
          <cell r="M11">
            <v>102731.52</v>
          </cell>
          <cell r="N11">
            <v>622.66</v>
          </cell>
          <cell r="O11" t="str">
            <v>0</v>
          </cell>
          <cell r="P11">
            <v>109579.28</v>
          </cell>
        </row>
        <row r="12">
          <cell r="A12" t="str">
            <v>Other Operating Revenue</v>
          </cell>
          <cell r="B12">
            <v>72494.990000000005</v>
          </cell>
          <cell r="C12">
            <v>4220</v>
          </cell>
          <cell r="D12">
            <v>31748.87</v>
          </cell>
          <cell r="E12">
            <v>169514.21</v>
          </cell>
          <cell r="F12">
            <v>12643</v>
          </cell>
          <cell r="G12">
            <v>359.94</v>
          </cell>
          <cell r="H12">
            <v>24458.720000000001</v>
          </cell>
          <cell r="I12" t="str">
            <v>0</v>
          </cell>
          <cell r="J12">
            <v>315439.73</v>
          </cell>
          <cell r="L12">
            <v>44055</v>
          </cell>
          <cell r="M12">
            <v>235268.96</v>
          </cell>
          <cell r="N12">
            <v>1845</v>
          </cell>
          <cell r="O12" t="str">
            <v>0</v>
          </cell>
          <cell r="P12">
            <v>281168.96000000002</v>
          </cell>
        </row>
        <row r="13">
          <cell r="A13" t="str">
            <v>Total Operating Revenues</v>
          </cell>
          <cell r="B13">
            <v>26488699.649999999</v>
          </cell>
          <cell r="C13">
            <v>3777741.75</v>
          </cell>
          <cell r="D13">
            <v>20622854.280000005</v>
          </cell>
          <cell r="E13">
            <v>7918802.7800000012</v>
          </cell>
          <cell r="F13">
            <v>7119671.7999999989</v>
          </cell>
          <cell r="G13">
            <v>913606.9</v>
          </cell>
          <cell r="H13">
            <v>7643536.2799999993</v>
          </cell>
          <cell r="I13" t="str">
            <v>0</v>
          </cell>
          <cell r="J13">
            <v>74484913.439999998</v>
          </cell>
          <cell r="L13">
            <v>13070080.039999999</v>
          </cell>
          <cell r="M13">
            <v>25568794.880000003</v>
          </cell>
          <cell r="N13">
            <v>760449.5</v>
          </cell>
          <cell r="O13" t="str">
            <v>0</v>
          </cell>
          <cell r="P13">
            <v>39399324.420000002</v>
          </cell>
        </row>
        <row r="14">
          <cell r="A14" t="str">
            <v>Distribution Gas Cost</v>
          </cell>
          <cell r="B14">
            <v>20357773.790000003</v>
          </cell>
          <cell r="C14">
            <v>2767847.12</v>
          </cell>
          <cell r="D14">
            <v>15468099.510000007</v>
          </cell>
          <cell r="E14">
            <v>6113448.3100000015</v>
          </cell>
          <cell r="F14">
            <v>6200327.3100000005</v>
          </cell>
          <cell r="G14">
            <v>670271.5</v>
          </cell>
          <cell r="H14">
            <v>6314587.339999998</v>
          </cell>
          <cell r="I14" t="str">
            <v>0</v>
          </cell>
          <cell r="J14">
            <v>57892354.880000025</v>
          </cell>
          <cell r="L14">
            <v>9797126.3399999999</v>
          </cell>
          <cell r="M14">
            <v>20642674.549999997</v>
          </cell>
          <cell r="N14">
            <v>632333.55000000005</v>
          </cell>
          <cell r="O14" t="str">
            <v>0</v>
          </cell>
          <cell r="P14">
            <v>31072134.439999998</v>
          </cell>
        </row>
        <row r="15">
          <cell r="A15" t="str">
            <v>Transportation Gas Cost</v>
          </cell>
          <cell r="B15">
            <v>1588.79</v>
          </cell>
          <cell r="C15" t="str">
            <v>0</v>
          </cell>
          <cell r="D15" t="str">
            <v>0</v>
          </cell>
          <cell r="E15">
            <v>22275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23863.79</v>
          </cell>
          <cell r="L15">
            <v>1233.26</v>
          </cell>
          <cell r="M15">
            <v>2429.8000000000002</v>
          </cell>
          <cell r="N15" t="str">
            <v>0</v>
          </cell>
          <cell r="O15" t="str">
            <v>0</v>
          </cell>
          <cell r="P15">
            <v>3663.06</v>
          </cell>
        </row>
        <row r="16">
          <cell r="A16" t="str">
            <v>Purchased Gas Cost</v>
          </cell>
          <cell r="B16">
            <v>20359362.580000002</v>
          </cell>
          <cell r="C16">
            <v>2767847.12</v>
          </cell>
          <cell r="D16">
            <v>15468099.510000007</v>
          </cell>
          <cell r="E16">
            <v>6135723.3100000015</v>
          </cell>
          <cell r="F16">
            <v>6200327.3100000005</v>
          </cell>
          <cell r="G16">
            <v>670271.5</v>
          </cell>
          <cell r="H16">
            <v>6314587.339999998</v>
          </cell>
          <cell r="I16" t="str">
            <v>0</v>
          </cell>
          <cell r="J16">
            <v>57916218.670000024</v>
          </cell>
          <cell r="L16">
            <v>9798359.5999999996</v>
          </cell>
          <cell r="M16">
            <v>20645104.349999998</v>
          </cell>
          <cell r="N16">
            <v>632333.55000000005</v>
          </cell>
          <cell r="O16" t="str">
            <v>0</v>
          </cell>
          <cell r="P16">
            <v>31075797.499999996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20359362.580000002</v>
          </cell>
          <cell r="C18">
            <v>2767847.12</v>
          </cell>
          <cell r="D18">
            <v>15468099.510000007</v>
          </cell>
          <cell r="E18">
            <v>6135723.3100000015</v>
          </cell>
          <cell r="F18">
            <v>6200327.3100000005</v>
          </cell>
          <cell r="G18">
            <v>670271.5</v>
          </cell>
          <cell r="H18">
            <v>6314587.339999998</v>
          </cell>
          <cell r="I18" t="str">
            <v>0</v>
          </cell>
          <cell r="J18">
            <v>57916218.670000024</v>
          </cell>
          <cell r="L18">
            <v>9798359.5999999996</v>
          </cell>
          <cell r="M18">
            <v>20645104.349999998</v>
          </cell>
          <cell r="N18">
            <v>632333.55000000005</v>
          </cell>
          <cell r="O18" t="str">
            <v>0</v>
          </cell>
          <cell r="P18">
            <v>31075797.499999996</v>
          </cell>
        </row>
        <row r="19">
          <cell r="A19" t="str">
            <v>Tranportation margins</v>
          </cell>
          <cell r="B19">
            <v>1087357.01</v>
          </cell>
          <cell r="C19">
            <v>49018.61</v>
          </cell>
          <cell r="D19">
            <v>588607.51</v>
          </cell>
          <cell r="E19">
            <v>183188.32</v>
          </cell>
          <cell r="F19">
            <v>69880.39</v>
          </cell>
          <cell r="G19">
            <v>64567.64</v>
          </cell>
          <cell r="H19">
            <v>197130.11</v>
          </cell>
          <cell r="I19">
            <v>0</v>
          </cell>
          <cell r="J19">
            <v>2239749.59</v>
          </cell>
          <cell r="L19">
            <v>215418.34999999998</v>
          </cell>
          <cell r="M19">
            <v>353234.98000000004</v>
          </cell>
          <cell r="N19">
            <v>0</v>
          </cell>
          <cell r="O19">
            <v>0</v>
          </cell>
          <cell r="P19">
            <v>568653.32999999996</v>
          </cell>
        </row>
        <row r="20">
          <cell r="A20" t="str">
            <v>Gross Profit</v>
          </cell>
          <cell r="B20">
            <v>6129337.0699999966</v>
          </cell>
          <cell r="C20">
            <v>1009894.63</v>
          </cell>
          <cell r="D20">
            <v>5154754.7699999996</v>
          </cell>
          <cell r="E20">
            <v>1783079.47</v>
          </cell>
          <cell r="F20">
            <v>919344.48999999836</v>
          </cell>
          <cell r="G20">
            <v>243335.4</v>
          </cell>
          <cell r="H20">
            <v>1328948.94</v>
          </cell>
          <cell r="I20" t="str">
            <v>0</v>
          </cell>
          <cell r="J20">
            <v>16568694.769999973</v>
          </cell>
          <cell r="L20">
            <v>3271720.44</v>
          </cell>
          <cell r="M20">
            <v>4923690.53</v>
          </cell>
          <cell r="N20">
            <v>128115.95</v>
          </cell>
          <cell r="O20" t="str">
            <v>0</v>
          </cell>
          <cell r="P20">
            <v>8323526.9200000037</v>
          </cell>
        </row>
        <row r="21">
          <cell r="A21" t="str">
            <v>Direct Expenses</v>
          </cell>
          <cell r="B21">
            <v>1040605.59</v>
          </cell>
          <cell r="C21">
            <v>192802.09</v>
          </cell>
          <cell r="D21">
            <v>701873.63</v>
          </cell>
          <cell r="E21">
            <v>376299.9</v>
          </cell>
          <cell r="F21">
            <v>274551.46000000002</v>
          </cell>
          <cell r="G21">
            <v>44213.49</v>
          </cell>
          <cell r="H21">
            <v>331949.68</v>
          </cell>
          <cell r="I21">
            <v>1161258.74</v>
          </cell>
          <cell r="J21">
            <v>4123554.58</v>
          </cell>
          <cell r="L21">
            <v>738367.68</v>
          </cell>
          <cell r="M21">
            <v>992822.69</v>
          </cell>
          <cell r="N21">
            <v>-1565.6499999999915</v>
          </cell>
          <cell r="O21">
            <v>517811.94</v>
          </cell>
          <cell r="P21">
            <v>2247436.66</v>
          </cell>
        </row>
        <row r="22">
          <cell r="A22" t="str">
            <v>A&amp;G-Administrative expense transferred- - Admin &amp; General Exp 9220-09341</v>
          </cell>
          <cell r="B22">
            <v>395161.17</v>
          </cell>
          <cell r="C22">
            <v>56435.040000000001</v>
          </cell>
          <cell r="D22">
            <v>326558.40999999997</v>
          </cell>
          <cell r="E22">
            <v>162931.56</v>
          </cell>
          <cell r="F22">
            <v>61302.13</v>
          </cell>
          <cell r="G22">
            <v>14021.85</v>
          </cell>
          <cell r="H22">
            <v>141840.84</v>
          </cell>
          <cell r="I22">
            <v>-1158251</v>
          </cell>
          <cell r="J22">
            <v>0</v>
          </cell>
          <cell r="L22">
            <v>223125.16</v>
          </cell>
          <cell r="M22">
            <v>282311.07</v>
          </cell>
          <cell r="N22">
            <v>12375.71</v>
          </cell>
          <cell r="O22">
            <v>-517811.94</v>
          </cell>
          <cell r="P22">
            <v>0</v>
          </cell>
        </row>
        <row r="23">
          <cell r="A23" t="str">
            <v>Division G&amp;A Expense Billings</v>
          </cell>
          <cell r="B23">
            <v>395161.17</v>
          </cell>
          <cell r="C23">
            <v>56435.040000000001</v>
          </cell>
          <cell r="D23">
            <v>326558.40999999997</v>
          </cell>
          <cell r="E23">
            <v>162931.56</v>
          </cell>
          <cell r="F23">
            <v>61302.13</v>
          </cell>
          <cell r="G23">
            <v>14021.85</v>
          </cell>
          <cell r="H23">
            <v>141840.84</v>
          </cell>
          <cell r="I23">
            <v>-1158251</v>
          </cell>
          <cell r="J23">
            <v>0</v>
          </cell>
          <cell r="L23">
            <v>223125.16</v>
          </cell>
          <cell r="M23">
            <v>282311.07</v>
          </cell>
          <cell r="N23">
            <v>12375.71</v>
          </cell>
          <cell r="O23">
            <v>-517811.94</v>
          </cell>
          <cell r="P23">
            <v>0</v>
          </cell>
        </row>
        <row r="24">
          <cell r="A24" t="str">
            <v>Share Services Billings</v>
          </cell>
          <cell r="B24">
            <v>871982.21</v>
          </cell>
          <cell r="C24">
            <v>122902.63</v>
          </cell>
          <cell r="D24">
            <v>707464.74</v>
          </cell>
          <cell r="E24">
            <v>352667.43</v>
          </cell>
          <cell r="F24">
            <v>131472.31</v>
          </cell>
          <cell r="G24">
            <v>29364.41</v>
          </cell>
          <cell r="H24">
            <v>308321.67</v>
          </cell>
          <cell r="I24">
            <v>-1157759.8999999999</v>
          </cell>
          <cell r="J24">
            <v>1366415.5</v>
          </cell>
          <cell r="L24">
            <v>507060.27</v>
          </cell>
          <cell r="M24">
            <v>633242.41</v>
          </cell>
          <cell r="N24">
            <v>26308.05</v>
          </cell>
          <cell r="O24">
            <v>-517811.94</v>
          </cell>
          <cell r="P24">
            <v>648798.79</v>
          </cell>
        </row>
        <row r="25">
          <cell r="A25" t="str">
            <v>SSU Billings</v>
          </cell>
          <cell r="B25">
            <v>476821.04</v>
          </cell>
          <cell r="C25">
            <v>66467.59</v>
          </cell>
          <cell r="D25">
            <v>380906.33</v>
          </cell>
          <cell r="E25">
            <v>189735.87</v>
          </cell>
          <cell r="F25">
            <v>70170.179999999993</v>
          </cell>
          <cell r="G25">
            <v>15342.56</v>
          </cell>
          <cell r="H25">
            <v>166480.82999999999</v>
          </cell>
          <cell r="I25">
            <v>491.10000000009313</v>
          </cell>
          <cell r="J25">
            <v>1366415.5</v>
          </cell>
          <cell r="L25">
            <v>283935.11</v>
          </cell>
          <cell r="M25">
            <v>350931.34</v>
          </cell>
          <cell r="N25">
            <v>13932.34</v>
          </cell>
          <cell r="O25">
            <v>0</v>
          </cell>
          <cell r="P25">
            <v>648798.79</v>
          </cell>
        </row>
        <row r="26">
          <cell r="A26" t="str">
            <v>Total Operation &amp; Maintenance Exp - Excl Bad Debt</v>
          </cell>
          <cell r="B26">
            <v>1912587.8</v>
          </cell>
          <cell r="C26">
            <v>315704.71999999997</v>
          </cell>
          <cell r="D26">
            <v>1409338.37</v>
          </cell>
          <cell r="E26">
            <v>728967.33</v>
          </cell>
          <cell r="F26">
            <v>406023.77</v>
          </cell>
          <cell r="G26">
            <v>73577.899999999994</v>
          </cell>
          <cell r="H26">
            <v>640271.35</v>
          </cell>
          <cell r="I26">
            <v>3498.8400000003166</v>
          </cell>
          <cell r="J26">
            <v>5489970.0800000001</v>
          </cell>
          <cell r="L26">
            <v>1245427.95</v>
          </cell>
          <cell r="M26">
            <v>1626065.1</v>
          </cell>
          <cell r="N26">
            <v>24742.400000000001</v>
          </cell>
          <cell r="O26">
            <v>0</v>
          </cell>
          <cell r="P26">
            <v>2896235.45</v>
          </cell>
        </row>
        <row r="27">
          <cell r="A27" t="str">
            <v>Bad Debt Expense</v>
          </cell>
          <cell r="B27">
            <v>-180906.04</v>
          </cell>
          <cell r="C27">
            <v>-24332.04</v>
          </cell>
          <cell r="D27">
            <v>-37439.71</v>
          </cell>
          <cell r="E27">
            <v>-49580.73</v>
          </cell>
          <cell r="F27">
            <v>-9330.16</v>
          </cell>
          <cell r="G27">
            <v>-4763.8900000000003</v>
          </cell>
          <cell r="H27">
            <v>-46627.5</v>
          </cell>
          <cell r="I27" t="str">
            <v>0</v>
          </cell>
          <cell r="J27">
            <v>-352980.07</v>
          </cell>
          <cell r="L27">
            <v>-53158.83</v>
          </cell>
          <cell r="M27">
            <v>-60913.7</v>
          </cell>
          <cell r="N27">
            <v>-1657.81</v>
          </cell>
          <cell r="O27" t="str">
            <v>0</v>
          </cell>
          <cell r="P27">
            <v>-115730.34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11578.13</v>
          </cell>
          <cell r="C29">
            <v>1653.53</v>
          </cell>
          <cell r="D29">
            <v>9568.08</v>
          </cell>
          <cell r="E29">
            <v>4773.8599999999997</v>
          </cell>
          <cell r="F29">
            <v>1796.14</v>
          </cell>
          <cell r="G29">
            <v>410.84</v>
          </cell>
          <cell r="H29">
            <v>4155.8999999999996</v>
          </cell>
          <cell r="I29">
            <v>-33936.480000000003</v>
          </cell>
          <cell r="J29">
            <v>0</v>
          </cell>
          <cell r="L29">
            <v>15812.98</v>
          </cell>
          <cell r="M29">
            <v>20007.52</v>
          </cell>
          <cell r="N29">
            <v>877.07</v>
          </cell>
          <cell r="O29">
            <v>-36697.57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7895.45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7895.45</v>
          </cell>
          <cell r="L31">
            <v>979.65</v>
          </cell>
          <cell r="M31">
            <v>1950.83</v>
          </cell>
          <cell r="N31" t="str">
            <v>0</v>
          </cell>
          <cell r="O31" t="str">
            <v>0</v>
          </cell>
          <cell r="P31">
            <v>2930.48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7101.16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7101.16</v>
          </cell>
          <cell r="L32" t="str">
            <v>0</v>
          </cell>
          <cell r="M32">
            <v>13006.26</v>
          </cell>
          <cell r="N32" t="str">
            <v>0</v>
          </cell>
          <cell r="O32" t="str">
            <v>0</v>
          </cell>
          <cell r="P32">
            <v>13006.26</v>
          </cell>
        </row>
        <row r="33">
          <cell r="A33" t="str">
            <v>Depreciation Expense - Depr Exp-Transmissi 4030-30004</v>
          </cell>
          <cell r="B33">
            <v>39907.69</v>
          </cell>
          <cell r="C33">
            <v>4236.3900000000003</v>
          </cell>
          <cell r="D33">
            <v>30758.799999999999</v>
          </cell>
          <cell r="E33">
            <v>3312.49</v>
          </cell>
          <cell r="F33">
            <v>624.23</v>
          </cell>
          <cell r="G33">
            <v>1286.0899999999999</v>
          </cell>
          <cell r="H33">
            <v>12059.6</v>
          </cell>
          <cell r="I33" t="str">
            <v>0</v>
          </cell>
          <cell r="J33">
            <v>92185.29</v>
          </cell>
          <cell r="L33">
            <v>266.45</v>
          </cell>
          <cell r="M33">
            <v>5043.55</v>
          </cell>
          <cell r="N33">
            <v>1507.16</v>
          </cell>
          <cell r="O33" t="str">
            <v>0</v>
          </cell>
          <cell r="P33">
            <v>6817.16</v>
          </cell>
        </row>
        <row r="34">
          <cell r="A34" t="str">
            <v>Depreciation Expense - Depr Exp-Distributi 4030-30005</v>
          </cell>
          <cell r="B34">
            <v>671821.07</v>
          </cell>
          <cell r="C34">
            <v>118701.68</v>
          </cell>
          <cell r="D34">
            <v>540249.38</v>
          </cell>
          <cell r="E34">
            <v>175588.84</v>
          </cell>
          <cell r="F34">
            <v>137018.81</v>
          </cell>
          <cell r="G34">
            <v>46262.28</v>
          </cell>
          <cell r="H34">
            <v>165286.97</v>
          </cell>
          <cell r="I34">
            <v>2084.19</v>
          </cell>
          <cell r="J34">
            <v>1857013.22</v>
          </cell>
          <cell r="L34">
            <v>371507.89</v>
          </cell>
          <cell r="M34">
            <v>565216.27</v>
          </cell>
          <cell r="N34">
            <v>9943.85</v>
          </cell>
          <cell r="O34" t="str">
            <v>0</v>
          </cell>
          <cell r="P34">
            <v>946668.01</v>
          </cell>
        </row>
        <row r="35">
          <cell r="A35" t="str">
            <v>Depreciation Expense - Depr Exp-General Pl 4030-30007</v>
          </cell>
          <cell r="B35">
            <v>38417.74</v>
          </cell>
          <cell r="C35">
            <v>3677.96</v>
          </cell>
          <cell r="D35">
            <v>17429.79</v>
          </cell>
          <cell r="E35">
            <v>6849.86</v>
          </cell>
          <cell r="F35">
            <v>2612.0700000000002</v>
          </cell>
          <cell r="G35">
            <v>2345.16</v>
          </cell>
          <cell r="H35">
            <v>5507.55</v>
          </cell>
          <cell r="I35">
            <v>33683.879999999997</v>
          </cell>
          <cell r="J35">
            <v>110524.01</v>
          </cell>
          <cell r="L35">
            <v>18000.189999999999</v>
          </cell>
          <cell r="M35">
            <v>25366.47</v>
          </cell>
          <cell r="N35">
            <v>532.6</v>
          </cell>
          <cell r="O35">
            <v>35667.33</v>
          </cell>
          <cell r="P35">
            <v>79566.59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26879.34</v>
          </cell>
          <cell r="C40" t="str">
            <v>0</v>
          </cell>
          <cell r="D40" t="str">
            <v>0</v>
          </cell>
          <cell r="E40">
            <v>210.16</v>
          </cell>
          <cell r="F40" t="str">
            <v>0</v>
          </cell>
          <cell r="G40">
            <v>167.9</v>
          </cell>
          <cell r="H40">
            <v>612.73</v>
          </cell>
          <cell r="I40" t="str">
            <v>0</v>
          </cell>
          <cell r="J40">
            <v>27870.13</v>
          </cell>
          <cell r="L40">
            <v>378.45</v>
          </cell>
          <cell r="M40">
            <v>716.24</v>
          </cell>
          <cell r="N40">
            <v>301.35000000000002</v>
          </cell>
          <cell r="O40" t="str">
            <v>0</v>
          </cell>
          <cell r="P40">
            <v>1396.04</v>
          </cell>
        </row>
        <row r="41">
          <cell r="A41" t="str">
            <v>Depreciation Expense - Vehicle Depreciatio 4030-30032</v>
          </cell>
          <cell r="B41">
            <v>-12979.85</v>
          </cell>
          <cell r="C41" t="str">
            <v>0</v>
          </cell>
          <cell r="D41" t="str">
            <v>0</v>
          </cell>
          <cell r="E41">
            <v>-210.16</v>
          </cell>
          <cell r="F41" t="str">
            <v>0</v>
          </cell>
          <cell r="G41">
            <v>-167.9</v>
          </cell>
          <cell r="H41">
            <v>-612.73</v>
          </cell>
          <cell r="I41" t="str">
            <v>0</v>
          </cell>
          <cell r="J41">
            <v>-13970.64</v>
          </cell>
          <cell r="L41">
            <v>-378.45</v>
          </cell>
          <cell r="M41">
            <v>-621.09</v>
          </cell>
          <cell r="N41">
            <v>-301.35000000000002</v>
          </cell>
          <cell r="O41" t="str">
            <v>0</v>
          </cell>
          <cell r="P41">
            <v>-1300.8900000000001</v>
          </cell>
        </row>
        <row r="42">
          <cell r="A42" t="str">
            <v>Depreciation Expense - Heavy Equipment Dep 4030-30041</v>
          </cell>
          <cell r="B42">
            <v>7984.5</v>
          </cell>
          <cell r="C42">
            <v>773.6</v>
          </cell>
          <cell r="D42">
            <v>17566.310000000001</v>
          </cell>
          <cell r="E42">
            <v>773.67</v>
          </cell>
          <cell r="F42">
            <v>296.10000000000002</v>
          </cell>
          <cell r="G42">
            <v>364.42</v>
          </cell>
          <cell r="H42">
            <v>5152.42</v>
          </cell>
          <cell r="I42" t="str">
            <v>0</v>
          </cell>
          <cell r="J42">
            <v>32911.019999999997</v>
          </cell>
          <cell r="L42">
            <v>2089.63</v>
          </cell>
          <cell r="M42">
            <v>2923.32</v>
          </cell>
          <cell r="N42">
            <v>569.96</v>
          </cell>
          <cell r="O42" t="str">
            <v>0</v>
          </cell>
          <cell r="P42">
            <v>5582.91</v>
          </cell>
        </row>
        <row r="43">
          <cell r="A43" t="str">
            <v>Depreciation Expense - Heavy Equipment Dep 4030-30042</v>
          </cell>
          <cell r="B43">
            <v>-6786.83</v>
          </cell>
          <cell r="C43">
            <v>-657.56</v>
          </cell>
          <cell r="D43">
            <v>-14931.36</v>
          </cell>
          <cell r="E43">
            <v>-657.62</v>
          </cell>
          <cell r="F43">
            <v>-251.69</v>
          </cell>
          <cell r="G43">
            <v>-309.76</v>
          </cell>
          <cell r="H43">
            <v>-4379.5600000000004</v>
          </cell>
          <cell r="I43" t="str">
            <v>0</v>
          </cell>
          <cell r="J43">
            <v>-27974.38</v>
          </cell>
          <cell r="L43">
            <v>-1776.19</v>
          </cell>
          <cell r="M43">
            <v>-2484.8200000000002</v>
          </cell>
          <cell r="N43">
            <v>-484.47</v>
          </cell>
          <cell r="O43" t="str">
            <v>0</v>
          </cell>
          <cell r="P43">
            <v>-4745.4799999999996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>
            <v>0.5</v>
          </cell>
          <cell r="F44">
            <v>1.1499999999999999</v>
          </cell>
          <cell r="G44">
            <v>2.2400000000000002</v>
          </cell>
          <cell r="H44">
            <v>28.2</v>
          </cell>
          <cell r="I44">
            <v>24.79</v>
          </cell>
          <cell r="J44">
            <v>125.88</v>
          </cell>
          <cell r="L44" t="str">
            <v>0</v>
          </cell>
          <cell r="M44">
            <v>19.18</v>
          </cell>
          <cell r="N44" t="str">
            <v>0</v>
          </cell>
          <cell r="O44" t="str">
            <v>0</v>
          </cell>
          <cell r="P44">
            <v>19.18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-19.170000000000002</v>
          </cell>
          <cell r="D45">
            <v>-14.15</v>
          </cell>
          <cell r="E45">
            <v>-0.24</v>
          </cell>
          <cell r="F45">
            <v>-0.56000000000000005</v>
          </cell>
          <cell r="G45">
            <v>-1.08</v>
          </cell>
          <cell r="H45">
            <v>-13.62</v>
          </cell>
          <cell r="I45">
            <v>-11.97</v>
          </cell>
          <cell r="J45">
            <v>-60.79</v>
          </cell>
          <cell r="L45" t="str">
            <v>0</v>
          </cell>
          <cell r="M45">
            <v>-7.73</v>
          </cell>
          <cell r="N45" t="str">
            <v>0</v>
          </cell>
          <cell r="O45" t="str">
            <v>0</v>
          </cell>
          <cell r="P45">
            <v>-7.73</v>
          </cell>
        </row>
        <row r="46">
          <cell r="A46" t="str">
            <v>Depreciation Expense - Tools &amp; Shop Deprec 4030-30061</v>
          </cell>
          <cell r="B46">
            <v>8464.93</v>
          </cell>
          <cell r="C46">
            <v>1298.74</v>
          </cell>
          <cell r="D46">
            <v>6168.91</v>
          </cell>
          <cell r="E46">
            <v>484.76</v>
          </cell>
          <cell r="F46">
            <v>1175.33</v>
          </cell>
          <cell r="G46">
            <v>60.46</v>
          </cell>
          <cell r="H46">
            <v>2583.39</v>
          </cell>
          <cell r="I46">
            <v>496.51</v>
          </cell>
          <cell r="J46">
            <v>20733.03</v>
          </cell>
          <cell r="L46">
            <v>10068.43</v>
          </cell>
          <cell r="M46">
            <v>6958.36</v>
          </cell>
          <cell r="N46">
            <v>292.89</v>
          </cell>
          <cell r="O46">
            <v>1726.34</v>
          </cell>
          <cell r="P46">
            <v>19046.02</v>
          </cell>
        </row>
        <row r="47">
          <cell r="A47" t="str">
            <v>Depreciation Expense - Tools &amp; Shop Deprec 4030-30062</v>
          </cell>
          <cell r="B47">
            <v>-4087.66</v>
          </cell>
          <cell r="C47">
            <v>-627.15</v>
          </cell>
          <cell r="D47">
            <v>-2978.92</v>
          </cell>
          <cell r="E47">
            <v>-234.09</v>
          </cell>
          <cell r="F47">
            <v>-567.55999999999995</v>
          </cell>
          <cell r="G47">
            <v>-29.2</v>
          </cell>
          <cell r="H47">
            <v>-1247.5</v>
          </cell>
          <cell r="I47">
            <v>-239.76</v>
          </cell>
          <cell r="J47">
            <v>-10011.84</v>
          </cell>
          <cell r="L47">
            <v>-4059.81</v>
          </cell>
          <cell r="M47">
            <v>-2805.76</v>
          </cell>
          <cell r="N47">
            <v>-118.1</v>
          </cell>
          <cell r="O47">
            <v>-696.1</v>
          </cell>
          <cell r="P47">
            <v>-7679.77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23.41</v>
          </cell>
          <cell r="I48" t="str">
            <v>0</v>
          </cell>
          <cell r="J48">
            <v>23.41</v>
          </cell>
          <cell r="L48">
            <v>319.94</v>
          </cell>
          <cell r="M48">
            <v>2.7</v>
          </cell>
          <cell r="N48" t="str">
            <v>0</v>
          </cell>
          <cell r="O48" t="str">
            <v>0</v>
          </cell>
          <cell r="P48">
            <v>322.64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-11.3</v>
          </cell>
          <cell r="I49" t="str">
            <v>0</v>
          </cell>
          <cell r="J49">
            <v>-11.3</v>
          </cell>
          <cell r="L49">
            <v>-129</v>
          </cell>
          <cell r="M49">
            <v>-1.0900000000000001</v>
          </cell>
          <cell r="N49" t="str">
            <v>0</v>
          </cell>
          <cell r="O49" t="str">
            <v>0</v>
          </cell>
          <cell r="P49">
            <v>-130.09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112043.77</v>
          </cell>
          <cell r="C57">
            <v>12958.91</v>
          </cell>
          <cell r="D57">
            <v>84643.78</v>
          </cell>
          <cell r="E57">
            <v>36536.25</v>
          </cell>
          <cell r="F57">
            <v>21573.84</v>
          </cell>
          <cell r="G57">
            <v>2739.35</v>
          </cell>
          <cell r="H57">
            <v>32361.19</v>
          </cell>
          <cell r="I57">
            <v>54.5</v>
          </cell>
          <cell r="J57">
            <v>302911.59000000003</v>
          </cell>
          <cell r="L57">
            <v>58309.22</v>
          </cell>
          <cell r="M57">
            <v>70308.95</v>
          </cell>
          <cell r="N57">
            <v>2477.5100000000002</v>
          </cell>
          <cell r="O57" t="str">
            <v>0</v>
          </cell>
          <cell r="P57">
            <v>131095.67999999999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-2.3874235921539366E-12</v>
          </cell>
          <cell r="M58">
            <v>0</v>
          </cell>
          <cell r="N58" t="str">
            <v>0</v>
          </cell>
          <cell r="O58" t="str">
            <v>0</v>
          </cell>
          <cell r="P58">
            <v>-2.3874235921539366E-12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>
            <v>1615.06</v>
          </cell>
          <cell r="H59" t="str">
            <v>0</v>
          </cell>
          <cell r="I59" t="str">
            <v>0</v>
          </cell>
          <cell r="J59">
            <v>1615.06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31438.55</v>
          </cell>
          <cell r="N63" t="str">
            <v>0</v>
          </cell>
          <cell r="O63" t="str">
            <v>0</v>
          </cell>
          <cell r="P63">
            <v>31438.55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901138.28</v>
          </cell>
          <cell r="C66">
            <v>142036.62000000002</v>
          </cell>
          <cell r="D66">
            <v>688489.93000000017</v>
          </cell>
          <cell r="E66">
            <v>234529.44000000003</v>
          </cell>
          <cell r="F66">
            <v>172600.25999999998</v>
          </cell>
          <cell r="G66">
            <v>54745.859999999986</v>
          </cell>
          <cell r="H66">
            <v>259032.33000000007</v>
          </cell>
          <cell r="I66">
            <v>15563.629999999992</v>
          </cell>
          <cell r="J66">
            <v>2468136.35</v>
          </cell>
          <cell r="L66">
            <v>471389.38</v>
          </cell>
          <cell r="M66">
            <v>737037.71000000008</v>
          </cell>
          <cell r="N66">
            <v>15598.47</v>
          </cell>
          <cell r="O66">
            <v>1.9326762412674725E-12</v>
          </cell>
          <cell r="P66">
            <v>1224025.5599999998</v>
          </cell>
        </row>
        <row r="67">
          <cell r="A67" t="str">
            <v>Depreciation and Amortization</v>
          </cell>
          <cell r="B67">
            <v>905710.4</v>
          </cell>
          <cell r="C67">
            <v>142689.59</v>
          </cell>
          <cell r="D67">
            <v>692268.3</v>
          </cell>
          <cell r="E67">
            <v>236414.6</v>
          </cell>
          <cell r="F67">
            <v>173309.54</v>
          </cell>
          <cell r="G67">
            <v>54908.1</v>
          </cell>
          <cell r="H67">
            <v>260673.46</v>
          </cell>
          <cell r="I67">
            <v>2162.36</v>
          </cell>
          <cell r="J67">
            <v>2468136.35</v>
          </cell>
          <cell r="L67">
            <v>471389.38</v>
          </cell>
          <cell r="M67">
            <v>737037.71</v>
          </cell>
          <cell r="N67">
            <v>15598.47</v>
          </cell>
          <cell r="O67">
            <v>0</v>
          </cell>
          <cell r="P67">
            <v>1224025.56</v>
          </cell>
        </row>
        <row r="68">
          <cell r="A68" t="str">
            <v>Check Dep</v>
          </cell>
          <cell r="B68">
            <v>-4572.1199999999953</v>
          </cell>
          <cell r="C68">
            <v>-652.96999999997206</v>
          </cell>
          <cell r="D68">
            <v>-3778.3699999998789</v>
          </cell>
          <cell r="E68">
            <v>-1885.1599999999744</v>
          </cell>
          <cell r="F68">
            <v>-709.28000000002794</v>
          </cell>
          <cell r="G68">
            <v>-162.24000000001251</v>
          </cell>
          <cell r="H68">
            <v>-1641.1299999999173</v>
          </cell>
          <cell r="I68">
            <v>13401.269999999991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1.9326762412674725E-12</v>
          </cell>
          <cell r="P68">
            <v>0</v>
          </cell>
        </row>
        <row r="69">
          <cell r="A69" t="str">
            <v>SSU Depreciation</v>
          </cell>
          <cell r="B69">
            <v>112043.77</v>
          </cell>
          <cell r="C69">
            <v>12958.91</v>
          </cell>
          <cell r="D69">
            <v>84643.78</v>
          </cell>
          <cell r="E69">
            <v>36536.25</v>
          </cell>
          <cell r="F69">
            <v>21573.84</v>
          </cell>
          <cell r="G69">
            <v>2739.35</v>
          </cell>
          <cell r="H69">
            <v>32361.19</v>
          </cell>
          <cell r="I69">
            <v>54.5</v>
          </cell>
          <cell r="J69">
            <v>302911.59000000003</v>
          </cell>
          <cell r="L69">
            <v>58309.22</v>
          </cell>
          <cell r="M69">
            <v>70308.95</v>
          </cell>
          <cell r="N69">
            <v>2477.5100000000002</v>
          </cell>
          <cell r="O69">
            <v>0</v>
          </cell>
          <cell r="P69">
            <v>131095.67999999999</v>
          </cell>
        </row>
        <row r="70">
          <cell r="A70" t="str">
            <v>Payroll Taxes</v>
          </cell>
          <cell r="B70">
            <v>31688.91</v>
          </cell>
          <cell r="C70">
            <v>6033.65</v>
          </cell>
          <cell r="D70">
            <v>22035.16</v>
          </cell>
          <cell r="E70">
            <v>13148.71</v>
          </cell>
          <cell r="F70">
            <v>4206.33</v>
          </cell>
          <cell r="G70">
            <v>1370.19</v>
          </cell>
          <cell r="H70">
            <v>12229.07</v>
          </cell>
          <cell r="I70">
            <v>18075.52</v>
          </cell>
          <cell r="J70">
            <v>108787.54</v>
          </cell>
          <cell r="L70">
            <v>24921.03</v>
          </cell>
          <cell r="M70">
            <v>23553.31</v>
          </cell>
          <cell r="N70">
            <v>1243.92</v>
          </cell>
          <cell r="O70">
            <v>6262.42</v>
          </cell>
          <cell r="P70">
            <v>55980.68</v>
          </cell>
        </row>
        <row r="71">
          <cell r="A71" t="str">
            <v>Ad Valorem</v>
          </cell>
          <cell r="B71">
            <v>524304</v>
          </cell>
          <cell r="C71">
            <v>3598</v>
          </cell>
          <cell r="D71">
            <v>80627</v>
          </cell>
          <cell r="E71">
            <v>-71439</v>
          </cell>
          <cell r="F71">
            <v>9558</v>
          </cell>
          <cell r="G71">
            <v>-178000</v>
          </cell>
          <cell r="H71">
            <v>4534</v>
          </cell>
          <cell r="I71">
            <v>-62500</v>
          </cell>
          <cell r="J71">
            <v>310682</v>
          </cell>
          <cell r="L71">
            <v>-104003</v>
          </cell>
          <cell r="M71">
            <v>468181.96</v>
          </cell>
          <cell r="N71">
            <v>-10500</v>
          </cell>
          <cell r="O71">
            <v>-2708</v>
          </cell>
          <cell r="P71">
            <v>350970.96</v>
          </cell>
        </row>
        <row r="72">
          <cell r="A72" t="str">
            <v>Franchise Taxes</v>
          </cell>
          <cell r="B72" t="str">
            <v>0</v>
          </cell>
          <cell r="C72">
            <v>25251.45</v>
          </cell>
          <cell r="D72">
            <v>41833.339999999997</v>
          </cell>
          <cell r="E72">
            <v>416.67</v>
          </cell>
          <cell r="F72">
            <v>-1547.43</v>
          </cell>
          <cell r="G72" t="str">
            <v>0</v>
          </cell>
          <cell r="H72">
            <v>3333.36</v>
          </cell>
          <cell r="I72" t="str">
            <v>0</v>
          </cell>
          <cell r="J72">
            <v>69287.39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352664.7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352664.7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-15192.34</v>
          </cell>
          <cell r="C76">
            <v>-2169.6999999999998</v>
          </cell>
          <cell r="D76">
            <v>-12554.84</v>
          </cell>
          <cell r="E76">
            <v>-6264.05</v>
          </cell>
          <cell r="F76">
            <v>-2356.8200000000002</v>
          </cell>
          <cell r="G76">
            <v>-539.08000000000004</v>
          </cell>
          <cell r="H76">
            <v>-5453.2</v>
          </cell>
          <cell r="I76">
            <v>44530.03</v>
          </cell>
          <cell r="J76">
            <v>0</v>
          </cell>
          <cell r="L76">
            <v>1531.6</v>
          </cell>
          <cell r="M76">
            <v>1937.88</v>
          </cell>
          <cell r="N76">
            <v>84.95</v>
          </cell>
          <cell r="O76">
            <v>-3554.43</v>
          </cell>
          <cell r="P76">
            <v>-4.0927261579781771E-12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29581.68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332.46</v>
          </cell>
          <cell r="H82">
            <v>0</v>
          </cell>
          <cell r="I82" t="str">
            <v>0</v>
          </cell>
          <cell r="J82">
            <v>29914.14</v>
          </cell>
          <cell r="L82">
            <v>32417.58</v>
          </cell>
          <cell r="M82">
            <v>-59727.78</v>
          </cell>
          <cell r="N82" t="str">
            <v>0</v>
          </cell>
          <cell r="O82" t="str">
            <v>0</v>
          </cell>
          <cell r="P82">
            <v>-27310.2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19324.8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19324.8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30550.55</v>
          </cell>
          <cell r="J99">
            <v>30550.55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14031.7</v>
          </cell>
          <cell r="P99">
            <v>14031.7</v>
          </cell>
        </row>
        <row r="100">
          <cell r="A100" t="str">
            <v>Taxes other than income taxes, utility  - Billing for CSC Dep 4081-41129</v>
          </cell>
          <cell r="B100">
            <v>6622.14</v>
          </cell>
          <cell r="C100">
            <v>869.68</v>
          </cell>
          <cell r="D100">
            <v>4859.47</v>
          </cell>
          <cell r="E100">
            <v>2410.0100000000002</v>
          </cell>
          <cell r="F100">
            <v>849.96</v>
          </cell>
          <cell r="G100">
            <v>161.38</v>
          </cell>
          <cell r="H100">
            <v>2158.9699999999998</v>
          </cell>
          <cell r="I100">
            <v>0</v>
          </cell>
          <cell r="J100">
            <v>17931.61</v>
          </cell>
          <cell r="L100">
            <v>4160.4399999999996</v>
          </cell>
          <cell r="M100">
            <v>4875.72</v>
          </cell>
          <cell r="N100">
            <v>146</v>
          </cell>
          <cell r="O100">
            <v>-1.0000000000218279E-2</v>
          </cell>
          <cell r="P100">
            <v>9182.15</v>
          </cell>
        </row>
        <row r="101">
          <cell r="A101" t="str">
            <v>Taxes other than income taxes, utility  - Billing for SS Depr 4081-41130</v>
          </cell>
          <cell r="B101">
            <v>10417.74</v>
          </cell>
          <cell r="C101">
            <v>1487.81</v>
          </cell>
          <cell r="D101">
            <v>8609.14</v>
          </cell>
          <cell r="E101">
            <v>4295.41</v>
          </cell>
          <cell r="F101">
            <v>1616.12</v>
          </cell>
          <cell r="G101">
            <v>369.66</v>
          </cell>
          <cell r="H101">
            <v>3739.39</v>
          </cell>
          <cell r="I101">
            <v>-30535.27</v>
          </cell>
          <cell r="J101">
            <v>-3.637978807091713E-12</v>
          </cell>
          <cell r="L101">
            <v>6046.26</v>
          </cell>
          <cell r="M101">
            <v>7650.08</v>
          </cell>
          <cell r="N101">
            <v>335.36</v>
          </cell>
          <cell r="O101">
            <v>-14031.7</v>
          </cell>
          <cell r="P101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42926.71</v>
          </cell>
          <cell r="C103">
            <v>1336.24</v>
          </cell>
          <cell r="D103">
            <v>13863.49</v>
          </cell>
          <cell r="E103">
            <v>17279.43</v>
          </cell>
          <cell r="F103">
            <v>167.03</v>
          </cell>
          <cell r="G103">
            <v>6848.23</v>
          </cell>
          <cell r="H103">
            <v>32236.79</v>
          </cell>
          <cell r="I103" t="str">
            <v>0</v>
          </cell>
          <cell r="J103">
            <v>114657.92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0</v>
          </cell>
          <cell r="C104" t="str">
            <v>0</v>
          </cell>
          <cell r="D104" t="str">
            <v>0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>
            <v>0</v>
          </cell>
          <cell r="J104">
            <v>0</v>
          </cell>
          <cell r="L104">
            <v>0</v>
          </cell>
          <cell r="M104" t="str">
            <v>0</v>
          </cell>
          <cell r="N104" t="str">
            <v>0</v>
          </cell>
          <cell r="O104" t="str">
            <v>0</v>
          </cell>
          <cell r="P104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27124.66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27124.66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74355.929999999993</v>
          </cell>
          <cell r="C111">
            <v>20848.830000000002</v>
          </cell>
          <cell r="D111">
            <v>41901.919999999998</v>
          </cell>
          <cell r="E111">
            <v>17720.8</v>
          </cell>
          <cell r="F111">
            <v>276.29000000000002</v>
          </cell>
          <cell r="G111">
            <v>7172.65</v>
          </cell>
          <cell r="H111">
            <v>32681.95</v>
          </cell>
          <cell r="I111">
            <v>44545.31</v>
          </cell>
          <cell r="J111">
            <v>239503.68</v>
          </cell>
          <cell r="L111">
            <v>44155.88</v>
          </cell>
          <cell r="M111">
            <v>-45264.1</v>
          </cell>
          <cell r="N111">
            <v>566.30999999999995</v>
          </cell>
          <cell r="O111">
            <v>-3554.44</v>
          </cell>
          <cell r="P111">
            <v>-4096.3500000000131</v>
          </cell>
        </row>
        <row r="112">
          <cell r="A112" t="str">
            <v>Revenue Related Taxes</v>
          </cell>
          <cell r="B112">
            <v>0</v>
          </cell>
          <cell r="C112">
            <v>25251.45</v>
          </cell>
          <cell r="D112">
            <v>394498.04000000004</v>
          </cell>
          <cell r="E112">
            <v>416.67</v>
          </cell>
          <cell r="F112">
            <v>-1547.43</v>
          </cell>
          <cell r="G112">
            <v>0</v>
          </cell>
          <cell r="H112">
            <v>3333.36</v>
          </cell>
          <cell r="I112">
            <v>0</v>
          </cell>
          <cell r="J112">
            <v>421952.09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17039.88</v>
          </cell>
          <cell r="C113">
            <v>2357.4899999999998</v>
          </cell>
          <cell r="D113">
            <v>13468.61</v>
          </cell>
          <cell r="E113">
            <v>6705.42</v>
          </cell>
          <cell r="F113">
            <v>2466.08</v>
          </cell>
          <cell r="G113">
            <v>531.04</v>
          </cell>
          <cell r="H113">
            <v>5898.36</v>
          </cell>
          <cell r="I113">
            <v>15.279999999998836</v>
          </cell>
          <cell r="J113">
            <v>48482.16</v>
          </cell>
          <cell r="L113">
            <v>10206.700000000001</v>
          </cell>
          <cell r="M113">
            <v>12525.8</v>
          </cell>
          <cell r="N113">
            <v>481.36</v>
          </cell>
          <cell r="O113">
            <v>-1.0000000000218279E-2</v>
          </cell>
          <cell r="P113">
            <v>23213.85</v>
          </cell>
        </row>
        <row r="114">
          <cell r="A114" t="str">
            <v>Total Taxes - Other Than Income Taxes</v>
          </cell>
          <cell r="B114">
            <v>630348.84</v>
          </cell>
          <cell r="C114">
            <v>55731.93</v>
          </cell>
          <cell r="D114">
            <v>539062.12</v>
          </cell>
          <cell r="E114">
            <v>-40152.82</v>
          </cell>
          <cell r="F114">
            <v>12493.19</v>
          </cell>
          <cell r="G114">
            <v>-169457.16</v>
          </cell>
          <cell r="H114">
            <v>52778.38</v>
          </cell>
          <cell r="I114">
            <v>120.82999999999811</v>
          </cell>
          <cell r="J114">
            <v>1080925.31</v>
          </cell>
          <cell r="L114">
            <v>-34926.089999999997</v>
          </cell>
          <cell r="M114">
            <v>448137.84</v>
          </cell>
          <cell r="N114">
            <v>-8689.77</v>
          </cell>
          <cell r="O114">
            <v>-2.0000000000436557E-2</v>
          </cell>
          <cell r="P114">
            <v>404521.96</v>
          </cell>
        </row>
        <row r="115">
          <cell r="A115" t="str">
            <v>Total Operating Expenses</v>
          </cell>
          <cell r="B115">
            <v>3267741</v>
          </cell>
          <cell r="C115">
            <v>489794.2</v>
          </cell>
          <cell r="D115">
            <v>2603229.08</v>
          </cell>
          <cell r="E115">
            <v>875648.38</v>
          </cell>
          <cell r="F115">
            <v>582496.34</v>
          </cell>
          <cell r="G115">
            <v>-45735.05</v>
          </cell>
          <cell r="H115">
            <v>907095.69</v>
          </cell>
          <cell r="I115">
            <v>5782.0299999993149</v>
          </cell>
          <cell r="J115">
            <v>8686051.6700000018</v>
          </cell>
          <cell r="L115">
            <v>1628732.41</v>
          </cell>
          <cell r="M115">
            <v>2750326.95</v>
          </cell>
          <cell r="N115">
            <v>29993.29</v>
          </cell>
          <cell r="O115">
            <v>-1.9999999698484316E-2</v>
          </cell>
          <cell r="P115">
            <v>4409052.63</v>
          </cell>
        </row>
        <row r="116">
          <cell r="A116" t="str">
            <v>Operating (Income) Loss</v>
          </cell>
          <cell r="B116">
            <v>2861596.07</v>
          </cell>
          <cell r="C116">
            <v>520100.43</v>
          </cell>
          <cell r="D116">
            <v>2551525.69</v>
          </cell>
          <cell r="E116">
            <v>907431.09</v>
          </cell>
          <cell r="F116">
            <v>336848.14999999839</v>
          </cell>
          <cell r="G116">
            <v>289070.45</v>
          </cell>
          <cell r="H116">
            <v>421853.25000000116</v>
          </cell>
          <cell r="I116">
            <v>-5782.0299999993149</v>
          </cell>
          <cell r="J116">
            <v>7882643.0999999717</v>
          </cell>
          <cell r="L116">
            <v>1642988.03</v>
          </cell>
          <cell r="M116">
            <v>2173363.5800000052</v>
          </cell>
          <cell r="N116">
            <v>98122.659999999712</v>
          </cell>
          <cell r="O116">
            <v>1.9999999698484316E-2</v>
          </cell>
          <cell r="P116">
            <v>3914474.29</v>
          </cell>
        </row>
        <row r="117">
          <cell r="A117" t="str">
            <v>Interest Income</v>
          </cell>
          <cell r="B117">
            <v>32106.49</v>
          </cell>
          <cell r="C117">
            <v>5527.19</v>
          </cell>
          <cell r="D117">
            <v>36170.6</v>
          </cell>
          <cell r="E117">
            <v>17069.27</v>
          </cell>
          <cell r="F117">
            <v>7071.56</v>
          </cell>
          <cell r="G117">
            <v>894.1</v>
          </cell>
          <cell r="H117">
            <v>10891.82</v>
          </cell>
          <cell r="I117" t="str">
            <v>0</v>
          </cell>
          <cell r="J117">
            <v>109731.03</v>
          </cell>
          <cell r="L117">
            <v>17069.27</v>
          </cell>
          <cell r="M117">
            <v>27961.09</v>
          </cell>
          <cell r="N117">
            <v>894.1</v>
          </cell>
          <cell r="O117" t="str">
            <v>0</v>
          </cell>
          <cell r="P117">
            <v>45924.46</v>
          </cell>
        </row>
        <row r="118">
          <cell r="A118" t="str">
            <v>Others Income</v>
          </cell>
          <cell r="B118">
            <v>42174.3</v>
          </cell>
          <cell r="C118" t="str">
            <v>0</v>
          </cell>
          <cell r="D118">
            <v>10.62</v>
          </cell>
          <cell r="E118">
            <v>18.2</v>
          </cell>
          <cell r="F118" t="str">
            <v>0</v>
          </cell>
          <cell r="G118" t="str">
            <v>0</v>
          </cell>
          <cell r="H118" t="str">
            <v>0</v>
          </cell>
          <cell r="I118">
            <v>45449.16</v>
          </cell>
          <cell r="J118">
            <v>87652.28</v>
          </cell>
          <cell r="L118">
            <v>2109.79</v>
          </cell>
          <cell r="M118">
            <v>1349.43</v>
          </cell>
          <cell r="N118" t="str">
            <v>0</v>
          </cell>
          <cell r="O118">
            <v>1026.1500000000001</v>
          </cell>
          <cell r="P118">
            <v>4485.37</v>
          </cell>
        </row>
        <row r="119">
          <cell r="A119" t="str">
            <v>Total Non-Operating Income</v>
          </cell>
          <cell r="B119">
            <v>118559.77</v>
          </cell>
          <cell r="C119">
            <v>5527.19</v>
          </cell>
          <cell r="D119">
            <v>24249.599999999999</v>
          </cell>
          <cell r="E119">
            <v>23612.04</v>
          </cell>
          <cell r="F119">
            <v>7071.56</v>
          </cell>
          <cell r="G119">
            <v>894.1</v>
          </cell>
          <cell r="H119">
            <v>10891.82</v>
          </cell>
          <cell r="I119">
            <v>45449.16</v>
          </cell>
          <cell r="J119">
            <v>236255.24</v>
          </cell>
          <cell r="L119">
            <v>19179.060000000001</v>
          </cell>
          <cell r="M119">
            <v>29310.52</v>
          </cell>
          <cell r="N119">
            <v>894.1</v>
          </cell>
          <cell r="O119">
            <v>1026.1500000000001</v>
          </cell>
          <cell r="P119">
            <v>50409.83</v>
          </cell>
        </row>
        <row r="120">
          <cell r="A120" t="str">
            <v>Long Term Interest Expenses</v>
          </cell>
          <cell r="B120">
            <v>427732.49</v>
          </cell>
          <cell r="C120">
            <v>73634.95</v>
          </cell>
          <cell r="D120">
            <v>481875.84</v>
          </cell>
          <cell r="E120">
            <v>227402.09</v>
          </cell>
          <cell r="F120">
            <v>94209.44</v>
          </cell>
          <cell r="G120">
            <v>11911.53</v>
          </cell>
          <cell r="H120">
            <v>145104.18</v>
          </cell>
          <cell r="I120">
            <v>0</v>
          </cell>
          <cell r="J120">
            <v>1461870.52</v>
          </cell>
          <cell r="L120">
            <v>226942.48</v>
          </cell>
          <cell r="M120">
            <v>371753.39</v>
          </cell>
          <cell r="N120">
            <v>11887.46</v>
          </cell>
          <cell r="O120" t="str">
            <v>0</v>
          </cell>
          <cell r="P120">
            <v>610583.32999999996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>
            <v>27655.24</v>
          </cell>
          <cell r="C125">
            <v>4829.8599999999997</v>
          </cell>
          <cell r="D125">
            <v>31861.56</v>
          </cell>
          <cell r="E125">
            <v>14983.29</v>
          </cell>
          <cell r="F125">
            <v>6244.23</v>
          </cell>
          <cell r="G125">
            <v>752.2</v>
          </cell>
          <cell r="H125">
            <v>9335.4599999999991</v>
          </cell>
          <cell r="I125">
            <v>-3.45</v>
          </cell>
          <cell r="J125">
            <v>95658.39</v>
          </cell>
          <cell r="L125">
            <v>14588.22</v>
          </cell>
          <cell r="M125">
            <v>24405.55</v>
          </cell>
          <cell r="N125">
            <v>759.94</v>
          </cell>
          <cell r="O125" t="str">
            <v>0</v>
          </cell>
          <cell r="P125">
            <v>39753.71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0</v>
          </cell>
          <cell r="E129" t="str">
            <v>0</v>
          </cell>
          <cell r="F129">
            <v>5250</v>
          </cell>
          <cell r="G129" t="str">
            <v>0</v>
          </cell>
          <cell r="H129" t="str">
            <v>0</v>
          </cell>
          <cell r="I129" t="str">
            <v>0</v>
          </cell>
          <cell r="J129">
            <v>5250</v>
          </cell>
          <cell r="L129" t="str">
            <v>0</v>
          </cell>
          <cell r="M129">
            <v>4.74</v>
          </cell>
          <cell r="N129" t="str">
            <v>0</v>
          </cell>
          <cell r="O129" t="str">
            <v>0</v>
          </cell>
          <cell r="P129">
            <v>4.74</v>
          </cell>
        </row>
        <row r="130">
          <cell r="A130" t="str">
            <v>Other interest expense - Cust Deps-By Acct/D 4310-30119</v>
          </cell>
          <cell r="B130">
            <v>21645.99</v>
          </cell>
          <cell r="C130">
            <v>1819.17</v>
          </cell>
          <cell r="D130">
            <v>35626.93</v>
          </cell>
          <cell r="E130">
            <v>13247.44</v>
          </cell>
          <cell r="F130">
            <v>2187.7600000000002</v>
          </cell>
          <cell r="G130">
            <v>910.29</v>
          </cell>
          <cell r="H130">
            <v>12751.48</v>
          </cell>
          <cell r="I130" t="str">
            <v>0</v>
          </cell>
          <cell r="J130">
            <v>88189.06</v>
          </cell>
          <cell r="L130">
            <v>15886.58</v>
          </cell>
          <cell r="M130">
            <v>7320.05</v>
          </cell>
          <cell r="N130">
            <v>993.92</v>
          </cell>
          <cell r="O130" t="str">
            <v>0</v>
          </cell>
          <cell r="P130">
            <v>24200.55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424.91</v>
          </cell>
          <cell r="C152" t="str">
            <v>0</v>
          </cell>
          <cell r="D152">
            <v>-22555.19</v>
          </cell>
          <cell r="E152">
            <v>0</v>
          </cell>
          <cell r="F152">
            <v>4293.42</v>
          </cell>
          <cell r="G152" t="str">
            <v>0</v>
          </cell>
          <cell r="H152">
            <v>11101.39</v>
          </cell>
          <cell r="I152" t="str">
            <v>0</v>
          </cell>
          <cell r="J152">
            <v>-6735.47</v>
          </cell>
          <cell r="L152">
            <v>-780</v>
          </cell>
          <cell r="M152">
            <v>-4666.0200000000004</v>
          </cell>
          <cell r="N152">
            <v>-239.54</v>
          </cell>
          <cell r="O152" t="str">
            <v>0</v>
          </cell>
          <cell r="P152">
            <v>-5685.56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-10374.81</v>
          </cell>
          <cell r="C155">
            <v>-215.65</v>
          </cell>
          <cell r="D155">
            <v>-14655.88</v>
          </cell>
          <cell r="E155">
            <v>-15834.7</v>
          </cell>
          <cell r="F155" t="str">
            <v>0</v>
          </cell>
          <cell r="G155">
            <v>-52.82</v>
          </cell>
          <cell r="H155">
            <v>-1846.89</v>
          </cell>
          <cell r="I155" t="str">
            <v>0</v>
          </cell>
          <cell r="J155">
            <v>-42980.75</v>
          </cell>
          <cell r="L155">
            <v>-3844.23</v>
          </cell>
          <cell r="M155">
            <v>-7956.8</v>
          </cell>
          <cell r="N155">
            <v>-11.21</v>
          </cell>
          <cell r="O155" t="str">
            <v>0</v>
          </cell>
          <cell r="P155">
            <v>-11812.24</v>
          </cell>
        </row>
        <row r="156">
          <cell r="A156" t="str">
            <v>Total ShortTerm</v>
          </cell>
          <cell r="B156">
            <v>39351.330000000009</v>
          </cell>
          <cell r="C156">
            <v>6433.38</v>
          </cell>
          <cell r="D156">
            <v>30277.420000000006</v>
          </cell>
          <cell r="E156">
            <v>12396.030000000002</v>
          </cell>
          <cell r="F156">
            <v>17975.41</v>
          </cell>
          <cell r="G156">
            <v>1609.67</v>
          </cell>
          <cell r="H156">
            <v>31341.440000000002</v>
          </cell>
          <cell r="I156">
            <v>-3.45</v>
          </cell>
          <cell r="J156">
            <v>139381.23000000001</v>
          </cell>
          <cell r="L156">
            <v>25850.57</v>
          </cell>
          <cell r="M156">
            <v>19107.52</v>
          </cell>
          <cell r="N156">
            <v>1503.1100000000001</v>
          </cell>
          <cell r="O156">
            <v>0</v>
          </cell>
          <cell r="P156">
            <v>46461.200000000004</v>
          </cell>
        </row>
        <row r="157">
          <cell r="A157" t="str">
            <v>Short Term Interest Expenses</v>
          </cell>
          <cell r="B157">
            <v>39351.33</v>
          </cell>
          <cell r="C157">
            <v>6433.38</v>
          </cell>
          <cell r="D157">
            <v>30277.42</v>
          </cell>
          <cell r="E157">
            <v>12396.03</v>
          </cell>
          <cell r="F157">
            <v>17975.41</v>
          </cell>
          <cell r="G157">
            <v>1609.67</v>
          </cell>
          <cell r="H157">
            <v>31341.439999999999</v>
          </cell>
          <cell r="I157">
            <v>-3.45</v>
          </cell>
          <cell r="J157">
            <v>139381.23000000001</v>
          </cell>
          <cell r="L157">
            <v>25850.57</v>
          </cell>
          <cell r="M157">
            <v>19107.52</v>
          </cell>
          <cell r="N157">
            <v>1503.11</v>
          </cell>
          <cell r="O157" t="str">
            <v>0</v>
          </cell>
          <cell r="P157">
            <v>46461.2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ShortTerm Interest Expenses</v>
          </cell>
          <cell r="B159">
            <v>27655.24</v>
          </cell>
          <cell r="C159">
            <v>4829.8599999999997</v>
          </cell>
          <cell r="D159">
            <v>31861.56</v>
          </cell>
          <cell r="E159">
            <v>14983.29</v>
          </cell>
          <cell r="F159">
            <v>6244.23</v>
          </cell>
          <cell r="G159">
            <v>752.2</v>
          </cell>
          <cell r="H159">
            <v>9335.4599999999991</v>
          </cell>
          <cell r="I159">
            <v>-3.45</v>
          </cell>
          <cell r="J159">
            <v>95658.39</v>
          </cell>
          <cell r="L159">
            <v>14588.22</v>
          </cell>
          <cell r="M159">
            <v>24405.55</v>
          </cell>
          <cell r="N159">
            <v>759.94</v>
          </cell>
          <cell r="O159">
            <v>0</v>
          </cell>
          <cell r="P159">
            <v>39753.71</v>
          </cell>
        </row>
        <row r="160">
          <cell r="A160" t="str">
            <v>ShortTerm Interest - Div. Other</v>
          </cell>
          <cell r="B160">
            <v>11696.09</v>
          </cell>
          <cell r="C160">
            <v>1603.5200000000004</v>
          </cell>
          <cell r="D160">
            <v>-1584.1400000000031</v>
          </cell>
          <cell r="E160">
            <v>-2587.2600000000002</v>
          </cell>
          <cell r="F160">
            <v>11731.18</v>
          </cell>
          <cell r="G160">
            <v>857.47</v>
          </cell>
          <cell r="H160">
            <v>22005.98</v>
          </cell>
          <cell r="I160">
            <v>0</v>
          </cell>
          <cell r="J160">
            <v>43722.840000000011</v>
          </cell>
          <cell r="L160">
            <v>11262.35</v>
          </cell>
          <cell r="M160">
            <v>-5298.0299999999988</v>
          </cell>
          <cell r="N160">
            <v>743.16999999999985</v>
          </cell>
          <cell r="O160">
            <v>0</v>
          </cell>
          <cell r="P160">
            <v>6707.489999999998</v>
          </cell>
        </row>
        <row r="161">
          <cell r="A161" t="str">
            <v>Total Interest Expense</v>
          </cell>
          <cell r="B161">
            <v>467083.82</v>
          </cell>
          <cell r="C161">
            <v>80068.33</v>
          </cell>
          <cell r="D161">
            <v>512153.26</v>
          </cell>
          <cell r="E161">
            <v>239798.12</v>
          </cell>
          <cell r="F161">
            <v>112184.85</v>
          </cell>
          <cell r="G161">
            <v>13521.2</v>
          </cell>
          <cell r="H161">
            <v>176445.62</v>
          </cell>
          <cell r="I161">
            <v>-3.45</v>
          </cell>
          <cell r="J161">
            <v>1601251.75</v>
          </cell>
          <cell r="L161">
            <v>252793.05</v>
          </cell>
          <cell r="M161">
            <v>390860.91</v>
          </cell>
          <cell r="N161">
            <v>13390.57</v>
          </cell>
          <cell r="O161" t="str">
            <v>0</v>
          </cell>
          <cell r="P161">
            <v>657044.53</v>
          </cell>
        </row>
        <row r="162">
          <cell r="A162" t="str">
            <v>Donations</v>
          </cell>
          <cell r="B162">
            <v>6583.4</v>
          </cell>
          <cell r="C162">
            <v>692.85</v>
          </cell>
          <cell r="D162">
            <v>4012.65</v>
          </cell>
          <cell r="E162">
            <v>15803</v>
          </cell>
          <cell r="F162">
            <v>502.97</v>
          </cell>
          <cell r="G162">
            <v>50</v>
          </cell>
          <cell r="H162">
            <v>717.22</v>
          </cell>
          <cell r="I162">
            <v>40384.339999999997</v>
          </cell>
          <cell r="J162">
            <v>68746.429999999993</v>
          </cell>
          <cell r="L162">
            <v>19205</v>
          </cell>
          <cell r="M162">
            <v>4450</v>
          </cell>
          <cell r="N162">
            <v>50</v>
          </cell>
          <cell r="O162">
            <v>0</v>
          </cell>
          <cell r="P162">
            <v>23705</v>
          </cell>
        </row>
        <row r="163">
          <cell r="A163" t="str">
            <v>Other Non-Operating Expense</v>
          </cell>
          <cell r="B163">
            <v>49460.02</v>
          </cell>
          <cell r="C163">
            <v>3920.06</v>
          </cell>
          <cell r="D163">
            <v>24646.29</v>
          </cell>
          <cell r="E163">
            <v>12227.52</v>
          </cell>
          <cell r="F163">
            <v>4004.7</v>
          </cell>
          <cell r="G163">
            <v>506.34</v>
          </cell>
          <cell r="H163">
            <v>20456.62</v>
          </cell>
          <cell r="I163">
            <v>-28543.97</v>
          </cell>
          <cell r="J163">
            <v>86677.58</v>
          </cell>
          <cell r="L163">
            <v>-1143.54</v>
          </cell>
          <cell r="M163">
            <v>22519.84</v>
          </cell>
          <cell r="N163">
            <v>2136.02</v>
          </cell>
          <cell r="O163">
            <v>1026.1500000000001</v>
          </cell>
          <cell r="P163">
            <v>24538.47</v>
          </cell>
        </row>
        <row r="164">
          <cell r="A164" t="str">
            <v>Total Non-Operating Expense</v>
          </cell>
          <cell r="B164">
            <v>523127.24</v>
          </cell>
          <cell r="C164">
            <v>84681.24</v>
          </cell>
          <cell r="D164">
            <v>540812.19999999995</v>
          </cell>
          <cell r="E164">
            <v>267828.64</v>
          </cell>
          <cell r="F164">
            <v>116692.52</v>
          </cell>
          <cell r="G164">
            <v>14077.54</v>
          </cell>
          <cell r="H164">
            <v>197619.46</v>
          </cell>
          <cell r="I164">
            <v>11836.92</v>
          </cell>
          <cell r="J164">
            <v>1756675.76</v>
          </cell>
          <cell r="L164">
            <v>270854.51</v>
          </cell>
          <cell r="M164">
            <v>417830.75</v>
          </cell>
          <cell r="N164">
            <v>15576.59</v>
          </cell>
          <cell r="O164">
            <v>1026.1500000000001</v>
          </cell>
          <cell r="P164">
            <v>705288</v>
          </cell>
        </row>
        <row r="165">
          <cell r="A165" t="str">
            <v>Total Other Non-Operating Income/Expense</v>
          </cell>
          <cell r="B165">
            <v>404567.47</v>
          </cell>
          <cell r="C165">
            <v>79154.05</v>
          </cell>
          <cell r="D165">
            <v>516562.6</v>
          </cell>
          <cell r="E165">
            <v>244216.6</v>
          </cell>
          <cell r="F165">
            <v>109620.96</v>
          </cell>
          <cell r="G165">
            <v>13183.44</v>
          </cell>
          <cell r="H165">
            <v>186727.64</v>
          </cell>
          <cell r="I165">
            <v>-33612.239999999998</v>
          </cell>
          <cell r="J165">
            <v>1520420.52</v>
          </cell>
          <cell r="L165">
            <v>251675.45</v>
          </cell>
          <cell r="M165">
            <v>388520.23</v>
          </cell>
          <cell r="N165">
            <v>14682.49</v>
          </cell>
          <cell r="O165">
            <v>0</v>
          </cell>
          <cell r="P165">
            <v>654878.17000000004</v>
          </cell>
        </row>
        <row r="166">
          <cell r="A166" t="str">
            <v>Other Non-Operating Income/(Expense)</v>
          </cell>
          <cell r="B166">
            <v>30409.860000000033</v>
          </cell>
          <cell r="C166">
            <v>-4612.9100000000008</v>
          </cell>
          <cell r="D166">
            <v>-40579.939999999966</v>
          </cell>
          <cell r="E166">
            <v>-21487.750000000011</v>
          </cell>
          <cell r="F166">
            <v>-4507.670000000001</v>
          </cell>
          <cell r="G166">
            <v>-556.3399999999998</v>
          </cell>
          <cell r="H166">
            <v>-21173.839999999989</v>
          </cell>
          <cell r="I166">
            <v>33608.790000000008</v>
          </cell>
          <cell r="J166">
            <v>-28899.800000000017</v>
          </cell>
          <cell r="L166">
            <v>-15951.670000000024</v>
          </cell>
          <cell r="M166">
            <v>-25620.410000000007</v>
          </cell>
          <cell r="N166">
            <v>-2186.02</v>
          </cell>
          <cell r="O166">
            <v>0</v>
          </cell>
          <cell r="P166">
            <v>-43758.100000000013</v>
          </cell>
        </row>
        <row r="167">
          <cell r="A167" t="str">
            <v>Income / Loss, Before Income Taxes</v>
          </cell>
          <cell r="B167">
            <v>2457028.6</v>
          </cell>
          <cell r="C167">
            <v>440946.38</v>
          </cell>
          <cell r="D167">
            <v>2034963.09</v>
          </cell>
          <cell r="E167">
            <v>663214.49</v>
          </cell>
          <cell r="F167">
            <v>227227.18999999831</v>
          </cell>
          <cell r="G167">
            <v>275887.01</v>
          </cell>
          <cell r="H167">
            <v>235125.61000000103</v>
          </cell>
          <cell r="I167">
            <v>27830.210000001025</v>
          </cell>
          <cell r="J167">
            <v>6362222.5799999721</v>
          </cell>
          <cell r="L167">
            <v>1391312.58</v>
          </cell>
          <cell r="M167">
            <v>1784843.3500000052</v>
          </cell>
          <cell r="N167">
            <v>83440.169999999722</v>
          </cell>
          <cell r="O167">
            <v>2.0000000025902409E-2</v>
          </cell>
          <cell r="P167">
            <v>3259596.1200000057</v>
          </cell>
        </row>
        <row r="168">
          <cell r="A168" t="str">
            <v>Total Provision (Benefit) for Inc Tax</v>
          </cell>
          <cell r="B168">
            <v>-4753895</v>
          </cell>
          <cell r="C168">
            <v>-750786</v>
          </cell>
          <cell r="D168">
            <v>-3596655</v>
          </cell>
          <cell r="E168">
            <v>-857534</v>
          </cell>
          <cell r="F168">
            <v>-567970</v>
          </cell>
          <cell r="G168">
            <v>-171203</v>
          </cell>
          <cell r="H168">
            <v>-202380</v>
          </cell>
          <cell r="I168">
            <v>13274606</v>
          </cell>
          <cell r="J168">
            <v>2374183</v>
          </cell>
          <cell r="L168">
            <v>-2099440</v>
          </cell>
          <cell r="M168">
            <v>-3572906</v>
          </cell>
          <cell r="N168">
            <v>8543</v>
          </cell>
          <cell r="O168">
            <v>6884784</v>
          </cell>
          <cell r="P168">
            <v>1220981</v>
          </cell>
        </row>
        <row r="169">
          <cell r="A169" t="str">
            <v>Income / Loss, Before Cumulative Effect</v>
          </cell>
          <cell r="B169">
            <v>7210923.5999999978</v>
          </cell>
          <cell r="C169">
            <v>1191732.3799999999</v>
          </cell>
          <cell r="D169">
            <v>5631618.089999998</v>
          </cell>
          <cell r="E169">
            <v>1520748.49</v>
          </cell>
          <cell r="F169">
            <v>795197.18999999831</v>
          </cell>
          <cell r="G169">
            <v>447090.01</v>
          </cell>
          <cell r="H169">
            <v>437505.61000000103</v>
          </cell>
          <cell r="I169">
            <v>-13246775.789999999</v>
          </cell>
          <cell r="J169">
            <v>3988039.5799999721</v>
          </cell>
          <cell r="L169">
            <v>3490752.58</v>
          </cell>
          <cell r="M169">
            <v>5357749.3500000052</v>
          </cell>
          <cell r="N169">
            <v>74897.169999999722</v>
          </cell>
          <cell r="O169">
            <v>-6884783.9799999995</v>
          </cell>
          <cell r="P169">
            <v>2038615.12</v>
          </cell>
        </row>
        <row r="170">
          <cell r="A170" t="str">
            <v>Income Statement - Net (Income) Loss</v>
          </cell>
          <cell r="B170">
            <v>7210923.5999999978</v>
          </cell>
          <cell r="C170">
            <v>1191732.3799999999</v>
          </cell>
          <cell r="D170">
            <v>5631618.089999998</v>
          </cell>
          <cell r="E170">
            <v>1520748.49</v>
          </cell>
          <cell r="F170">
            <v>795197.18999999831</v>
          </cell>
          <cell r="G170">
            <v>447090.01</v>
          </cell>
          <cell r="H170">
            <v>437505.61000000103</v>
          </cell>
          <cell r="I170">
            <v>-13246775.789999999</v>
          </cell>
          <cell r="J170">
            <v>3988039.5799999721</v>
          </cell>
          <cell r="L170">
            <v>3490752.58</v>
          </cell>
          <cell r="M170">
            <v>5357749.3500000052</v>
          </cell>
          <cell r="N170">
            <v>74897.169999999722</v>
          </cell>
          <cell r="O170">
            <v>-6884783.9799999995</v>
          </cell>
          <cell r="P170">
            <v>2038615.12</v>
          </cell>
        </row>
        <row r="172">
          <cell r="A172" t="str">
            <v>Labor</v>
          </cell>
          <cell r="B172">
            <v>418772.08</v>
          </cell>
          <cell r="C172">
            <v>79631.679999999993</v>
          </cell>
          <cell r="D172">
            <v>291241.65000000002</v>
          </cell>
          <cell r="E172">
            <v>173884.03</v>
          </cell>
          <cell r="F172">
            <v>55576.639999999999</v>
          </cell>
          <cell r="G172">
            <v>18128.330000000002</v>
          </cell>
          <cell r="H172">
            <v>161572.76999999999</v>
          </cell>
          <cell r="I172">
            <v>237846.95</v>
          </cell>
          <cell r="J172">
            <v>1436654.13</v>
          </cell>
          <cell r="L172">
            <v>358648.48</v>
          </cell>
          <cell r="M172">
            <v>334533.31</v>
          </cell>
          <cell r="N172">
            <v>17931.41</v>
          </cell>
          <cell r="O172">
            <v>90297.86</v>
          </cell>
          <cell r="P172">
            <v>801411.06</v>
          </cell>
        </row>
        <row r="173">
          <cell r="A173" t="str">
            <v>Benefits</v>
          </cell>
          <cell r="B173">
            <v>169059.15</v>
          </cell>
          <cell r="C173">
            <v>32103.8</v>
          </cell>
          <cell r="D173">
            <v>118915.12</v>
          </cell>
          <cell r="E173">
            <v>70437.63</v>
          </cell>
          <cell r="F173">
            <v>22397.38</v>
          </cell>
          <cell r="G173">
            <v>7305.73</v>
          </cell>
          <cell r="H173">
            <v>65230.91</v>
          </cell>
          <cell r="I173">
            <v>177466.53</v>
          </cell>
          <cell r="J173">
            <v>662916.25</v>
          </cell>
          <cell r="L173">
            <v>115126.16</v>
          </cell>
          <cell r="M173">
            <v>107915.66</v>
          </cell>
          <cell r="N173">
            <v>-29244.02</v>
          </cell>
          <cell r="O173">
            <v>65905.759999999995</v>
          </cell>
          <cell r="P173">
            <v>259703.56</v>
          </cell>
        </row>
        <row r="174">
          <cell r="A174" t="str">
            <v>Materials &amp; Supplies</v>
          </cell>
          <cell r="B174">
            <v>58161.74</v>
          </cell>
          <cell r="C174">
            <v>6088.82</v>
          </cell>
          <cell r="D174">
            <v>17694.52</v>
          </cell>
          <cell r="E174">
            <v>6523.67</v>
          </cell>
          <cell r="F174">
            <v>3334.57</v>
          </cell>
          <cell r="G174">
            <v>1290.24</v>
          </cell>
          <cell r="H174">
            <v>9971.57</v>
          </cell>
          <cell r="I174">
            <v>18797.27</v>
          </cell>
          <cell r="J174">
            <v>121862.39999999999</v>
          </cell>
          <cell r="L174">
            <v>48189.919999999998</v>
          </cell>
          <cell r="M174">
            <v>35278.69</v>
          </cell>
          <cell r="N174">
            <v>2649.96</v>
          </cell>
          <cell r="O174">
            <v>2645.3</v>
          </cell>
          <cell r="P174">
            <v>88763.87</v>
          </cell>
        </row>
        <row r="175">
          <cell r="A175" t="str">
            <v>Vehicles &amp; Equip</v>
          </cell>
          <cell r="B175">
            <v>92235.46</v>
          </cell>
          <cell r="C175">
            <v>15112.42</v>
          </cell>
          <cell r="D175">
            <v>52254.720000000001</v>
          </cell>
          <cell r="E175">
            <v>31301.32</v>
          </cell>
          <cell r="F175">
            <v>11865</v>
          </cell>
          <cell r="G175">
            <v>4696.75</v>
          </cell>
          <cell r="H175">
            <v>36459.32</v>
          </cell>
          <cell r="I175">
            <v>7996.06</v>
          </cell>
          <cell r="J175">
            <v>251921.05</v>
          </cell>
          <cell r="L175">
            <v>47885.18</v>
          </cell>
          <cell r="M175">
            <v>69419.31</v>
          </cell>
          <cell r="N175">
            <v>3549.13</v>
          </cell>
          <cell r="O175">
            <v>4065.81</v>
          </cell>
          <cell r="P175">
            <v>124919.43</v>
          </cell>
        </row>
        <row r="176">
          <cell r="A176" t="str">
            <v>Print &amp; Postages</v>
          </cell>
          <cell r="B176">
            <v>818.87</v>
          </cell>
          <cell r="C176">
            <v>258.88</v>
          </cell>
          <cell r="D176">
            <v>2448.75</v>
          </cell>
          <cell r="E176">
            <v>673.46</v>
          </cell>
          <cell r="F176">
            <v>321.57</v>
          </cell>
          <cell r="G176">
            <v>176.96</v>
          </cell>
          <cell r="H176">
            <v>270.89999999999998</v>
          </cell>
          <cell r="I176">
            <v>2572.11</v>
          </cell>
          <cell r="J176">
            <v>7541.5</v>
          </cell>
          <cell r="L176">
            <v>3255.26</v>
          </cell>
          <cell r="M176">
            <v>1302.99</v>
          </cell>
          <cell r="N176">
            <v>32.24</v>
          </cell>
          <cell r="O176">
            <v>926.72</v>
          </cell>
          <cell r="P176">
            <v>5517.21</v>
          </cell>
        </row>
        <row r="177">
          <cell r="A177" t="str">
            <v>Insurance</v>
          </cell>
          <cell r="B177">
            <v>26737.34</v>
          </cell>
          <cell r="C177">
            <v>4500.8900000000003</v>
          </cell>
          <cell r="D177">
            <v>29036.959999999999</v>
          </cell>
          <cell r="E177">
            <v>13391.48</v>
          </cell>
          <cell r="F177">
            <v>6669.25</v>
          </cell>
          <cell r="G177">
            <v>1297.18</v>
          </cell>
          <cell r="H177">
            <v>10293.629999999999</v>
          </cell>
          <cell r="I177">
            <v>-35493.440000000002</v>
          </cell>
          <cell r="J177">
            <v>56433.29</v>
          </cell>
          <cell r="L177">
            <v>10947.78</v>
          </cell>
          <cell r="M177">
            <v>18413.72</v>
          </cell>
          <cell r="N177">
            <v>560.41999999999996</v>
          </cell>
          <cell r="O177">
            <v>-7040.06</v>
          </cell>
          <cell r="P177">
            <v>22881.86</v>
          </cell>
        </row>
        <row r="178">
          <cell r="A178" t="str">
            <v>Marketing</v>
          </cell>
          <cell r="B178">
            <v>11456.28</v>
          </cell>
          <cell r="C178">
            <v>369</v>
          </cell>
          <cell r="D178">
            <v>6052.02</v>
          </cell>
          <cell r="E178">
            <v>2057.27</v>
          </cell>
          <cell r="F178">
            <v>0</v>
          </cell>
          <cell r="G178">
            <v>219.72</v>
          </cell>
          <cell r="H178">
            <v>969.08</v>
          </cell>
          <cell r="I178">
            <v>19068.849999999999</v>
          </cell>
          <cell r="J178">
            <v>40192.22</v>
          </cell>
          <cell r="L178">
            <v>15266.58</v>
          </cell>
          <cell r="M178">
            <v>3025.8</v>
          </cell>
          <cell r="N178">
            <v>0</v>
          </cell>
          <cell r="O178">
            <v>1518.8</v>
          </cell>
          <cell r="P178">
            <v>19811.18</v>
          </cell>
        </row>
        <row r="179">
          <cell r="A179" t="str">
            <v>Employee Welfare</v>
          </cell>
          <cell r="B179">
            <v>7150.85</v>
          </cell>
          <cell r="C179">
            <v>242.59</v>
          </cell>
          <cell r="D179">
            <v>2164.02</v>
          </cell>
          <cell r="E179">
            <v>2250.13</v>
          </cell>
          <cell r="F179">
            <v>110</v>
          </cell>
          <cell r="G179">
            <v>178.94</v>
          </cell>
          <cell r="H179">
            <v>2395.71</v>
          </cell>
          <cell r="I179">
            <v>172914.19</v>
          </cell>
          <cell r="J179">
            <v>187406.43</v>
          </cell>
          <cell r="L179">
            <v>2175.6999999999998</v>
          </cell>
          <cell r="M179">
            <v>3830.67</v>
          </cell>
          <cell r="N179">
            <v>335.62</v>
          </cell>
          <cell r="O179">
            <v>90353.08</v>
          </cell>
          <cell r="P179">
            <v>96695.07</v>
          </cell>
        </row>
        <row r="180">
          <cell r="A180" t="str">
            <v>Information Technologies</v>
          </cell>
          <cell r="B180">
            <v>0</v>
          </cell>
          <cell r="C180" t="str">
            <v>0</v>
          </cell>
          <cell r="D180">
            <v>60.71</v>
          </cell>
          <cell r="E180">
            <v>0</v>
          </cell>
          <cell r="F180" t="str">
            <v>0</v>
          </cell>
          <cell r="G180" t="str">
            <v>0</v>
          </cell>
          <cell r="H180" t="str">
            <v>0</v>
          </cell>
          <cell r="I180">
            <v>27650.69</v>
          </cell>
          <cell r="J180">
            <v>27711.4</v>
          </cell>
          <cell r="L180">
            <v>39.75</v>
          </cell>
          <cell r="M180">
            <v>7302.03</v>
          </cell>
          <cell r="N180" t="str">
            <v>0</v>
          </cell>
          <cell r="O180">
            <v>7507.96</v>
          </cell>
          <cell r="P180">
            <v>14849.74</v>
          </cell>
        </row>
        <row r="181">
          <cell r="A181" t="str">
            <v>Rent, Maint., &amp; Utilities</v>
          </cell>
          <cell r="B181">
            <v>36932.129999999997</v>
          </cell>
          <cell r="C181">
            <v>30228.91</v>
          </cell>
          <cell r="D181">
            <v>38230.81</v>
          </cell>
          <cell r="E181">
            <v>42649.85</v>
          </cell>
          <cell r="F181">
            <v>7661.82</v>
          </cell>
          <cell r="G181">
            <v>6091.07</v>
          </cell>
          <cell r="H181">
            <v>16117.24</v>
          </cell>
          <cell r="I181">
            <v>63696.05</v>
          </cell>
          <cell r="J181">
            <v>241607.88</v>
          </cell>
          <cell r="L181">
            <v>46502</v>
          </cell>
          <cell r="M181">
            <v>220821.38</v>
          </cell>
          <cell r="N181">
            <v>1427.08</v>
          </cell>
          <cell r="O181">
            <v>14020.42</v>
          </cell>
          <cell r="P181">
            <v>282770.88</v>
          </cell>
        </row>
        <row r="182">
          <cell r="A182" t="str">
            <v>Directors &amp; Shareholders &amp;PR</v>
          </cell>
          <cell r="B182">
            <v>200</v>
          </cell>
          <cell r="C182" t="str">
            <v>0</v>
          </cell>
          <cell r="D182">
            <v>9.9499999999999993</v>
          </cell>
          <cell r="E182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>
            <v>104.75</v>
          </cell>
          <cell r="J182">
            <v>314.7</v>
          </cell>
          <cell r="L182">
            <v>0</v>
          </cell>
          <cell r="M182">
            <v>1800</v>
          </cell>
          <cell r="N182" t="str">
            <v>0</v>
          </cell>
          <cell r="O182" t="str">
            <v>0</v>
          </cell>
          <cell r="P182">
            <v>1800</v>
          </cell>
        </row>
        <row r="183">
          <cell r="A183" t="str">
            <v>Telecom</v>
          </cell>
          <cell r="B183">
            <v>10505.66</v>
          </cell>
          <cell r="C183">
            <v>3633.36</v>
          </cell>
          <cell r="D183">
            <v>15629.79</v>
          </cell>
          <cell r="E183">
            <v>6516.71</v>
          </cell>
          <cell r="F183">
            <v>2462.1799999999998</v>
          </cell>
          <cell r="G183">
            <v>375.17</v>
          </cell>
          <cell r="H183">
            <v>6257.03</v>
          </cell>
          <cell r="I183">
            <v>41770.230000000003</v>
          </cell>
          <cell r="J183">
            <v>87150.13</v>
          </cell>
          <cell r="L183">
            <v>18442.490000000002</v>
          </cell>
          <cell r="M183">
            <v>18601.8</v>
          </cell>
          <cell r="N183">
            <v>140.26</v>
          </cell>
          <cell r="O183">
            <v>5985.33</v>
          </cell>
          <cell r="P183">
            <v>43169.88</v>
          </cell>
        </row>
        <row r="184">
          <cell r="A184" t="str">
            <v>Travel &amp; Entertainment</v>
          </cell>
          <cell r="B184">
            <v>12505.83</v>
          </cell>
          <cell r="C184">
            <v>881.48</v>
          </cell>
          <cell r="D184">
            <v>33440.26</v>
          </cell>
          <cell r="E184">
            <v>1498.5</v>
          </cell>
          <cell r="F184">
            <v>2779.53</v>
          </cell>
          <cell r="G184">
            <v>274.06</v>
          </cell>
          <cell r="H184">
            <v>3965.37</v>
          </cell>
          <cell r="I184">
            <v>56650.83</v>
          </cell>
          <cell r="J184">
            <v>111995.86</v>
          </cell>
          <cell r="L184">
            <v>35524.26</v>
          </cell>
          <cell r="M184">
            <v>14536.15</v>
          </cell>
          <cell r="N184">
            <v>162.66999999999999</v>
          </cell>
          <cell r="O184">
            <v>67571.7</v>
          </cell>
          <cell r="P184">
            <v>117794.78</v>
          </cell>
        </row>
        <row r="185">
          <cell r="A185" t="str">
            <v>Dues &amp; Donations</v>
          </cell>
          <cell r="B185">
            <v>994.45</v>
          </cell>
          <cell r="C185">
            <v>15060</v>
          </cell>
          <cell r="D185">
            <v>12866</v>
          </cell>
          <cell r="E185">
            <v>340.94</v>
          </cell>
          <cell r="F185">
            <v>113375</v>
          </cell>
          <cell r="G185">
            <v>0</v>
          </cell>
          <cell r="H185">
            <v>5525</v>
          </cell>
          <cell r="I185">
            <v>7909.87</v>
          </cell>
          <cell r="J185">
            <v>156071.26</v>
          </cell>
          <cell r="L185">
            <v>244</v>
          </cell>
          <cell r="M185">
            <v>990</v>
          </cell>
          <cell r="N185">
            <v>0</v>
          </cell>
          <cell r="O185">
            <v>11714.51</v>
          </cell>
          <cell r="P185">
            <v>12948.51</v>
          </cell>
        </row>
        <row r="186">
          <cell r="A186" t="str">
            <v>Training</v>
          </cell>
          <cell r="B186">
            <v>3181.84</v>
          </cell>
          <cell r="C186">
            <v>173</v>
          </cell>
          <cell r="D186">
            <v>1065</v>
          </cell>
          <cell r="E186">
            <v>1270</v>
          </cell>
          <cell r="F186" t="str">
            <v>0</v>
          </cell>
          <cell r="G186" t="str">
            <v>0</v>
          </cell>
          <cell r="H186">
            <v>858.85</v>
          </cell>
          <cell r="I186">
            <v>23263.02</v>
          </cell>
          <cell r="J186">
            <v>29811.71</v>
          </cell>
          <cell r="L186">
            <v>638.24</v>
          </cell>
          <cell r="M186">
            <v>0</v>
          </cell>
          <cell r="N186">
            <v>0</v>
          </cell>
          <cell r="O186">
            <v>4443.7299999999996</v>
          </cell>
          <cell r="P186">
            <v>5081.97</v>
          </cell>
        </row>
        <row r="187">
          <cell r="A187" t="str">
            <v>Outside Services</v>
          </cell>
          <cell r="B187">
            <v>34019.129999999997</v>
          </cell>
          <cell r="C187">
            <v>4056.7</v>
          </cell>
          <cell r="D187">
            <v>62598.13</v>
          </cell>
          <cell r="E187">
            <v>22694.92</v>
          </cell>
          <cell r="F187">
            <v>46627.91</v>
          </cell>
          <cell r="G187">
            <v>2799.55</v>
          </cell>
          <cell r="H187">
            <v>6411.91</v>
          </cell>
          <cell r="I187">
            <v>331876.71999999997</v>
          </cell>
          <cell r="J187">
            <v>511084.97</v>
          </cell>
          <cell r="L187">
            <v>37233.46</v>
          </cell>
          <cell r="M187">
            <v>151724.57</v>
          </cell>
          <cell r="N187">
            <v>0</v>
          </cell>
          <cell r="O187">
            <v>169527.69</v>
          </cell>
          <cell r="P187">
            <v>358485.72</v>
          </cell>
        </row>
        <row r="188">
          <cell r="A188" t="str">
            <v>Provision for Bad Debt</v>
          </cell>
          <cell r="B188">
            <v>-180906.04</v>
          </cell>
          <cell r="C188">
            <v>-24332.04</v>
          </cell>
          <cell r="D188">
            <v>-37439.71</v>
          </cell>
          <cell r="E188">
            <v>-49580.73</v>
          </cell>
          <cell r="F188">
            <v>-9330.16</v>
          </cell>
          <cell r="G188">
            <v>-4763.8900000000003</v>
          </cell>
          <cell r="H188">
            <v>-46627.5</v>
          </cell>
          <cell r="I188" t="str">
            <v>0</v>
          </cell>
          <cell r="J188">
            <v>-352980.07</v>
          </cell>
          <cell r="L188">
            <v>-53158.83</v>
          </cell>
          <cell r="M188">
            <v>-60913.7</v>
          </cell>
          <cell r="N188">
            <v>-1657.81</v>
          </cell>
          <cell r="O188" t="str">
            <v>0</v>
          </cell>
          <cell r="P188">
            <v>-115730.34</v>
          </cell>
        </row>
        <row r="189">
          <cell r="A189" t="str">
            <v>Miscellaneous</v>
          </cell>
          <cell r="B189">
            <v>157874.78</v>
          </cell>
          <cell r="C189">
            <v>460.56</v>
          </cell>
          <cell r="D189">
            <v>18165.22</v>
          </cell>
          <cell r="E189">
            <v>809.99</v>
          </cell>
          <cell r="F189">
            <v>1370.61</v>
          </cell>
          <cell r="G189">
            <v>1379.79</v>
          </cell>
          <cell r="H189">
            <v>5650.39</v>
          </cell>
          <cell r="I189">
            <v>7168.06</v>
          </cell>
          <cell r="J189">
            <v>192879.4</v>
          </cell>
          <cell r="L189">
            <v>-1751.58</v>
          </cell>
          <cell r="M189">
            <v>3326.61</v>
          </cell>
          <cell r="N189">
            <v>889.58</v>
          </cell>
          <cell r="O189">
            <v>-11632.67</v>
          </cell>
          <cell r="P189">
            <v>-9168.06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  <sheetName val="Summary_by_Plan"/>
      <sheetName val="Summary_by_Vendor"/>
      <sheetName val="Summary_by_Plan1"/>
      <sheetName val="Summary_by_Vendor1"/>
      <sheetName val="Summary_by_Plan2"/>
      <sheetName val="Summary_by_Vendor2"/>
      <sheetName val="Summary_by_Plan3"/>
      <sheetName val="Summary_by_Vendor3"/>
      <sheetName val="Summary_by_Plan4"/>
      <sheetName val="Summary_by_Vendor4"/>
      <sheetName val="Summary_by_Plan6"/>
      <sheetName val="Summary_by_Vendor6"/>
      <sheetName val="Summary_by_Plan5"/>
      <sheetName val="Summary_by_Vendor5"/>
      <sheetName val="Summary_by_Plan7"/>
      <sheetName val="Summary_by_Vendor7"/>
      <sheetName val="Summary_by_Plan8"/>
      <sheetName val="Summary_by_Vendor8"/>
      <sheetName val="Summary_by_Plan9"/>
      <sheetName val="Summary_by_Vendor9"/>
      <sheetName val="Summary_by_Plan10"/>
      <sheetName val="Summary_by_Vendor10"/>
    </sheetNames>
    <sheetDataSet>
      <sheetData sheetId="0" refreshError="1">
        <row r="1">
          <cell r="A1" t="str">
            <v>Benefit</v>
          </cell>
          <cell r="B1" t="str">
            <v>Amount</v>
          </cell>
          <cell r="C1" t="str">
            <v>Paid From</v>
          </cell>
          <cell r="D1" t="str">
            <v>Vendor</v>
          </cell>
          <cell r="E1" t="str">
            <v xml:space="preserve">Type of Payment </v>
          </cell>
          <cell r="F1" t="str">
            <v>Type of Benefit</v>
          </cell>
          <cell r="G1" t="str">
            <v>Charged to</v>
          </cell>
          <cell r="H1" t="str">
            <v>Detail</v>
          </cell>
        </row>
        <row r="2">
          <cell r="A2" t="str">
            <v xml:space="preserve"> Retiree Life</v>
          </cell>
          <cell r="B2">
            <v>17112.48</v>
          </cell>
          <cell r="C2" t="str">
            <v>AP</v>
          </cell>
          <cell r="D2" t="str">
            <v>Metlife</v>
          </cell>
          <cell r="E2" t="str">
            <v>Annual</v>
          </cell>
          <cell r="F2" t="str">
            <v>Retiree</v>
          </cell>
          <cell r="G2" t="str">
            <v>FAS106</v>
          </cell>
          <cell r="H2" t="str">
            <v>Policy from acquired company - UCG</v>
          </cell>
        </row>
        <row r="3">
          <cell r="A3" t="str">
            <v xml:space="preserve"> Retiree Life</v>
          </cell>
          <cell r="B3">
            <v>144211.68</v>
          </cell>
          <cell r="C3" t="str">
            <v>AP</v>
          </cell>
          <cell r="D3" t="str">
            <v>Metlife</v>
          </cell>
          <cell r="E3" t="str">
            <v>Annual</v>
          </cell>
          <cell r="F3" t="str">
            <v>Retiree</v>
          </cell>
          <cell r="G3" t="str">
            <v>FAS106</v>
          </cell>
          <cell r="H3" t="str">
            <v>Policy from acquired company - LGS</v>
          </cell>
        </row>
        <row r="4">
          <cell r="A4" t="str">
            <v xml:space="preserve"> Retiree Life</v>
          </cell>
          <cell r="B4">
            <v>5198.04</v>
          </cell>
          <cell r="C4" t="str">
            <v>AP</v>
          </cell>
          <cell r="D4" t="str">
            <v>Metlife</v>
          </cell>
          <cell r="E4" t="str">
            <v>Annual</v>
          </cell>
          <cell r="F4" t="str">
            <v>Retiree</v>
          </cell>
          <cell r="G4" t="str">
            <v>Welfare Plans</v>
          </cell>
          <cell r="H4" t="str">
            <v>Premium waive for LTD participants</v>
          </cell>
        </row>
        <row r="5">
          <cell r="A5" t="str">
            <v xml:space="preserve"> Retiree Life</v>
          </cell>
          <cell r="B5">
            <v>9165.48</v>
          </cell>
          <cell r="C5" t="str">
            <v>AP</v>
          </cell>
          <cell r="D5" t="str">
            <v>Metlife</v>
          </cell>
          <cell r="E5" t="str">
            <v>Annual</v>
          </cell>
          <cell r="F5" t="str">
            <v>Retiree</v>
          </cell>
          <cell r="G5" t="str">
            <v>Welfare Plans</v>
          </cell>
          <cell r="H5" t="str">
            <v>Premium waive for LTD participants</v>
          </cell>
        </row>
        <row r="6">
          <cell r="A6" t="str">
            <v xml:space="preserve"> Workers' Comp</v>
          </cell>
          <cell r="B6">
            <v>409068</v>
          </cell>
          <cell r="C6" t="str">
            <v>AP</v>
          </cell>
          <cell r="D6" t="str">
            <v>AON / Travelers</v>
          </cell>
          <cell r="E6" t="str">
            <v>Annual</v>
          </cell>
          <cell r="F6" t="str">
            <v>Mandatory</v>
          </cell>
          <cell r="G6" t="str">
            <v>Workers' Comp</v>
          </cell>
          <cell r="H6" t="str">
            <v>$250,000 deductible policy</v>
          </cell>
        </row>
        <row r="7">
          <cell r="A7" t="str">
            <v>Accidental death &amp; dismemberment</v>
          </cell>
          <cell r="B7">
            <v>143763</v>
          </cell>
          <cell r="C7" t="str">
            <v>AP</v>
          </cell>
          <cell r="D7" t="str">
            <v>Metlife</v>
          </cell>
          <cell r="E7" t="str">
            <v>Annual</v>
          </cell>
          <cell r="F7" t="str">
            <v>Employee pay-all</v>
          </cell>
          <cell r="G7" t="str">
            <v>Welfare Plans</v>
          </cell>
          <cell r="H7" t="str">
            <v>Life insurance</v>
          </cell>
        </row>
        <row r="8">
          <cell r="A8" t="str">
            <v xml:space="preserve">Basic Life Insurance </v>
          </cell>
          <cell r="B8">
            <v>705656</v>
          </cell>
          <cell r="C8" t="str">
            <v>AP</v>
          </cell>
          <cell r="D8" t="str">
            <v>Metlife</v>
          </cell>
          <cell r="E8" t="str">
            <v>Annual</v>
          </cell>
          <cell r="F8" t="str">
            <v>Active ee - Co provided</v>
          </cell>
          <cell r="G8" t="str">
            <v>Welfare Plans</v>
          </cell>
          <cell r="H8" t="str">
            <v>Life insurance</v>
          </cell>
        </row>
        <row r="9">
          <cell r="A9" t="str">
            <v>Cancer &amp; Life policies</v>
          </cell>
          <cell r="B9">
            <v>27864</v>
          </cell>
          <cell r="C9" t="str">
            <v>AP</v>
          </cell>
          <cell r="D9" t="str">
            <v>US Able</v>
          </cell>
          <cell r="E9" t="str">
            <v>Annual</v>
          </cell>
          <cell r="F9" t="str">
            <v>Employee pay-all</v>
          </cell>
          <cell r="G9" t="str">
            <v>Welfare Plans</v>
          </cell>
          <cell r="H9" t="str">
            <v>Policy from acquired company - ANG</v>
          </cell>
        </row>
        <row r="10">
          <cell r="A10" t="str">
            <v>Compensation Programs</v>
          </cell>
          <cell r="B10">
            <v>98339</v>
          </cell>
          <cell r="C10" t="str">
            <v>AP</v>
          </cell>
          <cell r="D10" t="str">
            <v>Towers Perrin</v>
          </cell>
          <cell r="E10" t="str">
            <v>Ad hoc</v>
          </cell>
          <cell r="F10" t="str">
            <v>Active ee - Co provided</v>
          </cell>
          <cell r="G10" t="str">
            <v>Compensation</v>
          </cell>
          <cell r="H10" t="str">
            <v>Compensation</v>
          </cell>
        </row>
        <row r="11">
          <cell r="A11" t="str">
            <v xml:space="preserve">Dental Plan Admin </v>
          </cell>
          <cell r="B11">
            <v>166899</v>
          </cell>
          <cell r="C11" t="str">
            <v>AP</v>
          </cell>
          <cell r="D11" t="str">
            <v>Metlife</v>
          </cell>
          <cell r="E11" t="str">
            <v>Annual</v>
          </cell>
          <cell r="F11" t="str">
            <v>Active ee - Co provided</v>
          </cell>
          <cell r="G11" t="str">
            <v>Welfare Plans</v>
          </cell>
          <cell r="H11" t="str">
            <v>Admin fees</v>
          </cell>
        </row>
        <row r="12">
          <cell r="A12" t="str">
            <v>Executive life</v>
          </cell>
          <cell r="B12">
            <v>4425.72</v>
          </cell>
          <cell r="C12" t="str">
            <v>AP</v>
          </cell>
          <cell r="D12" t="str">
            <v>Metlife</v>
          </cell>
          <cell r="E12" t="str">
            <v>Annual</v>
          </cell>
          <cell r="F12" t="str">
            <v>Executive</v>
          </cell>
          <cell r="G12" t="str">
            <v>Welfare Plans</v>
          </cell>
          <cell r="H12" t="str">
            <v>N/A</v>
          </cell>
        </row>
        <row r="13">
          <cell r="A13" t="str">
            <v>FSA admin</v>
          </cell>
          <cell r="B13">
            <v>6432</v>
          </cell>
          <cell r="C13" t="str">
            <v>AP</v>
          </cell>
          <cell r="D13" t="str">
            <v>United Healthcare</v>
          </cell>
          <cell r="E13" t="str">
            <v>Annual</v>
          </cell>
          <cell r="F13" t="str">
            <v>Active ee - Co provided</v>
          </cell>
          <cell r="G13" t="str">
            <v>Welfare Plans</v>
          </cell>
          <cell r="H13" t="str">
            <v>Admin fees</v>
          </cell>
        </row>
        <row r="14">
          <cell r="A14" t="str">
            <v xml:space="preserve">LTD </v>
          </cell>
          <cell r="B14">
            <v>724779.72</v>
          </cell>
          <cell r="C14" t="str">
            <v>AP</v>
          </cell>
          <cell r="D14" t="str">
            <v>Metlife</v>
          </cell>
          <cell r="E14" t="str">
            <v>Annual</v>
          </cell>
          <cell r="F14" t="str">
            <v>Active ee - Co provided</v>
          </cell>
          <cell r="G14" t="str">
            <v>Welfare Plans</v>
          </cell>
          <cell r="H14" t="str">
            <v>Insurance - disability</v>
          </cell>
        </row>
        <row r="15">
          <cell r="A15" t="str">
            <v>Medical Plan - Active Employees</v>
          </cell>
          <cell r="B15">
            <v>465.48</v>
          </cell>
          <cell r="C15" t="str">
            <v>AP</v>
          </cell>
          <cell r="D15" t="str">
            <v>Ameriforms</v>
          </cell>
          <cell r="E15" t="str">
            <v>Ad hoc</v>
          </cell>
          <cell r="F15" t="str">
            <v>Active ee - Co provided</v>
          </cell>
          <cell r="G15" t="str">
            <v>Welfare Plans</v>
          </cell>
          <cell r="H15" t="str">
            <v>N/A</v>
          </cell>
        </row>
        <row r="16">
          <cell r="A16" t="str">
            <v>Medical Plan - Active Employees</v>
          </cell>
          <cell r="B16">
            <v>324.49</v>
          </cell>
          <cell r="C16" t="str">
            <v>AP</v>
          </cell>
          <cell r="D16" t="str">
            <v>National Data Services</v>
          </cell>
          <cell r="E16" t="str">
            <v>Ad hoc</v>
          </cell>
          <cell r="F16" t="str">
            <v>Active ee - Co provided</v>
          </cell>
          <cell r="G16" t="str">
            <v>Welfare Plans</v>
          </cell>
          <cell r="H16" t="str">
            <v>N/A</v>
          </cell>
        </row>
        <row r="17">
          <cell r="A17" t="str">
            <v>Medical Plan - Active Employees</v>
          </cell>
          <cell r="B17">
            <v>10711.34</v>
          </cell>
          <cell r="C17" t="str">
            <v>AP</v>
          </cell>
          <cell r="D17" t="str">
            <v>Sir Speedy</v>
          </cell>
          <cell r="E17" t="str">
            <v>Ad hoc</v>
          </cell>
          <cell r="F17" t="str">
            <v>Active ee - Co provided</v>
          </cell>
          <cell r="G17" t="str">
            <v>Welfare Plans</v>
          </cell>
          <cell r="H17" t="str">
            <v>Annual Enrollment Guides &amp; Cover Letters</v>
          </cell>
        </row>
        <row r="18">
          <cell r="A18" t="str">
            <v>Medical Plan - Active Employees</v>
          </cell>
          <cell r="B18">
            <v>143.21</v>
          </cell>
          <cell r="C18" t="str">
            <v>AP</v>
          </cell>
          <cell r="D18" t="str">
            <v>Sir Speedy</v>
          </cell>
          <cell r="E18" t="str">
            <v>Ad hoc</v>
          </cell>
          <cell r="F18" t="str">
            <v>Active ee - Co provided</v>
          </cell>
          <cell r="G18" t="str">
            <v>Welfare Plans</v>
          </cell>
          <cell r="H18" t="str">
            <v>Women's Health &amp; Cancer Letter</v>
          </cell>
        </row>
        <row r="19">
          <cell r="A19" t="str">
            <v>Medical Plan - Active Employees</v>
          </cell>
          <cell r="B19">
            <v>192.69</v>
          </cell>
          <cell r="C19" t="str">
            <v>AP</v>
          </cell>
          <cell r="D19" t="str">
            <v>Sir Speedy</v>
          </cell>
          <cell r="E19" t="str">
            <v>Ad hoc</v>
          </cell>
          <cell r="F19" t="str">
            <v>Active ee - Co provided</v>
          </cell>
          <cell r="G19" t="str">
            <v>Welfare Plans</v>
          </cell>
          <cell r="H19" t="str">
            <v>Annual Enrollment Retiree Letters</v>
          </cell>
        </row>
        <row r="20">
          <cell r="A20" t="str">
            <v>Medical Plan - Active Employees</v>
          </cell>
          <cell r="B20">
            <v>306.82</v>
          </cell>
          <cell r="C20" t="str">
            <v>AP</v>
          </cell>
          <cell r="D20" t="str">
            <v>Sir Speedy</v>
          </cell>
          <cell r="E20" t="str">
            <v>Ad hoc</v>
          </cell>
          <cell r="F20" t="str">
            <v>Active ee - Co provided</v>
          </cell>
          <cell r="G20" t="str">
            <v>Welfare Plans</v>
          </cell>
          <cell r="H20" t="str">
            <v>Annual Enrollment Printing</v>
          </cell>
        </row>
        <row r="21">
          <cell r="A21" t="str">
            <v>Medical Plan - Active Employees</v>
          </cell>
          <cell r="B21">
            <v>900.9</v>
          </cell>
          <cell r="C21" t="str">
            <v>AP</v>
          </cell>
          <cell r="D21" t="str">
            <v>Sir Speedy</v>
          </cell>
          <cell r="E21" t="str">
            <v>Ad hoc</v>
          </cell>
          <cell r="F21" t="str">
            <v>Active ee - Co provided</v>
          </cell>
          <cell r="G21" t="str">
            <v>Welfare Plans</v>
          </cell>
          <cell r="H21" t="str">
            <v>Annual Enrollment Employee Forms</v>
          </cell>
        </row>
        <row r="22">
          <cell r="A22" t="str">
            <v>Medical Plan - Active Employees</v>
          </cell>
          <cell r="B22">
            <v>1074.3800000000001</v>
          </cell>
          <cell r="C22" t="str">
            <v>AP</v>
          </cell>
          <cell r="D22" t="str">
            <v>Sir Speedy</v>
          </cell>
          <cell r="E22" t="str">
            <v>Ad hoc</v>
          </cell>
          <cell r="F22" t="str">
            <v>Active ee - Co provided</v>
          </cell>
          <cell r="G22" t="str">
            <v>Welfare Plans</v>
          </cell>
          <cell r="H22" t="str">
            <v>Annual Enrollment Confirmations</v>
          </cell>
        </row>
        <row r="23">
          <cell r="A23" t="str">
            <v>Medical Plan - Active Employees</v>
          </cell>
          <cell r="B23">
            <v>448.7</v>
          </cell>
          <cell r="C23" t="str">
            <v>AP</v>
          </cell>
          <cell r="D23" t="str">
            <v>Sir Speedy</v>
          </cell>
          <cell r="E23" t="str">
            <v>Ad hoc</v>
          </cell>
          <cell r="F23" t="str">
            <v>Active ee - Co provided</v>
          </cell>
          <cell r="G23" t="str">
            <v>Welfare Plans</v>
          </cell>
          <cell r="H23" t="str">
            <v>Retiree Guides</v>
          </cell>
        </row>
        <row r="24">
          <cell r="A24" t="str">
            <v>Medical Plan - Active Employees</v>
          </cell>
          <cell r="B24">
            <v>11935</v>
          </cell>
          <cell r="C24" t="str">
            <v>AP</v>
          </cell>
          <cell r="D24" t="str">
            <v>Towers Perrin</v>
          </cell>
          <cell r="E24" t="str">
            <v>Ad hoc</v>
          </cell>
          <cell r="F24" t="str">
            <v>Active ee - Co provided</v>
          </cell>
          <cell r="G24" t="str">
            <v>Welfare Plans</v>
          </cell>
          <cell r="H24" t="str">
            <v>Consulting</v>
          </cell>
        </row>
        <row r="25">
          <cell r="A25" t="str">
            <v>Medical Plan - Active Employees</v>
          </cell>
          <cell r="B25">
            <v>972190</v>
          </cell>
          <cell r="C25" t="str">
            <v>AP</v>
          </cell>
          <cell r="D25" t="str">
            <v>United HealthCare</v>
          </cell>
          <cell r="E25" t="str">
            <v>Annual</v>
          </cell>
          <cell r="F25" t="str">
            <v>Active ee - Co provided</v>
          </cell>
          <cell r="G25" t="str">
            <v>Welfare Plans</v>
          </cell>
          <cell r="H25" t="str">
            <v>N/A</v>
          </cell>
        </row>
        <row r="26">
          <cell r="A26" t="str">
            <v>Optional child life</v>
          </cell>
          <cell r="B26">
            <v>20853</v>
          </cell>
          <cell r="C26" t="str">
            <v>AP</v>
          </cell>
          <cell r="D26" t="str">
            <v>Metlife</v>
          </cell>
          <cell r="E26" t="str">
            <v>Annual</v>
          </cell>
          <cell r="F26" t="str">
            <v>Employee pay-all</v>
          </cell>
          <cell r="G26" t="str">
            <v>Welfare Plans</v>
          </cell>
          <cell r="H26" t="str">
            <v>Life insurance</v>
          </cell>
        </row>
        <row r="27">
          <cell r="A27" t="str">
            <v>Optional employee life</v>
          </cell>
          <cell r="B27">
            <v>578769.30000000005</v>
          </cell>
          <cell r="C27" t="str">
            <v>AP</v>
          </cell>
          <cell r="D27" t="str">
            <v>Metlife</v>
          </cell>
          <cell r="E27" t="str">
            <v>Annual</v>
          </cell>
          <cell r="F27" t="str">
            <v>Employee pay-all</v>
          </cell>
          <cell r="G27" t="str">
            <v>Welfare Plans</v>
          </cell>
          <cell r="H27" t="str">
            <v>Life insurance</v>
          </cell>
        </row>
        <row r="28">
          <cell r="A28" t="str">
            <v>Optional spouse life</v>
          </cell>
          <cell r="B28">
            <v>85008</v>
          </cell>
          <cell r="C28" t="str">
            <v>AP</v>
          </cell>
          <cell r="D28" t="str">
            <v>Metlife</v>
          </cell>
          <cell r="E28" t="str">
            <v>Annual</v>
          </cell>
          <cell r="F28" t="str">
            <v>Employee pay-all</v>
          </cell>
          <cell r="G28" t="str">
            <v>Welfare Plans</v>
          </cell>
          <cell r="H28" t="str">
            <v>Life insurance</v>
          </cell>
        </row>
        <row r="29">
          <cell r="A29" t="str">
            <v>Pension Account Plan</v>
          </cell>
          <cell r="B29">
            <v>176025</v>
          </cell>
          <cell r="C29" t="str">
            <v>MT</v>
          </cell>
          <cell r="D29" t="str">
            <v>Agincourt</v>
          </cell>
          <cell r="E29" t="str">
            <v>Annual</v>
          </cell>
          <cell r="F29" t="str">
            <v>Retiree</v>
          </cell>
          <cell r="G29" t="str">
            <v>Master Trust</v>
          </cell>
          <cell r="H29" t="str">
            <v>Investment Management</v>
          </cell>
        </row>
        <row r="30">
          <cell r="A30" t="str">
            <v>Pension Account Plan</v>
          </cell>
          <cell r="B30">
            <v>153638</v>
          </cell>
          <cell r="C30" t="str">
            <v>MT</v>
          </cell>
          <cell r="D30" t="str">
            <v>Bankers Trust</v>
          </cell>
          <cell r="E30" t="str">
            <v>Annual</v>
          </cell>
          <cell r="F30" t="str">
            <v>Retiree</v>
          </cell>
          <cell r="G30" t="str">
            <v>Master Trust</v>
          </cell>
          <cell r="H30" t="str">
            <v>Administration</v>
          </cell>
        </row>
        <row r="31">
          <cell r="A31" t="str">
            <v>Pension Account Plan</v>
          </cell>
          <cell r="B31">
            <v>290518</v>
          </cell>
          <cell r="C31" t="str">
            <v>MT</v>
          </cell>
          <cell r="D31" t="str">
            <v>Cadence</v>
          </cell>
          <cell r="E31" t="str">
            <v>Annual</v>
          </cell>
          <cell r="F31" t="str">
            <v>Retiree</v>
          </cell>
          <cell r="G31" t="str">
            <v>Master Trust</v>
          </cell>
          <cell r="H31" t="str">
            <v>Investment Management</v>
          </cell>
        </row>
        <row r="32">
          <cell r="A32" t="str">
            <v>Pension Account Plan</v>
          </cell>
          <cell r="B32">
            <v>117912</v>
          </cell>
          <cell r="C32" t="str">
            <v>MT</v>
          </cell>
          <cell r="D32" t="str">
            <v>Davis Selected</v>
          </cell>
          <cell r="E32" t="str">
            <v>Annual</v>
          </cell>
          <cell r="F32" t="str">
            <v>Retiree</v>
          </cell>
          <cell r="G32" t="str">
            <v>Master Trust</v>
          </cell>
          <cell r="H32" t="str">
            <v>Investment Management</v>
          </cell>
        </row>
        <row r="33">
          <cell r="A33" t="str">
            <v>Pension Account Plan</v>
          </cell>
          <cell r="B33">
            <v>4468</v>
          </cell>
          <cell r="C33" t="str">
            <v>MT</v>
          </cell>
          <cell r="D33" t="str">
            <v>Gary Morris</v>
          </cell>
          <cell r="E33" t="str">
            <v>Annual</v>
          </cell>
          <cell r="F33" t="str">
            <v>Retiree</v>
          </cell>
          <cell r="G33" t="str">
            <v>Master Trust</v>
          </cell>
          <cell r="H33" t="str">
            <v>Investment Management</v>
          </cell>
        </row>
        <row r="34">
          <cell r="A34" t="str">
            <v>Pension Account Plan</v>
          </cell>
          <cell r="B34">
            <v>32151</v>
          </cell>
          <cell r="C34" t="str">
            <v>MT</v>
          </cell>
          <cell r="D34" t="str">
            <v>Haynes &amp; Boone</v>
          </cell>
          <cell r="E34" t="str">
            <v>Ad hoc</v>
          </cell>
          <cell r="F34" t="str">
            <v>Retiree</v>
          </cell>
          <cell r="G34" t="str">
            <v>Master Trust</v>
          </cell>
          <cell r="H34" t="str">
            <v>Legal review</v>
          </cell>
        </row>
        <row r="35">
          <cell r="A35" t="str">
            <v>Pension Account Plan</v>
          </cell>
          <cell r="B35">
            <v>75157</v>
          </cell>
          <cell r="C35" t="str">
            <v>MT</v>
          </cell>
          <cell r="D35" t="str">
            <v>LCG</v>
          </cell>
          <cell r="E35" t="str">
            <v>Annual</v>
          </cell>
          <cell r="F35" t="str">
            <v>Retiree</v>
          </cell>
          <cell r="G35" t="str">
            <v>Master Trust</v>
          </cell>
          <cell r="H35" t="str">
            <v>Investment consulting</v>
          </cell>
        </row>
        <row r="36">
          <cell r="A36" t="str">
            <v>Pension Account Plan</v>
          </cell>
          <cell r="B36">
            <v>123364</v>
          </cell>
          <cell r="C36" t="str">
            <v>MT</v>
          </cell>
          <cell r="D36" t="str">
            <v>Montag &amp; Caldwell</v>
          </cell>
          <cell r="E36" t="str">
            <v>Annual</v>
          </cell>
          <cell r="F36" t="str">
            <v>Retiree</v>
          </cell>
          <cell r="G36" t="str">
            <v>Master Trust</v>
          </cell>
          <cell r="H36" t="str">
            <v>Investment Management</v>
          </cell>
        </row>
        <row r="37">
          <cell r="A37" t="str">
            <v>Pension Account Plan</v>
          </cell>
          <cell r="B37">
            <v>206741</v>
          </cell>
          <cell r="C37" t="str">
            <v>MT</v>
          </cell>
          <cell r="D37" t="str">
            <v>Nicholas/Applegate</v>
          </cell>
          <cell r="E37" t="str">
            <v>Annual</v>
          </cell>
          <cell r="F37" t="str">
            <v>Retiree</v>
          </cell>
          <cell r="G37" t="str">
            <v>Master Trust</v>
          </cell>
          <cell r="H37" t="str">
            <v>Investment Management</v>
          </cell>
        </row>
        <row r="38">
          <cell r="A38" t="str">
            <v>Pension Account Plan</v>
          </cell>
          <cell r="B38">
            <v>15426</v>
          </cell>
          <cell r="C38" t="str">
            <v>MT</v>
          </cell>
          <cell r="D38" t="str">
            <v>State Street Global Advisors</v>
          </cell>
          <cell r="E38" t="str">
            <v>Annual</v>
          </cell>
          <cell r="F38" t="str">
            <v>Retiree</v>
          </cell>
          <cell r="G38" t="str">
            <v>Master Trust</v>
          </cell>
          <cell r="H38" t="str">
            <v>Investment Management</v>
          </cell>
        </row>
        <row r="39">
          <cell r="A39" t="str">
            <v>Pension Account Plan</v>
          </cell>
          <cell r="B39">
            <v>13608</v>
          </cell>
          <cell r="C39" t="str">
            <v>MT</v>
          </cell>
          <cell r="D39" t="str">
            <v>Towers Perrin</v>
          </cell>
          <cell r="E39" t="str">
            <v>Ad hoc</v>
          </cell>
          <cell r="F39" t="str">
            <v>Retiree</v>
          </cell>
          <cell r="G39" t="str">
            <v>Master Trust</v>
          </cell>
          <cell r="H39" t="str">
            <v>Benefit Calcs;  Actuarial Valuation</v>
          </cell>
        </row>
        <row r="40">
          <cell r="A40" t="str">
            <v>Pension Account Plan</v>
          </cell>
          <cell r="B40">
            <v>3838.02</v>
          </cell>
          <cell r="C40" t="str">
            <v>MT</v>
          </cell>
          <cell r="D40" t="str">
            <v>Towers Perrin</v>
          </cell>
          <cell r="E40" t="str">
            <v>Annual</v>
          </cell>
          <cell r="F40" t="str">
            <v>Retiree</v>
          </cell>
          <cell r="G40" t="str">
            <v>Master Trust</v>
          </cell>
          <cell r="H40" t="str">
            <v>COLA/ Level Income/ Plan Document Filing</v>
          </cell>
        </row>
        <row r="41">
          <cell r="A41" t="str">
            <v>Pension Account Plan</v>
          </cell>
          <cell r="B41">
            <v>33752</v>
          </cell>
          <cell r="C41" t="str">
            <v>MT</v>
          </cell>
          <cell r="D41" t="str">
            <v>Towers Perrin</v>
          </cell>
          <cell r="E41" t="str">
            <v>Annual</v>
          </cell>
          <cell r="F41" t="str">
            <v>Retiree</v>
          </cell>
          <cell r="G41" t="str">
            <v>Master Trust</v>
          </cell>
          <cell r="H41" t="str">
            <v>PAP Stmts; Calcs; Actuarial Val</v>
          </cell>
        </row>
        <row r="42">
          <cell r="A42" t="str">
            <v>Pension Account Plan</v>
          </cell>
          <cell r="B42">
            <v>45772</v>
          </cell>
          <cell r="C42" t="str">
            <v>MT</v>
          </cell>
          <cell r="D42" t="str">
            <v>Towers Perrin</v>
          </cell>
          <cell r="E42" t="str">
            <v>Annual</v>
          </cell>
          <cell r="F42" t="str">
            <v>Retiree</v>
          </cell>
          <cell r="G42" t="str">
            <v>Master Trust</v>
          </cell>
          <cell r="H42" t="str">
            <v>PAP Stmts; Calcs; Actuarial Val</v>
          </cell>
        </row>
        <row r="43">
          <cell r="A43" t="str">
            <v>Pension Account Plan</v>
          </cell>
          <cell r="B43">
            <v>25777</v>
          </cell>
          <cell r="C43" t="str">
            <v>MT</v>
          </cell>
          <cell r="D43" t="str">
            <v>Towers Perrin</v>
          </cell>
          <cell r="E43" t="str">
            <v>Annual</v>
          </cell>
          <cell r="F43" t="str">
            <v>Retiree</v>
          </cell>
          <cell r="G43" t="str">
            <v>Master Trust</v>
          </cell>
          <cell r="H43" t="str">
            <v>PAP Stmts; Calcs; Actuarial Val</v>
          </cell>
        </row>
        <row r="44">
          <cell r="A44" t="str">
            <v>Pension Account Plan</v>
          </cell>
          <cell r="B44">
            <v>38681</v>
          </cell>
          <cell r="C44" t="str">
            <v>MT</v>
          </cell>
          <cell r="D44" t="str">
            <v>Towers Perrin</v>
          </cell>
          <cell r="E44" t="str">
            <v>Annual</v>
          </cell>
          <cell r="F44" t="str">
            <v>Retiree</v>
          </cell>
          <cell r="G44" t="str">
            <v>Master Trust</v>
          </cell>
          <cell r="H44" t="str">
            <v>PAP Stmts; Calcs; Actuarial Val</v>
          </cell>
        </row>
        <row r="45">
          <cell r="A45" t="str">
            <v>Pension Account Plan</v>
          </cell>
          <cell r="B45">
            <v>47332</v>
          </cell>
          <cell r="C45" t="str">
            <v>MT</v>
          </cell>
          <cell r="D45" t="str">
            <v>Towers Perrin</v>
          </cell>
          <cell r="E45" t="str">
            <v>Annual</v>
          </cell>
          <cell r="F45" t="str">
            <v>Retiree</v>
          </cell>
          <cell r="G45" t="str">
            <v>Master Trust</v>
          </cell>
          <cell r="H45" t="str">
            <v>PAP Stmts; Calcs; Actuarial Val</v>
          </cell>
        </row>
        <row r="46">
          <cell r="A46" t="str">
            <v>Pension Account Plan</v>
          </cell>
          <cell r="B46">
            <v>31646</v>
          </cell>
          <cell r="C46" t="str">
            <v>MT</v>
          </cell>
          <cell r="D46" t="str">
            <v>Towers Perrin</v>
          </cell>
          <cell r="E46" t="str">
            <v>Annual</v>
          </cell>
          <cell r="F46" t="str">
            <v>Retiree</v>
          </cell>
          <cell r="G46" t="str">
            <v>Master Trust</v>
          </cell>
          <cell r="H46" t="str">
            <v>PAP Stmts; Calcs; Actuarial Val</v>
          </cell>
        </row>
        <row r="47">
          <cell r="A47" t="str">
            <v>Pension Account Plan</v>
          </cell>
          <cell r="B47">
            <v>24111</v>
          </cell>
          <cell r="C47" t="str">
            <v>MT</v>
          </cell>
          <cell r="D47" t="str">
            <v>Towers Perrin</v>
          </cell>
          <cell r="E47" t="str">
            <v>Annual</v>
          </cell>
          <cell r="F47" t="str">
            <v>Retiree</v>
          </cell>
          <cell r="G47" t="str">
            <v>Master Trust</v>
          </cell>
          <cell r="H47" t="str">
            <v>PAP Stmts; Calcs; Actuarial Val</v>
          </cell>
        </row>
        <row r="48">
          <cell r="A48" t="str">
            <v>Pension Account Plan</v>
          </cell>
          <cell r="B48">
            <v>2394</v>
          </cell>
          <cell r="C48" t="str">
            <v>MT</v>
          </cell>
          <cell r="D48" t="str">
            <v>Towers Perrin</v>
          </cell>
          <cell r="E48" t="str">
            <v>Annual</v>
          </cell>
          <cell r="F48" t="str">
            <v>Retiree</v>
          </cell>
          <cell r="G48" t="str">
            <v>Master Trust</v>
          </cell>
          <cell r="H48" t="str">
            <v>Actuarial Valuation</v>
          </cell>
        </row>
        <row r="49">
          <cell r="A49" t="str">
            <v>Pension Account Plan</v>
          </cell>
          <cell r="B49">
            <v>36250</v>
          </cell>
          <cell r="C49" t="str">
            <v>MT</v>
          </cell>
          <cell r="D49" t="str">
            <v>Towers Perrin</v>
          </cell>
          <cell r="E49" t="str">
            <v>Ad hoc</v>
          </cell>
          <cell r="F49" t="str">
            <v>Retiree</v>
          </cell>
          <cell r="G49" t="str">
            <v>Master Trust</v>
          </cell>
          <cell r="H49" t="str">
            <v>ANG Statements; Calc; Actuarial Val</v>
          </cell>
        </row>
        <row r="50">
          <cell r="A50" t="str">
            <v>Pension Account Plan</v>
          </cell>
          <cell r="B50">
            <v>458</v>
          </cell>
          <cell r="C50" t="str">
            <v>MT</v>
          </cell>
          <cell r="D50" t="str">
            <v>Towers Perrin</v>
          </cell>
          <cell r="E50" t="str">
            <v>Ad hoc</v>
          </cell>
          <cell r="F50" t="str">
            <v>Retiree</v>
          </cell>
          <cell r="G50" t="str">
            <v>Master Trust</v>
          </cell>
          <cell r="H50" t="str">
            <v>Gaffney Aset Transfer Project</v>
          </cell>
        </row>
        <row r="51">
          <cell r="A51" t="str">
            <v>Retiree Dental Plan</v>
          </cell>
          <cell r="B51">
            <v>20999</v>
          </cell>
          <cell r="C51" t="str">
            <v>AP</v>
          </cell>
          <cell r="D51" t="str">
            <v>Metlife</v>
          </cell>
          <cell r="E51" t="str">
            <v>Annual</v>
          </cell>
          <cell r="F51" t="str">
            <v>Retiree</v>
          </cell>
          <cell r="G51" t="str">
            <v>FAS106</v>
          </cell>
          <cell r="H51" t="str">
            <v>Admin fees</v>
          </cell>
        </row>
        <row r="52">
          <cell r="A52" t="str">
            <v xml:space="preserve">Retiree Medical </v>
          </cell>
          <cell r="B52">
            <v>22228.799999999999</v>
          </cell>
          <cell r="C52" t="str">
            <v>AP</v>
          </cell>
          <cell r="D52" t="str">
            <v>Amsouth</v>
          </cell>
          <cell r="F52" t="str">
            <v>Retiree</v>
          </cell>
          <cell r="G52" t="str">
            <v>FAS106</v>
          </cell>
          <cell r="H52" t="str">
            <v>VEBA Admin (UCG)</v>
          </cell>
        </row>
        <row r="53">
          <cell r="A53" t="str">
            <v xml:space="preserve">Retiree Medical </v>
          </cell>
          <cell r="B53">
            <v>607120</v>
          </cell>
          <cell r="C53" t="str">
            <v>AP</v>
          </cell>
          <cell r="D53" t="str">
            <v>United Healthcare</v>
          </cell>
          <cell r="E53" t="str">
            <v>Annual</v>
          </cell>
          <cell r="F53" t="str">
            <v>Retiree</v>
          </cell>
          <cell r="G53" t="str">
            <v>FAS106</v>
          </cell>
          <cell r="H53" t="str">
            <v>N/A</v>
          </cell>
        </row>
        <row r="54">
          <cell r="A54" t="str">
            <v>Retiree Medical Plan</v>
          </cell>
          <cell r="B54">
            <v>5081.4399999999996</v>
          </cell>
          <cell r="C54" t="str">
            <v>AP</v>
          </cell>
          <cell r="D54" t="str">
            <v>Bankers Trust</v>
          </cell>
          <cell r="E54" t="str">
            <v>Annual</v>
          </cell>
          <cell r="F54" t="str">
            <v>Retiree</v>
          </cell>
          <cell r="G54" t="str">
            <v>FAS106</v>
          </cell>
          <cell r="H54" t="str">
            <v>VEBA Trust Admin</v>
          </cell>
        </row>
        <row r="55">
          <cell r="A55" t="str">
            <v>Retiree Medical Plan</v>
          </cell>
          <cell r="B55">
            <v>9906</v>
          </cell>
          <cell r="C55" t="str">
            <v>AP</v>
          </cell>
          <cell r="D55" t="str">
            <v>Bankers Trust</v>
          </cell>
          <cell r="E55" t="str">
            <v>Annual</v>
          </cell>
          <cell r="F55" t="str">
            <v>Retiree</v>
          </cell>
          <cell r="G55" t="str">
            <v>FAS106</v>
          </cell>
          <cell r="H55" t="str">
            <v>Admin of medical plan contributions</v>
          </cell>
        </row>
        <row r="56">
          <cell r="A56" t="str">
            <v>Retiree Medical Plan</v>
          </cell>
          <cell r="B56">
            <v>9600</v>
          </cell>
          <cell r="C56" t="str">
            <v>AP</v>
          </cell>
          <cell r="D56" t="str">
            <v>Bankers Trust</v>
          </cell>
          <cell r="E56" t="str">
            <v>Annual</v>
          </cell>
          <cell r="F56" t="str">
            <v>Retiree</v>
          </cell>
          <cell r="G56" t="str">
            <v>FAS106</v>
          </cell>
          <cell r="H56" t="str">
            <v>Admin fees</v>
          </cell>
        </row>
        <row r="57">
          <cell r="A57" t="str">
            <v>Retiree Medical Plan</v>
          </cell>
          <cell r="B57">
            <v>11008</v>
          </cell>
          <cell r="C57" t="str">
            <v>AP</v>
          </cell>
          <cell r="D57" t="str">
            <v>Haynes &amp; Boone</v>
          </cell>
          <cell r="E57" t="str">
            <v>Ad hoc</v>
          </cell>
          <cell r="F57" t="str">
            <v>Retiree</v>
          </cell>
          <cell r="G57" t="str">
            <v>FAS106</v>
          </cell>
          <cell r="H57" t="str">
            <v>Legal review</v>
          </cell>
        </row>
        <row r="58">
          <cell r="A58" t="str">
            <v>Retiree Medical Plan</v>
          </cell>
          <cell r="B58">
            <v>96623</v>
          </cell>
          <cell r="C58" t="str">
            <v>AP</v>
          </cell>
          <cell r="D58" t="str">
            <v>Towers Perrin</v>
          </cell>
          <cell r="E58" t="str">
            <v>Ad hoc</v>
          </cell>
          <cell r="F58" t="str">
            <v>Retiree</v>
          </cell>
          <cell r="G58" t="str">
            <v>FAS106</v>
          </cell>
          <cell r="H58" t="str">
            <v>Consulting</v>
          </cell>
        </row>
        <row r="59">
          <cell r="A59" t="str">
            <v>RSP</v>
          </cell>
          <cell r="B59">
            <v>27411.85</v>
          </cell>
          <cell r="C59" t="str">
            <v>AP</v>
          </cell>
          <cell r="D59" t="str">
            <v>Haynes &amp; Boone</v>
          </cell>
          <cell r="E59" t="str">
            <v>Ad hoc</v>
          </cell>
          <cell r="F59" t="str">
            <v>Active ee - Co provided</v>
          </cell>
          <cell r="G59" t="str">
            <v>RSP</v>
          </cell>
          <cell r="H59" t="str">
            <v>Legal review</v>
          </cell>
        </row>
        <row r="60">
          <cell r="A60" t="str">
            <v>RSP</v>
          </cell>
          <cell r="B60">
            <v>5524</v>
          </cell>
          <cell r="C60" t="str">
            <v>AP</v>
          </cell>
          <cell r="D60" t="str">
            <v>LCG</v>
          </cell>
          <cell r="E60" t="str">
            <v>Annual</v>
          </cell>
          <cell r="F60" t="str">
            <v>Active ee - Co provided</v>
          </cell>
          <cell r="G60" t="str">
            <v>RSP</v>
          </cell>
          <cell r="H60" t="str">
            <v>Investment Consulting</v>
          </cell>
        </row>
        <row r="61">
          <cell r="A61" t="str">
            <v>RSP</v>
          </cell>
          <cell r="B61">
            <v>6085</v>
          </cell>
          <cell r="C61" t="str">
            <v>AP</v>
          </cell>
          <cell r="D61" t="str">
            <v>LCG</v>
          </cell>
          <cell r="E61" t="str">
            <v>Annual</v>
          </cell>
          <cell r="F61" t="str">
            <v>Active ee - Co provided</v>
          </cell>
          <cell r="G61" t="str">
            <v>RSP</v>
          </cell>
          <cell r="H61" t="str">
            <v>Investment Consulting</v>
          </cell>
        </row>
        <row r="62">
          <cell r="A62" t="str">
            <v>RSP</v>
          </cell>
          <cell r="B62">
            <v>6375</v>
          </cell>
          <cell r="C62" t="str">
            <v>AP</v>
          </cell>
          <cell r="D62" t="str">
            <v>LCG</v>
          </cell>
          <cell r="E62" t="str">
            <v>Annual</v>
          </cell>
          <cell r="F62" t="str">
            <v>Active ee - Co provided</v>
          </cell>
          <cell r="G62" t="str">
            <v>RSP</v>
          </cell>
          <cell r="H62" t="str">
            <v>Investment Consulting</v>
          </cell>
        </row>
        <row r="63">
          <cell r="A63" t="str">
            <v>RSP</v>
          </cell>
          <cell r="B63">
            <v>6457</v>
          </cell>
          <cell r="C63" t="str">
            <v>AP</v>
          </cell>
          <cell r="D63" t="str">
            <v>LCG</v>
          </cell>
          <cell r="E63" t="str">
            <v>Annual</v>
          </cell>
          <cell r="F63" t="str">
            <v>Active ee - Co provided</v>
          </cell>
          <cell r="G63" t="str">
            <v>RSP</v>
          </cell>
          <cell r="H63" t="str">
            <v>Investment Consulting</v>
          </cell>
        </row>
        <row r="64">
          <cell r="A64" t="str">
            <v>RSP</v>
          </cell>
          <cell r="B64">
            <v>30478.5</v>
          </cell>
          <cell r="C64" t="str">
            <v>AP</v>
          </cell>
          <cell r="D64" t="str">
            <v>T. Rowe Price</v>
          </cell>
          <cell r="E64" t="str">
            <v>Annual</v>
          </cell>
          <cell r="F64" t="str">
            <v>Active ee - Co provided</v>
          </cell>
          <cell r="G64" t="str">
            <v>RSP</v>
          </cell>
          <cell r="H64" t="str">
            <v>Administration</v>
          </cell>
        </row>
        <row r="65">
          <cell r="A65" t="str">
            <v>RSP</v>
          </cell>
          <cell r="B65">
            <v>30231.45</v>
          </cell>
          <cell r="C65" t="str">
            <v>AP</v>
          </cell>
          <cell r="D65" t="str">
            <v>T. Rowe Price</v>
          </cell>
          <cell r="E65" t="str">
            <v>Annual</v>
          </cell>
          <cell r="F65" t="str">
            <v>Active ee - Co provided</v>
          </cell>
          <cell r="G65" t="str">
            <v>RSP</v>
          </cell>
          <cell r="H65" t="str">
            <v>Administration</v>
          </cell>
        </row>
        <row r="66">
          <cell r="A66" t="str">
            <v>RSP</v>
          </cell>
          <cell r="B66">
            <v>34999.83</v>
          </cell>
          <cell r="C66" t="str">
            <v>AP</v>
          </cell>
          <cell r="D66" t="str">
            <v>T. Rowe Price</v>
          </cell>
          <cell r="E66" t="str">
            <v>Annual</v>
          </cell>
          <cell r="F66" t="str">
            <v>Active ee - Co provided</v>
          </cell>
          <cell r="G66" t="str">
            <v>RSP</v>
          </cell>
          <cell r="H66" t="str">
            <v>Administration</v>
          </cell>
        </row>
        <row r="67">
          <cell r="A67" t="str">
            <v>RSP</v>
          </cell>
          <cell r="B67">
            <v>34819.65</v>
          </cell>
          <cell r="C67" t="str">
            <v>AP</v>
          </cell>
          <cell r="D67" t="str">
            <v>T. Rowe Price</v>
          </cell>
          <cell r="E67" t="str">
            <v>Annual</v>
          </cell>
          <cell r="F67" t="str">
            <v>Active ee - Co provided</v>
          </cell>
          <cell r="G67" t="str">
            <v>RSP</v>
          </cell>
          <cell r="H67" t="str">
            <v>Administration</v>
          </cell>
        </row>
        <row r="68">
          <cell r="A68" t="str">
            <v>Service Awards</v>
          </cell>
          <cell r="B68">
            <v>430296</v>
          </cell>
          <cell r="C68" t="str">
            <v>AP</v>
          </cell>
          <cell r="D68" t="str">
            <v>Michael C. Fina</v>
          </cell>
          <cell r="E68" t="str">
            <v>Annual</v>
          </cell>
          <cell r="F68" t="str">
            <v>Active ee - Co provided</v>
          </cell>
          <cell r="G68" t="str">
            <v>Misc. Employee Welfare</v>
          </cell>
          <cell r="H68" t="str">
            <v>Awards</v>
          </cell>
        </row>
        <row r="69">
          <cell r="A69" t="str">
            <v>Short-term disability &amp; FMLA admin</v>
          </cell>
          <cell r="B69">
            <v>151084.07999999999</v>
          </cell>
          <cell r="C69" t="str">
            <v>AP</v>
          </cell>
          <cell r="D69" t="str">
            <v>Metlife</v>
          </cell>
          <cell r="E69" t="str">
            <v>Annual</v>
          </cell>
          <cell r="F69" t="str">
            <v>Active ee - Co provided</v>
          </cell>
          <cell r="G69" t="str">
            <v>Welfare Plans</v>
          </cell>
          <cell r="H69" t="str">
            <v>Admin fees</v>
          </cell>
        </row>
        <row r="70">
          <cell r="A70" t="str">
            <v>Universal Life</v>
          </cell>
          <cell r="B70">
            <v>10559.28</v>
          </cell>
          <cell r="C70" t="str">
            <v>AP</v>
          </cell>
          <cell r="D70" t="str">
            <v>AFLAC</v>
          </cell>
          <cell r="E70" t="str">
            <v>Annual</v>
          </cell>
          <cell r="F70" t="str">
            <v>Employee pay-all</v>
          </cell>
          <cell r="G70" t="str">
            <v>Welfare Plans</v>
          </cell>
          <cell r="H70" t="str">
            <v>Policy from acquired company - ANG</v>
          </cell>
        </row>
        <row r="71">
          <cell r="A71" t="str">
            <v>Universal Life</v>
          </cell>
          <cell r="B71">
            <v>9896.16</v>
          </cell>
          <cell r="C71" t="str">
            <v>AP</v>
          </cell>
          <cell r="D71" t="str">
            <v>Colonial</v>
          </cell>
          <cell r="E71" t="str">
            <v>Annual</v>
          </cell>
          <cell r="F71" t="str">
            <v>Employee pay-all</v>
          </cell>
          <cell r="G71" t="str">
            <v>Welfare Plans</v>
          </cell>
          <cell r="H71" t="str">
            <v>Life insurance</v>
          </cell>
        </row>
        <row r="72">
          <cell r="A72" t="str">
            <v>Universal Life</v>
          </cell>
          <cell r="B72">
            <v>25488</v>
          </cell>
          <cell r="C72" t="str">
            <v>AP</v>
          </cell>
          <cell r="D72" t="str">
            <v>Provident</v>
          </cell>
          <cell r="E72" t="str">
            <v>Annual</v>
          </cell>
          <cell r="F72" t="str">
            <v>Employee pay-all</v>
          </cell>
          <cell r="G72" t="str">
            <v>Welfare Plans</v>
          </cell>
          <cell r="H72" t="str">
            <v>Life insurance</v>
          </cell>
        </row>
        <row r="73">
          <cell r="A73" t="str">
            <v xml:space="preserve">Universal Life </v>
          </cell>
          <cell r="B73">
            <v>870.96</v>
          </cell>
          <cell r="C73" t="str">
            <v>AP</v>
          </cell>
          <cell r="D73" t="str">
            <v>Reliastar</v>
          </cell>
          <cell r="E73" t="str">
            <v>Annual</v>
          </cell>
          <cell r="F73" t="str">
            <v>Employee pay-all</v>
          </cell>
          <cell r="G73" t="str">
            <v>Welfare Plans</v>
          </cell>
          <cell r="H73" t="str">
            <v>Life insurance</v>
          </cell>
        </row>
        <row r="74">
          <cell r="A74" t="str">
            <v>Vision Plan</v>
          </cell>
          <cell r="B74">
            <v>277392</v>
          </cell>
          <cell r="C74" t="str">
            <v>AP</v>
          </cell>
          <cell r="D74" t="str">
            <v>Superior Vision</v>
          </cell>
          <cell r="E74" t="str">
            <v>Annual</v>
          </cell>
          <cell r="F74" t="str">
            <v>Employee pay-all</v>
          </cell>
          <cell r="G74" t="str">
            <v>Welfare Plans</v>
          </cell>
          <cell r="H74" t="str">
            <v>N/A</v>
          </cell>
        </row>
      </sheetData>
      <sheetData sheetId="1"/>
      <sheetData sheetId="2"/>
      <sheetData sheetId="3" refreshError="1">
        <row r="1">
          <cell r="A1" t="str">
            <v>Month / Year</v>
          </cell>
          <cell r="B1">
            <v>36495</v>
          </cell>
          <cell r="C1">
            <v>36526</v>
          </cell>
          <cell r="D1">
            <v>36557</v>
          </cell>
          <cell r="E1">
            <v>36586</v>
          </cell>
          <cell r="F1">
            <v>36617</v>
          </cell>
          <cell r="G1">
            <v>36647</v>
          </cell>
          <cell r="H1">
            <v>36678</v>
          </cell>
          <cell r="I1">
            <v>36708</v>
          </cell>
          <cell r="J1">
            <v>36739</v>
          </cell>
          <cell r="K1">
            <v>36770</v>
          </cell>
          <cell r="L1">
            <v>36800</v>
          </cell>
          <cell r="M1">
            <v>36831</v>
          </cell>
          <cell r="N1">
            <v>36861</v>
          </cell>
          <cell r="O1">
            <v>36892</v>
          </cell>
          <cell r="P1">
            <v>36923</v>
          </cell>
          <cell r="Q1">
            <v>36951</v>
          </cell>
          <cell r="R1">
            <v>36982</v>
          </cell>
          <cell r="S1">
            <v>37012</v>
          </cell>
          <cell r="T1">
            <v>37043</v>
          </cell>
          <cell r="U1">
            <v>37073</v>
          </cell>
          <cell r="V1">
            <v>37104</v>
          </cell>
          <cell r="W1">
            <v>37135</v>
          </cell>
          <cell r="X1">
            <v>37165</v>
          </cell>
          <cell r="Y1">
            <v>37196</v>
          </cell>
          <cell r="Z1">
            <v>37226</v>
          </cell>
          <cell r="AA1">
            <v>37257</v>
          </cell>
          <cell r="AB1">
            <v>37288</v>
          </cell>
          <cell r="AC1">
            <v>37317</v>
          </cell>
          <cell r="AD1">
            <v>37347</v>
          </cell>
          <cell r="AE1">
            <v>37377</v>
          </cell>
          <cell r="AF1">
            <v>37408</v>
          </cell>
          <cell r="AG1">
            <v>37438</v>
          </cell>
          <cell r="AH1">
            <v>37469</v>
          </cell>
          <cell r="AI1">
            <v>37500</v>
          </cell>
          <cell r="AJ1">
            <v>37530</v>
          </cell>
          <cell r="AK1">
            <v>37561</v>
          </cell>
          <cell r="AL1">
            <v>37591</v>
          </cell>
          <cell r="AM1">
            <v>37653</v>
          </cell>
          <cell r="AN1">
            <v>37681</v>
          </cell>
          <cell r="AO1">
            <v>37712</v>
          </cell>
          <cell r="AP1">
            <v>37742</v>
          </cell>
          <cell r="AQ1">
            <v>37773</v>
          </cell>
          <cell r="AR1">
            <v>37803</v>
          </cell>
          <cell r="AS1">
            <v>37834</v>
          </cell>
          <cell r="AT1">
            <v>37867</v>
          </cell>
          <cell r="AU1">
            <v>37900</v>
          </cell>
          <cell r="AV1">
            <v>37933</v>
          </cell>
          <cell r="AW1">
            <v>37966</v>
          </cell>
          <cell r="AX1">
            <v>37987</v>
          </cell>
          <cell r="AY1">
            <v>38018</v>
          </cell>
        </row>
        <row r="2">
          <cell r="A2" t="str">
            <v>Claims</v>
          </cell>
          <cell r="B2">
            <v>1072719.3333333333</v>
          </cell>
          <cell r="C2">
            <v>1098943.3333333333</v>
          </cell>
          <cell r="D2">
            <v>859619.33333333337</v>
          </cell>
          <cell r="E2">
            <v>1101909.3333333333</v>
          </cell>
          <cell r="F2">
            <v>897987.33333333337</v>
          </cell>
          <cell r="G2">
            <v>1028431.3333333334</v>
          </cell>
          <cell r="H2">
            <v>1497810.3333333333</v>
          </cell>
          <cell r="I2">
            <v>1246034</v>
          </cell>
          <cell r="J2">
            <v>1489841</v>
          </cell>
          <cell r="K2">
            <v>1015209</v>
          </cell>
          <cell r="L2">
            <v>1372042</v>
          </cell>
          <cell r="M2">
            <v>1084736</v>
          </cell>
          <cell r="N2">
            <v>1330007</v>
          </cell>
          <cell r="O2">
            <v>1117234</v>
          </cell>
          <cell r="P2" t="e">
            <v>#REF!</v>
          </cell>
          <cell r="Q2" t="e">
            <v>#REF!</v>
          </cell>
          <cell r="R2" t="e">
            <v>#REF!</v>
          </cell>
          <cell r="S2" t="e">
            <v>#REF!</v>
          </cell>
          <cell r="T2" t="e">
            <v>#REF!</v>
          </cell>
          <cell r="U2" t="e">
            <v>#REF!</v>
          </cell>
          <cell r="V2" t="e">
            <v>#REF!</v>
          </cell>
          <cell r="W2" t="e">
            <v>#REF!</v>
          </cell>
          <cell r="X2" t="e">
            <v>#REF!</v>
          </cell>
          <cell r="Y2" t="e">
            <v>#REF!</v>
          </cell>
          <cell r="Z2" t="e">
            <v>#REF!</v>
          </cell>
          <cell r="AA2" t="e">
            <v>#REF!</v>
          </cell>
          <cell r="AB2" t="e">
            <v>#REF!</v>
          </cell>
          <cell r="AC2" t="e">
            <v>#REF!</v>
          </cell>
          <cell r="AD2" t="e">
            <v>#REF!</v>
          </cell>
          <cell r="AE2" t="e">
            <v>#REF!</v>
          </cell>
          <cell r="AF2" t="e">
            <v>#REF!</v>
          </cell>
          <cell r="AG2" t="e">
            <v>#REF!</v>
          </cell>
          <cell r="AH2" t="e">
            <v>#REF!</v>
          </cell>
          <cell r="AI2" t="e">
            <v>#REF!</v>
          </cell>
          <cell r="AJ2" t="e">
            <v>#REF!</v>
          </cell>
          <cell r="AK2" t="e">
            <v>#REF!</v>
          </cell>
          <cell r="AL2" t="e">
            <v>#REF!</v>
          </cell>
          <cell r="AM2" t="e">
            <v>#REF!</v>
          </cell>
          <cell r="AN2" t="e">
            <v>#REF!</v>
          </cell>
          <cell r="AO2" t="e">
            <v>#REF!</v>
          </cell>
          <cell r="AP2" t="e">
            <v>#REF!</v>
          </cell>
          <cell r="AQ2" t="e">
            <v>#REF!</v>
          </cell>
          <cell r="AR2">
            <v>1997182</v>
          </cell>
          <cell r="AS2">
            <v>2307216</v>
          </cell>
          <cell r="AT2" t="e">
            <v>#REF!</v>
          </cell>
          <cell r="AU2" t="e">
            <v>#REF!</v>
          </cell>
          <cell r="AV2" t="e">
            <v>#REF!</v>
          </cell>
          <cell r="AW2" t="e">
            <v>#REF!</v>
          </cell>
          <cell r="AX2" t="e">
            <v>#REF!</v>
          </cell>
          <cell r="AY2" t="e">
            <v>#REF!</v>
          </cell>
        </row>
        <row r="3">
          <cell r="A3" t="str">
            <v>Membership</v>
          </cell>
          <cell r="B3" t="e">
            <v>#REF!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  <cell r="P3" t="e">
            <v>#REF!</v>
          </cell>
          <cell r="Q3" t="e">
            <v>#REF!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  <cell r="Y3" t="e">
            <v>#REF!</v>
          </cell>
          <cell r="Z3" t="e">
            <v>#REF!</v>
          </cell>
          <cell r="AA3" t="e">
            <v>#REF!</v>
          </cell>
          <cell r="AB3" t="e">
            <v>#REF!</v>
          </cell>
          <cell r="AC3" t="e">
            <v>#REF!</v>
          </cell>
          <cell r="AD3" t="e">
            <v>#REF!</v>
          </cell>
          <cell r="AE3" t="e">
            <v>#REF!</v>
          </cell>
          <cell r="AF3" t="e">
            <v>#REF!</v>
          </cell>
          <cell r="AG3" t="e">
            <v>#REF!</v>
          </cell>
          <cell r="AH3" t="e">
            <v>#REF!</v>
          </cell>
          <cell r="AI3" t="e">
            <v>#REF!</v>
          </cell>
          <cell r="AJ3" t="e">
            <v>#REF!</v>
          </cell>
          <cell r="AK3" t="e">
            <v>#REF!</v>
          </cell>
          <cell r="AL3" t="e">
            <v>#REF!</v>
          </cell>
          <cell r="AM3" t="e">
            <v>#REF!</v>
          </cell>
          <cell r="AN3" t="e">
            <v>#REF!</v>
          </cell>
          <cell r="AO3" t="e">
            <v>#REF!</v>
          </cell>
          <cell r="AP3" t="e">
            <v>#REF!</v>
          </cell>
          <cell r="AQ3" t="e">
            <v>#REF!</v>
          </cell>
          <cell r="AR3">
            <v>4181</v>
          </cell>
          <cell r="AS3">
            <v>4194</v>
          </cell>
          <cell r="AT3" t="e">
            <v>#REF!</v>
          </cell>
          <cell r="AU3" t="e">
            <v>#REF!</v>
          </cell>
          <cell r="AV3" t="e">
            <v>#REF!</v>
          </cell>
          <cell r="AW3" t="e">
            <v>#REF!</v>
          </cell>
          <cell r="AX3" t="e">
            <v>#REF!</v>
          </cell>
          <cell r="AY3" t="e">
            <v>#REF!</v>
          </cell>
        </row>
        <row r="5">
          <cell r="A5" t="str">
            <v>Active Employee</v>
          </cell>
        </row>
        <row r="6">
          <cell r="A6" t="str">
            <v>Claims</v>
          </cell>
          <cell r="B6">
            <v>843699</v>
          </cell>
          <cell r="C6">
            <v>756207</v>
          </cell>
          <cell r="D6">
            <v>709029</v>
          </cell>
          <cell r="E6">
            <v>834666</v>
          </cell>
          <cell r="F6">
            <v>699455</v>
          </cell>
          <cell r="G6">
            <v>797060</v>
          </cell>
          <cell r="H6">
            <v>1097664</v>
          </cell>
          <cell r="I6">
            <v>916698</v>
          </cell>
          <cell r="J6">
            <v>1204008</v>
          </cell>
          <cell r="K6">
            <v>714756</v>
          </cell>
          <cell r="L6">
            <v>913026</v>
          </cell>
          <cell r="M6">
            <v>751603</v>
          </cell>
          <cell r="N6">
            <v>886542</v>
          </cell>
          <cell r="O6">
            <v>689247</v>
          </cell>
          <cell r="P6">
            <v>715759</v>
          </cell>
          <cell r="Q6">
            <v>715680</v>
          </cell>
          <cell r="R6">
            <v>746361</v>
          </cell>
          <cell r="S6">
            <v>706785</v>
          </cell>
          <cell r="T6">
            <v>651245</v>
          </cell>
          <cell r="U6">
            <v>828146</v>
          </cell>
          <cell r="V6">
            <v>999706</v>
          </cell>
          <cell r="W6">
            <v>758566</v>
          </cell>
          <cell r="X6">
            <v>988951</v>
          </cell>
          <cell r="Y6">
            <v>1273842</v>
          </cell>
          <cell r="Z6">
            <v>1297368</v>
          </cell>
          <cell r="AA6">
            <v>1505945</v>
          </cell>
          <cell r="AB6">
            <v>1044323</v>
          </cell>
          <cell r="AC6">
            <v>992214</v>
          </cell>
          <cell r="AD6">
            <v>905294</v>
          </cell>
          <cell r="AE6">
            <v>1352681</v>
          </cell>
          <cell r="AF6">
            <v>890337</v>
          </cell>
          <cell r="AG6">
            <v>1156250</v>
          </cell>
          <cell r="AH6">
            <v>1211240</v>
          </cell>
          <cell r="AI6">
            <v>1196656</v>
          </cell>
          <cell r="AJ6">
            <v>1425896</v>
          </cell>
          <cell r="AK6">
            <v>885110</v>
          </cell>
          <cell r="AL6">
            <v>1284168</v>
          </cell>
          <cell r="AM6">
            <v>952247</v>
          </cell>
          <cell r="AN6">
            <v>1236110</v>
          </cell>
          <cell r="AO6">
            <v>1125447.56</v>
          </cell>
          <cell r="AP6">
            <v>1267270</v>
          </cell>
          <cell r="AQ6">
            <v>1324626</v>
          </cell>
          <cell r="AR6">
            <v>1455523</v>
          </cell>
          <cell r="AS6">
            <v>1599224</v>
          </cell>
          <cell r="AT6">
            <v>1090110</v>
          </cell>
          <cell r="AU6">
            <v>2031007</v>
          </cell>
          <cell r="AV6">
            <v>942671</v>
          </cell>
          <cell r="AW6">
            <v>1536537</v>
          </cell>
          <cell r="AX6">
            <v>1535333</v>
          </cell>
          <cell r="AY6">
            <v>1441122</v>
          </cell>
        </row>
        <row r="7">
          <cell r="A7" t="str">
            <v>Membership</v>
          </cell>
          <cell r="B7">
            <v>2035</v>
          </cell>
          <cell r="C7">
            <v>1977</v>
          </cell>
          <cell r="D7">
            <v>1964</v>
          </cell>
          <cell r="E7">
            <v>1957</v>
          </cell>
          <cell r="F7">
            <v>1933</v>
          </cell>
          <cell r="G7">
            <v>1917</v>
          </cell>
          <cell r="H7">
            <v>1986</v>
          </cell>
          <cell r="I7">
            <v>1987</v>
          </cell>
          <cell r="J7">
            <v>1850</v>
          </cell>
          <cell r="K7">
            <v>1849</v>
          </cell>
          <cell r="L7">
            <v>1864</v>
          </cell>
          <cell r="M7">
            <v>1884</v>
          </cell>
          <cell r="N7">
            <v>1894</v>
          </cell>
          <cell r="O7">
            <v>1897</v>
          </cell>
          <cell r="P7">
            <v>1905</v>
          </cell>
          <cell r="Q7">
            <v>1754</v>
          </cell>
          <cell r="R7">
            <v>1772</v>
          </cell>
          <cell r="S7">
            <v>1782</v>
          </cell>
          <cell r="T7">
            <v>1775</v>
          </cell>
          <cell r="U7">
            <v>2192</v>
          </cell>
          <cell r="V7">
            <v>2155</v>
          </cell>
          <cell r="W7">
            <v>2143</v>
          </cell>
          <cell r="X7">
            <v>2174</v>
          </cell>
          <cell r="Y7">
            <v>2149</v>
          </cell>
          <cell r="Z7">
            <v>2160</v>
          </cell>
          <cell r="AA7">
            <v>2156</v>
          </cell>
          <cell r="AB7">
            <v>2130</v>
          </cell>
          <cell r="AC7">
            <v>2136</v>
          </cell>
          <cell r="AD7">
            <v>2138</v>
          </cell>
          <cell r="AE7">
            <v>2137</v>
          </cell>
          <cell r="AF7">
            <v>2128</v>
          </cell>
          <cell r="AG7">
            <v>2126</v>
          </cell>
          <cell r="AH7">
            <v>2124</v>
          </cell>
          <cell r="AI7">
            <v>2121</v>
          </cell>
          <cell r="AJ7">
            <v>2126</v>
          </cell>
          <cell r="AK7">
            <v>2123</v>
          </cell>
          <cell r="AL7">
            <v>2127</v>
          </cell>
          <cell r="AM7">
            <v>2735</v>
          </cell>
          <cell r="AN7">
            <v>2745</v>
          </cell>
          <cell r="AO7">
            <v>2742</v>
          </cell>
          <cell r="AP7">
            <v>2713</v>
          </cell>
          <cell r="AQ7">
            <v>2694</v>
          </cell>
          <cell r="AR7">
            <v>2680</v>
          </cell>
          <cell r="AS7">
            <v>2680</v>
          </cell>
          <cell r="AT7">
            <v>2666</v>
          </cell>
          <cell r="AU7">
            <v>2641</v>
          </cell>
          <cell r="AV7">
            <v>2677</v>
          </cell>
          <cell r="AW7">
            <v>2675</v>
          </cell>
          <cell r="AX7">
            <v>2687</v>
          </cell>
          <cell r="AY7">
            <v>2688</v>
          </cell>
        </row>
        <row r="8">
          <cell r="A8" t="str">
            <v>Average Active Employees</v>
          </cell>
          <cell r="B8">
            <v>4458.2789604495356</v>
          </cell>
          <cell r="C8">
            <v>4716.528464541314</v>
          </cell>
          <cell r="D8">
            <v>4836.0915619389589</v>
          </cell>
          <cell r="E8">
            <v>4680.5881156708838</v>
          </cell>
          <cell r="F8">
            <v>4619.9284226008085</v>
          </cell>
          <cell r="G8">
            <v>4613.2843946298808</v>
          </cell>
          <cell r="H8">
            <v>4799.1408067310076</v>
          </cell>
          <cell r="I8">
            <v>4891.1497512437809</v>
          </cell>
          <cell r="J8">
            <v>5144.659216013345</v>
          </cell>
          <cell r="K8">
            <v>5145.504076257369</v>
          </cell>
          <cell r="L8">
            <v>5242.0851491786789</v>
          </cell>
          <cell r="M8">
            <v>5187.2340820807294</v>
          </cell>
          <cell r="N8">
            <v>5249.9496999872335</v>
          </cell>
          <cell r="O8">
            <v>5251.2874035989717</v>
          </cell>
          <cell r="P8">
            <v>5285.7737361548079</v>
          </cell>
          <cell r="Q8">
            <v>5256.1779550776173</v>
          </cell>
          <cell r="R8">
            <v>5298.9664955182316</v>
          </cell>
          <cell r="S8">
            <v>5265.346944117262</v>
          </cell>
          <cell r="T8">
            <v>5076.6073943661977</v>
          </cell>
          <cell r="U8">
            <v>5065.7341194201872</v>
          </cell>
          <cell r="V8">
            <v>4986.9011773100247</v>
          </cell>
          <cell r="W8">
            <v>5057.9386845540903</v>
          </cell>
          <cell r="X8">
            <v>5052.3281291819076</v>
          </cell>
          <cell r="Y8">
            <v>5260.307177749417</v>
          </cell>
          <cell r="Z8">
            <v>5407.3020810705129</v>
          </cell>
          <cell r="AA8">
            <v>5755.5728554893467</v>
          </cell>
          <cell r="AB8">
            <v>5858.0457782299081</v>
          </cell>
          <cell r="AC8">
            <v>5931.8226171514798</v>
          </cell>
          <cell r="AD8">
            <v>5947.199900485135</v>
          </cell>
          <cell r="AE8">
            <v>6210.6388957357649</v>
          </cell>
          <cell r="AF8">
            <v>6230.7262578870732</v>
          </cell>
          <cell r="AG8">
            <v>6139.6597233017246</v>
          </cell>
          <cell r="AH8">
            <v>6245.8321466090811</v>
          </cell>
          <cell r="AI8">
            <v>6455.9060711086886</v>
          </cell>
          <cell r="AJ8">
            <v>6672.5665015020877</v>
          </cell>
          <cell r="AK8">
            <v>6497.1594610427646</v>
          </cell>
          <cell r="AL8">
            <v>6499.3496011262314</v>
          </cell>
          <cell r="AM8">
            <v>6225.1567242791934</v>
          </cell>
          <cell r="AN8">
            <v>6321.3605155243113</v>
          </cell>
          <cell r="AO8">
            <v>6392.0396809009853</v>
          </cell>
          <cell r="AP8">
            <v>6416.616982906964</v>
          </cell>
          <cell r="AQ8">
            <v>6256.6050481954717</v>
          </cell>
          <cell r="AR8">
            <v>6365.867409031127</v>
          </cell>
          <cell r="AS8">
            <v>6425.0978895766993</v>
          </cell>
          <cell r="AT8">
            <v>6248.5493516699407</v>
          </cell>
          <cell r="AU8">
            <v>6474.4239647577087</v>
          </cell>
          <cell r="AV8">
            <v>6157.4523039513679</v>
          </cell>
          <cell r="AW8">
            <v>6306.0256938179891</v>
          </cell>
          <cell r="AX8">
            <v>6297.3808920187794</v>
          </cell>
          <cell r="AY8">
            <v>6374.1397918201328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31-18"/>
      <sheetName val="9-30-18"/>
      <sheetName val="6-30-18"/>
      <sheetName val="3-31-18"/>
      <sheetName val="Journal Entry"/>
      <sheetName val="Run Out"/>
      <sheetName val="12-31-17 CORRECTED after TCJA"/>
      <sheetName val="12-31-17 After TCJA"/>
      <sheetName val="12-31-17 Before TCJA"/>
      <sheetName val="General Ledger Detail"/>
      <sheetName val="Journal Entries for 2017 bal"/>
    </sheetNames>
    <sheetDataSet>
      <sheetData sheetId="0"/>
      <sheetData sheetId="1"/>
      <sheetData sheetId="2"/>
      <sheetData sheetId="3">
        <row r="2">
          <cell r="B2">
            <v>43190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>
        <row r="8">
          <cell r="B8" t="str">
            <v>Kentucky Division - 009DIV</v>
          </cell>
          <cell r="C8" t="str">
            <v>Kentucky Division - 009DIV</v>
          </cell>
          <cell r="D8" t="str">
            <v>Kentucky Division - 009DIV</v>
          </cell>
          <cell r="E8" t="str">
            <v>Kentucky Division - 009DIV</v>
          </cell>
          <cell r="F8" t="str">
            <v>Kentucky Division - 009DIV</v>
          </cell>
          <cell r="G8" t="str">
            <v>Kentucky Division - 009DIV</v>
          </cell>
          <cell r="H8" t="str">
            <v>Kentucky Division - 009DIV</v>
          </cell>
          <cell r="I8" t="str">
            <v>Kentucky Division - 009DIV</v>
          </cell>
          <cell r="J8" t="str">
            <v>Kentucky Division - 009DIV</v>
          </cell>
          <cell r="K8" t="str">
            <v>Kentucky Division - 009DIV</v>
          </cell>
          <cell r="L8" t="str">
            <v>Kentucky Division - 009DIV</v>
          </cell>
          <cell r="M8" t="str">
            <v>Kentucky Division - 009DIV</v>
          </cell>
          <cell r="N8" t="str">
            <v>Kentucky Division - 009DIV</v>
          </cell>
          <cell r="P8" t="str">
            <v>Illinois Division - 092DIV</v>
          </cell>
          <cell r="Q8" t="str">
            <v>Illinois Division - 092DIV</v>
          </cell>
          <cell r="R8" t="str">
            <v>Illinois Division - 092DIV</v>
          </cell>
          <cell r="S8" t="str">
            <v>Illinois Division - 092DIV</v>
          </cell>
          <cell r="T8" t="str">
            <v>Illinois Division - 092DIV</v>
          </cell>
          <cell r="U8" t="str">
            <v>Illinois Division - 092DIV</v>
          </cell>
          <cell r="V8" t="str">
            <v>Illinois Division - 092DIV</v>
          </cell>
          <cell r="W8" t="str">
            <v>Illinois Division - 092DIV</v>
          </cell>
          <cell r="X8" t="str">
            <v>Illinois Division - 092DIV</v>
          </cell>
          <cell r="Y8" t="str">
            <v>Illinois Division - 092DIV</v>
          </cell>
          <cell r="Z8" t="str">
            <v>Illinois Division - 092DIV</v>
          </cell>
          <cell r="AA8" t="str">
            <v>Illinois Division - 092DIV</v>
          </cell>
          <cell r="AB8" t="str">
            <v>Illinois Division - 092DIV</v>
          </cell>
          <cell r="AD8" t="str">
            <v>Tennessee Division - 093DIV</v>
          </cell>
          <cell r="AE8" t="str">
            <v>Tennessee Division - 093DIV</v>
          </cell>
          <cell r="AF8" t="str">
            <v>Tennessee Division - 093DIV</v>
          </cell>
          <cell r="AG8" t="str">
            <v>Tennessee Division - 093DIV</v>
          </cell>
          <cell r="AH8" t="str">
            <v>Tennessee Division - 093DIV</v>
          </cell>
          <cell r="AI8" t="str">
            <v>Tennessee Division - 093DIV</v>
          </cell>
          <cell r="AJ8" t="str">
            <v>Tennessee Division - 093DIV</v>
          </cell>
          <cell r="AK8" t="str">
            <v>Tennessee Division - 093DIV</v>
          </cell>
          <cell r="AL8" t="str">
            <v>Tennessee Division - 093DIV</v>
          </cell>
          <cell r="AM8" t="str">
            <v>Tennessee Division - 093DIV</v>
          </cell>
          <cell r="AN8" t="str">
            <v>Tennessee Division - 093DIV</v>
          </cell>
          <cell r="AO8" t="str">
            <v>Tennessee Division - 093DIV</v>
          </cell>
          <cell r="AP8" t="str">
            <v>Tennessee Division - 093DIV</v>
          </cell>
          <cell r="AR8" t="str">
            <v>Georgia Division - GEORDV</v>
          </cell>
          <cell r="AS8" t="str">
            <v>Georgia Division - GEORDV</v>
          </cell>
          <cell r="AT8" t="str">
            <v>Georgia Division - GEORDV</v>
          </cell>
          <cell r="AU8" t="str">
            <v>Georgia Division - GEORDV</v>
          </cell>
          <cell r="AV8" t="str">
            <v>Georgia Division - GEORDV</v>
          </cell>
          <cell r="AW8" t="str">
            <v>Georgia Division - GEORDV</v>
          </cell>
          <cell r="AX8" t="str">
            <v>Georgia Division - GEORDV</v>
          </cell>
          <cell r="AY8" t="str">
            <v>Georgia Division - GEORDV</v>
          </cell>
          <cell r="AZ8" t="str">
            <v>Georgia Division - GEORDV</v>
          </cell>
          <cell r="BA8" t="str">
            <v>Georgia Division - GEORDV</v>
          </cell>
          <cell r="BB8" t="str">
            <v>Georgia Division - GEORDV</v>
          </cell>
          <cell r="BC8" t="str">
            <v>Georgia Division - GEORDV</v>
          </cell>
          <cell r="BD8" t="str">
            <v>Georgia Division - GEORDV</v>
          </cell>
          <cell r="BF8" t="str">
            <v>Virginia Division - 096DIV</v>
          </cell>
          <cell r="BG8" t="str">
            <v>Virginia Division - 096DIV</v>
          </cell>
          <cell r="BH8" t="str">
            <v>Virginia Division - 096DIV</v>
          </cell>
          <cell r="BI8" t="str">
            <v>Virginia Division - 096DIV</v>
          </cell>
          <cell r="BJ8" t="str">
            <v>Virginia Division - 096DIV</v>
          </cell>
          <cell r="BK8" t="str">
            <v>Virginia Division - 096DIV</v>
          </cell>
          <cell r="BL8" t="str">
            <v>Virginia Division - 096DIV</v>
          </cell>
          <cell r="BM8" t="str">
            <v>Virginia Division - 096DIV</v>
          </cell>
          <cell r="BN8" t="str">
            <v>Virginia Division - 096DIV</v>
          </cell>
          <cell r="BO8" t="str">
            <v>Virginia Division - 096DIV</v>
          </cell>
          <cell r="BP8" t="str">
            <v>Virginia Division - 096DIV</v>
          </cell>
          <cell r="BQ8" t="str">
            <v>Virginia Division - 096DIV</v>
          </cell>
          <cell r="BR8" t="str">
            <v>Virginia Division - 096DIV</v>
          </cell>
          <cell r="BT8" t="str">
            <v>Iowa Division - 098DIV</v>
          </cell>
          <cell r="BU8" t="str">
            <v>Iowa Division - 098DIV</v>
          </cell>
          <cell r="BV8" t="str">
            <v>Iowa Division - 098DIV</v>
          </cell>
          <cell r="BW8" t="str">
            <v>Iowa Division - 098DIV</v>
          </cell>
          <cell r="BX8" t="str">
            <v>Iowa Division - 098DIV</v>
          </cell>
          <cell r="BY8" t="str">
            <v>Iowa Division - 098DIV</v>
          </cell>
          <cell r="BZ8" t="str">
            <v>Iowa Division - 098DIV</v>
          </cell>
          <cell r="CA8" t="str">
            <v>Iowa Division - 098DIV</v>
          </cell>
          <cell r="CB8" t="str">
            <v>Iowa Division - 098DIV</v>
          </cell>
          <cell r="CC8" t="str">
            <v>Iowa Division - 098DIV</v>
          </cell>
          <cell r="CD8" t="str">
            <v>Iowa Division - 098DIV</v>
          </cell>
          <cell r="CE8" t="str">
            <v>Iowa Division - 098DIV</v>
          </cell>
          <cell r="CF8" t="str">
            <v>Iowa Division - 098DIV</v>
          </cell>
          <cell r="CH8" t="str">
            <v>MO Mid States Division - MOMDDV</v>
          </cell>
          <cell r="CI8" t="str">
            <v>MO Mid States Division - MOMDDV</v>
          </cell>
          <cell r="CJ8" t="str">
            <v>MO Mid States Division - MOMDDV</v>
          </cell>
          <cell r="CK8" t="str">
            <v>MO Mid States Division - MOMDDV</v>
          </cell>
          <cell r="CL8" t="str">
            <v>MO Mid States Division - MOMDDV</v>
          </cell>
          <cell r="CM8" t="str">
            <v>MO Mid States Division - MOMDDV</v>
          </cell>
          <cell r="CN8" t="str">
            <v>MO Mid States Division - MOMDDV</v>
          </cell>
          <cell r="CO8" t="str">
            <v>MO Mid States Division - MOMDDV</v>
          </cell>
          <cell r="CP8" t="str">
            <v>MO Mid States Division - MOMDDV</v>
          </cell>
          <cell r="CQ8" t="str">
            <v>MO Mid States Division - MOMDDV</v>
          </cell>
          <cell r="CR8" t="str">
            <v>MO Mid States Division - MOMDDV</v>
          </cell>
          <cell r="CS8" t="str">
            <v>MO Mid States Division - MOMDDV</v>
          </cell>
          <cell r="CT8" t="str">
            <v>MO Mid States Division - MOMDDV</v>
          </cell>
          <cell r="CV8" t="str">
            <v>Unallocated Mid States Division - UAMDDV</v>
          </cell>
          <cell r="CW8" t="str">
            <v>Unallocated Mid States Division - UAMDDV</v>
          </cell>
          <cell r="CX8" t="str">
            <v>Unallocated Mid States Division - UAMDDV</v>
          </cell>
          <cell r="CY8" t="str">
            <v>Unallocated Mid States Division - UAMDDV</v>
          </cell>
          <cell r="CZ8" t="str">
            <v>Unallocated Mid States Division - UAMDDV</v>
          </cell>
          <cell r="DA8" t="str">
            <v>Unallocated Mid States Division - UAMDDV</v>
          </cell>
          <cell r="DB8" t="str">
            <v>Unallocated Mid States Division - UAMDDV</v>
          </cell>
          <cell r="DC8" t="str">
            <v>Unallocated Mid States Division - UAMDDV</v>
          </cell>
          <cell r="DD8" t="str">
            <v>Unallocated Mid States Division - UAMDDV</v>
          </cell>
          <cell r="DE8" t="str">
            <v>Unallocated Mid States Division - UAMDDV</v>
          </cell>
          <cell r="DF8" t="str">
            <v>Unallocated Mid States Division - UAMDDV</v>
          </cell>
          <cell r="DG8" t="str">
            <v>Unallocated Mid States Division - UAMDDV</v>
          </cell>
          <cell r="DH8" t="str">
            <v>Unallocated Mid States Division - UAMDDV</v>
          </cell>
          <cell r="DJ8" t="str">
            <v>Mid-States Div - 050COM</v>
          </cell>
          <cell r="DK8" t="str">
            <v>Mid-States Div - 050COM</v>
          </cell>
          <cell r="DL8" t="str">
            <v>Mid-States Div - 050COM</v>
          </cell>
          <cell r="DM8" t="str">
            <v>Mid-States Div - 050COM</v>
          </cell>
          <cell r="DN8" t="str">
            <v>Mid-States Div - 050COM</v>
          </cell>
          <cell r="DO8" t="str">
            <v>Mid-States Div - 050COM</v>
          </cell>
          <cell r="DP8" t="str">
            <v>Mid-States Div - 050COM</v>
          </cell>
          <cell r="DQ8" t="str">
            <v>Mid-States Div - 050COM</v>
          </cell>
          <cell r="DR8" t="str">
            <v>Mid-States Div - 050COM</v>
          </cell>
          <cell r="DS8" t="str">
            <v>Mid-States Div - 050COM</v>
          </cell>
          <cell r="DT8" t="str">
            <v>Mid-States Div - 050COM</v>
          </cell>
          <cell r="DU8" t="str">
            <v>Mid-States Div - 050COM</v>
          </cell>
          <cell r="DV8" t="str">
            <v>Mid-States Div - 050COM</v>
          </cell>
          <cell r="DX8" t="str">
            <v>Colorado Divisions No 24 - COLODV</v>
          </cell>
          <cell r="DY8" t="str">
            <v>Colorado Divisions No 24 - COLODV</v>
          </cell>
          <cell r="DZ8" t="str">
            <v>Colorado Divisions No 24 - COLODV</v>
          </cell>
          <cell r="EA8" t="str">
            <v>Colorado Divisions No 24 - COLODV</v>
          </cell>
          <cell r="EB8" t="str">
            <v>Colorado Divisions No 24 - COLODV</v>
          </cell>
          <cell r="EC8" t="str">
            <v>Colorado Divisions No 24 - COLODV</v>
          </cell>
          <cell r="ED8" t="str">
            <v>Colorado Divisions No 24 - COLODV</v>
          </cell>
          <cell r="EE8" t="str">
            <v>Colorado Divisions No 24 - COLODV</v>
          </cell>
          <cell r="EF8" t="str">
            <v>Colorado Divisions No 24 - COLODV</v>
          </cell>
          <cell r="EG8" t="str">
            <v>Colorado Divisions No 24 - COLODV</v>
          </cell>
          <cell r="EH8" t="str">
            <v>Colorado Divisions No 24 - COLODV</v>
          </cell>
          <cell r="EI8" t="str">
            <v>Colorado Divisions No 24 - COLODV</v>
          </cell>
          <cell r="EJ8" t="str">
            <v>Colorado Divisions No 24 - COLODV</v>
          </cell>
          <cell r="EL8" t="str">
            <v>Kansas Divisions - KANSDV</v>
          </cell>
          <cell r="EM8" t="str">
            <v>Kansas Divisions - KANSDV</v>
          </cell>
          <cell r="EN8" t="str">
            <v>Kansas Divisions - KANSDV</v>
          </cell>
          <cell r="EO8" t="str">
            <v>Kansas Divisions - KANSDV</v>
          </cell>
          <cell r="EP8" t="str">
            <v>Kansas Divisions - KANSDV</v>
          </cell>
          <cell r="EQ8" t="str">
            <v>Kansas Divisions - KANSDV</v>
          </cell>
          <cell r="ER8" t="str">
            <v>Kansas Divisions - KANSDV</v>
          </cell>
          <cell r="ES8" t="str">
            <v>Kansas Divisions - KANSDV</v>
          </cell>
          <cell r="ET8" t="str">
            <v>Kansas Divisions - KANSDV</v>
          </cell>
          <cell r="EU8" t="str">
            <v>Kansas Divisions - KANSDV</v>
          </cell>
          <cell r="EV8" t="str">
            <v>Kansas Divisions - KANSDV</v>
          </cell>
          <cell r="EW8" t="str">
            <v>Kansas Divisions - KANSDV</v>
          </cell>
          <cell r="EX8" t="str">
            <v>Kansas Divisions - KANSDV</v>
          </cell>
          <cell r="EZ8" t="str">
            <v>MO COKS Division - MOCKDV</v>
          </cell>
          <cell r="FA8" t="str">
            <v>MO COKS Division - MOCKDV</v>
          </cell>
          <cell r="FB8" t="str">
            <v>MO COKS Division - MOCKDV</v>
          </cell>
          <cell r="FC8" t="str">
            <v>MO COKS Division - MOCKDV</v>
          </cell>
          <cell r="FD8" t="str">
            <v>MO COKS Division - MOCKDV</v>
          </cell>
          <cell r="FE8" t="str">
            <v>MO COKS Division - MOCKDV</v>
          </cell>
          <cell r="FF8" t="str">
            <v>MO COKS Division - MOCKDV</v>
          </cell>
          <cell r="FG8" t="str">
            <v>MO COKS Division - MOCKDV</v>
          </cell>
          <cell r="FH8" t="str">
            <v>MO COKS Division - MOCKDV</v>
          </cell>
          <cell r="FI8" t="str">
            <v>MO COKS Division - MOCKDV</v>
          </cell>
          <cell r="FJ8" t="str">
            <v>MO COKS Division - MOCKDV</v>
          </cell>
          <cell r="FK8" t="str">
            <v>MO COKS Division - MOCKDV</v>
          </cell>
          <cell r="FL8" t="str">
            <v>MO COKS Division - MOCKDV</v>
          </cell>
          <cell r="FN8" t="str">
            <v>Unallocated COKS Division - UACKDV</v>
          </cell>
          <cell r="FO8" t="str">
            <v>Unallocated COKS Division - UACKDV</v>
          </cell>
          <cell r="FP8" t="str">
            <v>Unallocated COKS Division - UACKDV</v>
          </cell>
          <cell r="FQ8" t="str">
            <v>Unallocated COKS Division - UACKDV</v>
          </cell>
          <cell r="FR8" t="str">
            <v>Unallocated COKS Division - UACKDV</v>
          </cell>
          <cell r="FS8" t="str">
            <v>Unallocated COKS Division - UACKDV</v>
          </cell>
          <cell r="FT8" t="str">
            <v>Unallocated COKS Division - UACKDV</v>
          </cell>
          <cell r="FU8" t="str">
            <v>Unallocated COKS Division - UACKDV</v>
          </cell>
          <cell r="FV8" t="str">
            <v>Unallocated COKS Division - UACKDV</v>
          </cell>
          <cell r="FW8" t="str">
            <v>Unallocated COKS Division - UACKDV</v>
          </cell>
          <cell r="FX8" t="str">
            <v>Unallocated COKS Division - UACKDV</v>
          </cell>
          <cell r="FY8" t="str">
            <v>Unallocated COKS Division - UACKDV</v>
          </cell>
          <cell r="FZ8" t="str">
            <v>Unallocated COKS Division - UACKDV</v>
          </cell>
          <cell r="GB8" t="str">
            <v>COKS Div - 060COM</v>
          </cell>
          <cell r="GC8" t="str">
            <v>COKS Div - 060COM</v>
          </cell>
          <cell r="GD8" t="str">
            <v>COKS Div - 060COM</v>
          </cell>
          <cell r="GE8" t="str">
            <v>COKS Div - 060COM</v>
          </cell>
          <cell r="GF8" t="str">
            <v>COKS Div - 060COM</v>
          </cell>
          <cell r="GG8" t="str">
            <v>COKS Div - 060COM</v>
          </cell>
          <cell r="GH8" t="str">
            <v>COKS Div - 060COM</v>
          </cell>
          <cell r="GI8" t="str">
            <v>COKS Div - 060COM</v>
          </cell>
          <cell r="GJ8" t="str">
            <v>COKS Div - 060COM</v>
          </cell>
          <cell r="GK8" t="str">
            <v>COKS Div - 060COM</v>
          </cell>
          <cell r="GL8" t="str">
            <v>COKS Div - 060COM</v>
          </cell>
          <cell r="GM8" t="str">
            <v>COKS Div - 060COM</v>
          </cell>
          <cell r="GN8" t="str">
            <v>COKS Div - 060COM</v>
          </cell>
        </row>
        <row r="9">
          <cell r="A9" t="str">
            <v>Total Gas Revenue</v>
          </cell>
          <cell r="B9">
            <v>263802136.01000002</v>
          </cell>
          <cell r="C9">
            <v>9862916.1600000001</v>
          </cell>
          <cell r="D9">
            <v>25082240.149999999</v>
          </cell>
          <cell r="E9">
            <v>41494543.480000004</v>
          </cell>
          <cell r="F9">
            <v>63053128.890000001</v>
          </cell>
          <cell r="G9">
            <v>38388021.200000003</v>
          </cell>
          <cell r="H9">
            <v>32876011.089999996</v>
          </cell>
          <cell r="I9">
            <v>16432134.879999995</v>
          </cell>
          <cell r="J9">
            <v>9906676</v>
          </cell>
          <cell r="K9">
            <v>6466911.9700000007</v>
          </cell>
          <cell r="L9">
            <v>6762900.6199999992</v>
          </cell>
          <cell r="M9">
            <v>6725150.6200000001</v>
          </cell>
          <cell r="N9">
            <v>6751500.9499999993</v>
          </cell>
          <cell r="P9">
            <v>38916864.359999999</v>
          </cell>
          <cell r="Q9">
            <v>2778066.15</v>
          </cell>
          <cell r="R9">
            <v>2987929.91</v>
          </cell>
          <cell r="S9">
            <v>6447884.6699999999</v>
          </cell>
          <cell r="T9">
            <v>9166418.8000000007</v>
          </cell>
          <cell r="U9">
            <v>5351276.67</v>
          </cell>
          <cell r="V9">
            <v>4950061.99</v>
          </cell>
          <cell r="W9">
            <v>2267280.21</v>
          </cell>
          <cell r="X9">
            <v>1472550.68</v>
          </cell>
          <cell r="Y9">
            <v>867067.6</v>
          </cell>
          <cell r="Z9">
            <v>882558.41</v>
          </cell>
          <cell r="AA9">
            <v>879246.79</v>
          </cell>
          <cell r="AB9">
            <v>866522.48</v>
          </cell>
          <cell r="AD9">
            <v>218897161.45000002</v>
          </cell>
          <cell r="AE9">
            <v>10886572.83</v>
          </cell>
          <cell r="AF9">
            <v>20235582.890000001</v>
          </cell>
          <cell r="AG9">
            <v>34330132.150000006</v>
          </cell>
          <cell r="AH9">
            <v>46820023.340000004</v>
          </cell>
          <cell r="AI9">
            <v>31311842.959999997</v>
          </cell>
          <cell r="AJ9">
            <v>25397846.390000001</v>
          </cell>
          <cell r="AK9">
            <v>14007297.710000001</v>
          </cell>
          <cell r="AL9">
            <v>9277662.0999999996</v>
          </cell>
          <cell r="AM9">
            <v>6562565.9299999997</v>
          </cell>
          <cell r="AN9">
            <v>6682154.8600000003</v>
          </cell>
          <cell r="AO9">
            <v>6775467.1100000003</v>
          </cell>
          <cell r="AP9">
            <v>6610013.1800000006</v>
          </cell>
          <cell r="AR9">
            <v>87973765.269999996</v>
          </cell>
          <cell r="AS9">
            <v>5071950.41</v>
          </cell>
          <cell r="AT9">
            <v>8099829.1899999995</v>
          </cell>
          <cell r="AU9">
            <v>14775407.92</v>
          </cell>
          <cell r="AV9">
            <v>15473877.280000001</v>
          </cell>
          <cell r="AW9">
            <v>9648058.0500000007</v>
          </cell>
          <cell r="AX9">
            <v>8561083.0099999998</v>
          </cell>
          <cell r="AY9">
            <v>5704197.9800000004</v>
          </cell>
          <cell r="AZ9">
            <v>4284512.4400000004</v>
          </cell>
          <cell r="BA9">
            <v>4142512.26</v>
          </cell>
          <cell r="BB9">
            <v>4108713.5</v>
          </cell>
          <cell r="BC9">
            <v>4018137.97</v>
          </cell>
          <cell r="BD9">
            <v>4085485.26</v>
          </cell>
          <cell r="BF9">
            <v>78078704.480000019</v>
          </cell>
          <cell r="BG9">
            <v>4475624.76</v>
          </cell>
          <cell r="BH9">
            <v>7721456.0700000003</v>
          </cell>
          <cell r="BI9">
            <v>11525068.510000002</v>
          </cell>
          <cell r="BJ9">
            <v>12985900.439999999</v>
          </cell>
          <cell r="BK9">
            <v>9595238.4900000021</v>
          </cell>
          <cell r="BL9">
            <v>8755322.4199999999</v>
          </cell>
          <cell r="BM9">
            <v>5499815.79</v>
          </cell>
          <cell r="BN9">
            <v>4357341.63</v>
          </cell>
          <cell r="BO9">
            <v>3478745.69</v>
          </cell>
          <cell r="BP9">
            <v>3263766.52</v>
          </cell>
          <cell r="BQ9">
            <v>3249951.9</v>
          </cell>
          <cell r="BR9">
            <v>3170472.26</v>
          </cell>
          <cell r="BT9">
            <v>8649076.3699999992</v>
          </cell>
          <cell r="BU9">
            <v>396135.64</v>
          </cell>
          <cell r="BV9">
            <v>700466.06</v>
          </cell>
          <cell r="BW9">
            <v>1517010.27</v>
          </cell>
          <cell r="BX9">
            <v>2034036.64</v>
          </cell>
          <cell r="BY9">
            <v>1316308.22</v>
          </cell>
          <cell r="BZ9">
            <v>1049715.92</v>
          </cell>
          <cell r="CA9">
            <v>505237.19</v>
          </cell>
          <cell r="CB9">
            <v>327746.71000000002</v>
          </cell>
          <cell r="CC9">
            <v>190503.23</v>
          </cell>
          <cell r="CD9">
            <v>222012.2</v>
          </cell>
          <cell r="CE9">
            <v>193710.57</v>
          </cell>
          <cell r="CF9">
            <v>196193.72</v>
          </cell>
          <cell r="CH9">
            <v>75055376.439999998</v>
          </cell>
          <cell r="CI9">
            <v>4078883.96</v>
          </cell>
          <cell r="CJ9">
            <v>5661850.2399999993</v>
          </cell>
          <cell r="CK9">
            <v>13067860.01</v>
          </cell>
          <cell r="CL9">
            <v>15885697.25</v>
          </cell>
          <cell r="CM9">
            <v>9885402.6100000013</v>
          </cell>
          <cell r="CN9">
            <v>8718100.0300000012</v>
          </cell>
          <cell r="CO9">
            <v>4876599.97</v>
          </cell>
          <cell r="CP9">
            <v>3162244.25</v>
          </cell>
          <cell r="CQ9">
            <v>2202338.31</v>
          </cell>
          <cell r="CR9">
            <v>2344205.2999999998</v>
          </cell>
          <cell r="CS9">
            <v>2329620.42</v>
          </cell>
          <cell r="CT9">
            <v>2842574.09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771373084.38</v>
          </cell>
          <cell r="DK9">
            <v>37550149.910000004</v>
          </cell>
          <cell r="DL9">
            <v>70489354.510000005</v>
          </cell>
          <cell r="DM9">
            <v>123157907.01000002</v>
          </cell>
          <cell r="DN9">
            <v>165419082.63999999</v>
          </cell>
          <cell r="DO9">
            <v>105496148.19999999</v>
          </cell>
          <cell r="DP9">
            <v>90308140.850000009</v>
          </cell>
          <cell r="DQ9">
            <v>49292563.729999989</v>
          </cell>
          <cell r="DR9">
            <v>32788733.810000002</v>
          </cell>
          <cell r="DS9">
            <v>23910644.989999998</v>
          </cell>
          <cell r="DT9">
            <v>24266311.41</v>
          </cell>
          <cell r="DU9">
            <v>24171285.379999995</v>
          </cell>
          <cell r="DV9">
            <v>24522761.939999994</v>
          </cell>
          <cell r="DX9">
            <v>154155988.31000003</v>
          </cell>
          <cell r="DY9">
            <v>7890800.04</v>
          </cell>
          <cell r="DZ9">
            <v>14875510.660000002</v>
          </cell>
          <cell r="EA9">
            <v>22908607.510000002</v>
          </cell>
          <cell r="EB9">
            <v>30836052.509999998</v>
          </cell>
          <cell r="EC9">
            <v>19578233.879999999</v>
          </cell>
          <cell r="ED9">
            <v>17368409.950000003</v>
          </cell>
          <cell r="EE9">
            <v>12225362.000000002</v>
          </cell>
          <cell r="EF9">
            <v>7525962.1399999978</v>
          </cell>
          <cell r="EG9">
            <v>5309160.54</v>
          </cell>
          <cell r="EH9">
            <v>4770399.8099999996</v>
          </cell>
          <cell r="EI9">
            <v>4827351.42</v>
          </cell>
          <cell r="EJ9">
            <v>6040137.8499999996</v>
          </cell>
          <cell r="EL9">
            <v>202911927.55000001</v>
          </cell>
          <cell r="EM9">
            <v>8966396.6600000001</v>
          </cell>
          <cell r="EN9">
            <v>17120831.32</v>
          </cell>
          <cell r="EO9">
            <v>33978470.25</v>
          </cell>
          <cell r="EP9">
            <v>46166404.81000001</v>
          </cell>
          <cell r="EQ9">
            <v>29891902.219999999</v>
          </cell>
          <cell r="ER9">
            <v>26739427.43</v>
          </cell>
          <cell r="ES9">
            <v>7002374.1599999992</v>
          </cell>
          <cell r="ET9">
            <v>8294675.7500000009</v>
          </cell>
          <cell r="EU9">
            <v>6466470.7399999993</v>
          </cell>
          <cell r="EV9">
            <v>6256678.0899999999</v>
          </cell>
          <cell r="EW9">
            <v>6290080.8099999996</v>
          </cell>
          <cell r="EX9">
            <v>5738215.3099999996</v>
          </cell>
          <cell r="EZ9">
            <v>7391126.3699999992</v>
          </cell>
          <cell r="FA9">
            <v>428791.67</v>
          </cell>
          <cell r="FB9">
            <v>591137.56999999995</v>
          </cell>
          <cell r="FC9">
            <v>1130467.69</v>
          </cell>
          <cell r="FD9">
            <v>1393005.03</v>
          </cell>
          <cell r="FE9">
            <v>1092171.83</v>
          </cell>
          <cell r="FF9">
            <v>973567.17</v>
          </cell>
          <cell r="FG9">
            <v>468804.86</v>
          </cell>
          <cell r="FH9">
            <v>326229.09000000003</v>
          </cell>
          <cell r="FI9">
            <v>254742.01</v>
          </cell>
          <cell r="FJ9">
            <v>261953.81</v>
          </cell>
          <cell r="FK9">
            <v>172181.87</v>
          </cell>
          <cell r="FL9">
            <v>298073.77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364459042.23000008</v>
          </cell>
          <cell r="GC9">
            <v>17285988.370000001</v>
          </cell>
          <cell r="GD9">
            <v>32587479.550000004</v>
          </cell>
          <cell r="GE9">
            <v>58017545.450000003</v>
          </cell>
          <cell r="GF9">
            <v>78395462.350000009</v>
          </cell>
          <cell r="GG9">
            <v>50562307.929999992</v>
          </cell>
          <cell r="GH9">
            <v>45081404.550000004</v>
          </cell>
          <cell r="GI9">
            <v>19696541.02</v>
          </cell>
          <cell r="GJ9">
            <v>16146866.979999999</v>
          </cell>
          <cell r="GK9">
            <v>12030373.289999999</v>
          </cell>
          <cell r="GL9">
            <v>11289031.709999999</v>
          </cell>
          <cell r="GM9">
            <v>11289614.1</v>
          </cell>
          <cell r="GN9">
            <v>12076426.93</v>
          </cell>
        </row>
        <row r="10">
          <cell r="A10" t="str">
            <v>Transportation Revenue</v>
          </cell>
          <cell r="B10">
            <v>10492673.300000001</v>
          </cell>
          <cell r="C10">
            <v>787023.14</v>
          </cell>
          <cell r="D10">
            <v>884128.36</v>
          </cell>
          <cell r="E10">
            <v>900190.26</v>
          </cell>
          <cell r="F10">
            <v>972624.79</v>
          </cell>
          <cell r="G10">
            <v>989371.02</v>
          </cell>
          <cell r="H10">
            <v>981406.83</v>
          </cell>
          <cell r="I10">
            <v>943344.93</v>
          </cell>
          <cell r="J10">
            <v>855484.4</v>
          </cell>
          <cell r="K10">
            <v>824989.74</v>
          </cell>
          <cell r="L10">
            <v>777447.7</v>
          </cell>
          <cell r="M10">
            <v>807519.82</v>
          </cell>
          <cell r="N10">
            <v>769142.31</v>
          </cell>
          <cell r="P10">
            <v>345367.59</v>
          </cell>
          <cell r="Q10">
            <v>19627.55</v>
          </cell>
          <cell r="R10">
            <v>22741.86</v>
          </cell>
          <cell r="S10">
            <v>26159.9</v>
          </cell>
          <cell r="T10">
            <v>33776.339999999997</v>
          </cell>
          <cell r="U10">
            <v>39609.79</v>
          </cell>
          <cell r="V10">
            <v>45869.11</v>
          </cell>
          <cell r="W10">
            <v>50173.84</v>
          </cell>
          <cell r="X10">
            <v>36651.97</v>
          </cell>
          <cell r="Y10">
            <v>17557.939999999999</v>
          </cell>
          <cell r="Z10">
            <v>16881.439999999999</v>
          </cell>
          <cell r="AA10">
            <v>18214.919999999998</v>
          </cell>
          <cell r="AB10">
            <v>18102.93</v>
          </cell>
          <cell r="AD10">
            <v>6483505.7400000002</v>
          </cell>
          <cell r="AE10">
            <v>464712.4</v>
          </cell>
          <cell r="AF10">
            <v>522394.04</v>
          </cell>
          <cell r="AG10">
            <v>576814.12</v>
          </cell>
          <cell r="AH10">
            <v>577212.1</v>
          </cell>
          <cell r="AI10">
            <v>668665.09</v>
          </cell>
          <cell r="AJ10">
            <v>609307.11</v>
          </cell>
          <cell r="AK10">
            <v>592490.80000000005</v>
          </cell>
          <cell r="AL10">
            <v>525988</v>
          </cell>
          <cell r="AM10">
            <v>493528.96</v>
          </cell>
          <cell r="AN10">
            <v>467488</v>
          </cell>
          <cell r="AO10">
            <v>484451.2</v>
          </cell>
          <cell r="AP10">
            <v>500453.92</v>
          </cell>
          <cell r="AR10">
            <v>1375300.16</v>
          </cell>
          <cell r="AS10">
            <v>111008.64</v>
          </cell>
          <cell r="AT10">
            <v>136862.07999999999</v>
          </cell>
          <cell r="AU10">
            <v>129471.2</v>
          </cell>
          <cell r="AV10">
            <v>152246.88</v>
          </cell>
          <cell r="AW10">
            <v>152092.64000000001</v>
          </cell>
          <cell r="AX10">
            <v>130048.48</v>
          </cell>
          <cell r="AY10">
            <v>108920.16</v>
          </cell>
          <cell r="AZ10">
            <v>97451.36</v>
          </cell>
          <cell r="BA10">
            <v>90069.6</v>
          </cell>
          <cell r="BB10">
            <v>87841.12</v>
          </cell>
          <cell r="BC10">
            <v>89890.4</v>
          </cell>
          <cell r="BD10">
            <v>89397.6</v>
          </cell>
          <cell r="BF10">
            <v>950559.86</v>
          </cell>
          <cell r="BG10">
            <v>72633.64</v>
          </cell>
          <cell r="BH10">
            <v>75155.58</v>
          </cell>
          <cell r="BI10">
            <v>92411.47</v>
          </cell>
          <cell r="BJ10">
            <v>91883.94</v>
          </cell>
          <cell r="BK10">
            <v>105389.52</v>
          </cell>
          <cell r="BL10">
            <v>76970.89</v>
          </cell>
          <cell r="BM10">
            <v>102222.14</v>
          </cell>
          <cell r="BN10">
            <v>60573.22</v>
          </cell>
          <cell r="BO10">
            <v>65088.68</v>
          </cell>
          <cell r="BP10">
            <v>68158.97</v>
          </cell>
          <cell r="BQ10">
            <v>72982.960000000006</v>
          </cell>
          <cell r="BR10">
            <v>67088.850000000006</v>
          </cell>
          <cell r="BT10">
            <v>758047.17</v>
          </cell>
          <cell r="BU10">
            <v>57163.8</v>
          </cell>
          <cell r="BV10">
            <v>59677.06</v>
          </cell>
          <cell r="BW10">
            <v>66199.81</v>
          </cell>
          <cell r="BX10">
            <v>77801.5</v>
          </cell>
          <cell r="BY10">
            <v>82278.210000000006</v>
          </cell>
          <cell r="BZ10">
            <v>73644.11</v>
          </cell>
          <cell r="CA10">
            <v>44635.65</v>
          </cell>
          <cell r="CB10">
            <v>48143.33</v>
          </cell>
          <cell r="CC10">
            <v>54345.43</v>
          </cell>
          <cell r="CD10">
            <v>56809.84</v>
          </cell>
          <cell r="CE10">
            <v>62561.49</v>
          </cell>
          <cell r="CF10">
            <v>74786.94</v>
          </cell>
          <cell r="CH10">
            <v>1942573.85</v>
          </cell>
          <cell r="CI10">
            <v>123629.37</v>
          </cell>
          <cell r="CJ10">
            <v>147365.47</v>
          </cell>
          <cell r="CK10">
            <v>178868.66</v>
          </cell>
          <cell r="CL10">
            <v>210972.83</v>
          </cell>
          <cell r="CM10">
            <v>233273.43</v>
          </cell>
          <cell r="CN10">
            <v>205062.12</v>
          </cell>
          <cell r="CO10">
            <v>184397.21</v>
          </cell>
          <cell r="CP10">
            <v>146788.48000000001</v>
          </cell>
          <cell r="CQ10">
            <v>133932.14000000001</v>
          </cell>
          <cell r="CR10">
            <v>129640.58</v>
          </cell>
          <cell r="CS10">
            <v>122162.49</v>
          </cell>
          <cell r="CT10">
            <v>126481.07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22348027.670000002</v>
          </cell>
          <cell r="DK10">
            <v>1635798.54</v>
          </cell>
          <cell r="DL10">
            <v>1848324.45</v>
          </cell>
          <cell r="DM10">
            <v>1970115.42</v>
          </cell>
          <cell r="DN10">
            <v>2116518.38</v>
          </cell>
          <cell r="DO10">
            <v>2270679.7000000002</v>
          </cell>
          <cell r="DP10">
            <v>2122308.65</v>
          </cell>
          <cell r="DQ10">
            <v>2026184.73</v>
          </cell>
          <cell r="DR10">
            <v>1771080.76</v>
          </cell>
          <cell r="DS10">
            <v>1679512.49</v>
          </cell>
          <cell r="DT10">
            <v>1604267.65</v>
          </cell>
          <cell r="DU10">
            <v>1657783.28</v>
          </cell>
          <cell r="DV10">
            <v>1645453.62</v>
          </cell>
          <cell r="DX10">
            <v>2281969.04</v>
          </cell>
          <cell r="DY10">
            <v>162246.54999999999</v>
          </cell>
          <cell r="DZ10">
            <v>187135.17</v>
          </cell>
          <cell r="EA10">
            <v>237391.81</v>
          </cell>
          <cell r="EB10">
            <v>255964.03</v>
          </cell>
          <cell r="EC10">
            <v>256117.3</v>
          </cell>
          <cell r="ED10">
            <v>207049.55</v>
          </cell>
          <cell r="EE10">
            <v>205195.28</v>
          </cell>
          <cell r="EF10">
            <v>153415.99</v>
          </cell>
          <cell r="EG10">
            <v>137559.23000000001</v>
          </cell>
          <cell r="EH10">
            <v>154169.78</v>
          </cell>
          <cell r="EI10">
            <v>161451.16</v>
          </cell>
          <cell r="EJ10">
            <v>164273.19</v>
          </cell>
          <cell r="EL10">
            <v>3342898.31</v>
          </cell>
          <cell r="EM10">
            <v>214874.84</v>
          </cell>
          <cell r="EN10">
            <v>306062.14</v>
          </cell>
          <cell r="EO10">
            <v>394716.74</v>
          </cell>
          <cell r="EP10">
            <v>433012.14</v>
          </cell>
          <cell r="EQ10">
            <v>464268.84</v>
          </cell>
          <cell r="ER10">
            <v>323276.15999999997</v>
          </cell>
          <cell r="ES10">
            <v>279561.86</v>
          </cell>
          <cell r="ET10">
            <v>200590.58</v>
          </cell>
          <cell r="EU10">
            <v>176713.42</v>
          </cell>
          <cell r="EV10">
            <v>177727.4</v>
          </cell>
          <cell r="EW10">
            <v>195209.44</v>
          </cell>
          <cell r="EX10">
            <v>176884.75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5624867.3499999996</v>
          </cell>
          <cell r="GC10">
            <v>377121.39</v>
          </cell>
          <cell r="GD10">
            <v>493197.31</v>
          </cell>
          <cell r="GE10">
            <v>632108.55000000005</v>
          </cell>
          <cell r="GF10">
            <v>688976.17</v>
          </cell>
          <cell r="GG10">
            <v>720386.14</v>
          </cell>
          <cell r="GH10">
            <v>530325.71</v>
          </cell>
          <cell r="GI10">
            <v>484757.14</v>
          </cell>
          <cell r="GJ10">
            <v>354006.57</v>
          </cell>
          <cell r="GK10">
            <v>314272.65000000002</v>
          </cell>
          <cell r="GL10">
            <v>331897.18</v>
          </cell>
          <cell r="GM10">
            <v>356660.6</v>
          </cell>
          <cell r="GN10">
            <v>341157.94</v>
          </cell>
        </row>
        <row r="11">
          <cell r="A11" t="str">
            <v>Forfeited Discounts</v>
          </cell>
          <cell r="B11">
            <v>1886208.84</v>
          </cell>
          <cell r="C11">
            <v>48283.28</v>
          </cell>
          <cell r="D11">
            <v>83594.91</v>
          </cell>
          <cell r="E11">
            <v>156263.22</v>
          </cell>
          <cell r="F11">
            <v>248387.20000000001</v>
          </cell>
          <cell r="G11">
            <v>302956.11</v>
          </cell>
          <cell r="H11">
            <v>314539.11</v>
          </cell>
          <cell r="I11">
            <v>225359.57</v>
          </cell>
          <cell r="J11">
            <v>196596.08</v>
          </cell>
          <cell r="K11">
            <v>86946.25</v>
          </cell>
          <cell r="L11">
            <v>84678.73</v>
          </cell>
          <cell r="M11">
            <v>65153.04</v>
          </cell>
          <cell r="N11">
            <v>73451.34</v>
          </cell>
          <cell r="P11">
            <v>111588.64</v>
          </cell>
          <cell r="Q11">
            <v>2959.9</v>
          </cell>
          <cell r="R11">
            <v>4091.32</v>
          </cell>
          <cell r="S11">
            <v>8102.29</v>
          </cell>
          <cell r="T11">
            <v>11684.17</v>
          </cell>
          <cell r="U11">
            <v>13941.8</v>
          </cell>
          <cell r="V11">
            <v>16113.68</v>
          </cell>
          <cell r="W11">
            <v>12934.57</v>
          </cell>
          <cell r="X11">
            <v>16968.3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1351777.89</v>
          </cell>
          <cell r="AE11">
            <v>42828.12</v>
          </cell>
          <cell r="AF11">
            <v>68616.23</v>
          </cell>
          <cell r="AG11">
            <v>124612.38</v>
          </cell>
          <cell r="AH11">
            <v>171655.76</v>
          </cell>
          <cell r="AI11">
            <v>222563.63</v>
          </cell>
          <cell r="AJ11">
            <v>215667.79</v>
          </cell>
          <cell r="AK11">
            <v>156485.1</v>
          </cell>
          <cell r="AL11">
            <v>117749.69</v>
          </cell>
          <cell r="AM11">
            <v>68795.09</v>
          </cell>
          <cell r="AN11">
            <v>62278.73</v>
          </cell>
          <cell r="AO11">
            <v>48740.9</v>
          </cell>
          <cell r="AP11">
            <v>51784.47</v>
          </cell>
          <cell r="AR11">
            <v>304913.13</v>
          </cell>
          <cell r="AS11">
            <v>11699.05</v>
          </cell>
          <cell r="AT11">
            <v>14321.77</v>
          </cell>
          <cell r="AU11">
            <v>20675.599999999999</v>
          </cell>
          <cell r="AV11">
            <v>41331.980000000003</v>
          </cell>
          <cell r="AW11">
            <v>45721.29</v>
          </cell>
          <cell r="AX11">
            <v>44490.09</v>
          </cell>
          <cell r="AY11">
            <v>32927.9</v>
          </cell>
          <cell r="AZ11">
            <v>29230.99</v>
          </cell>
          <cell r="BA11">
            <v>19479.939999999999</v>
          </cell>
          <cell r="BB11">
            <v>15665.38</v>
          </cell>
          <cell r="BC11">
            <v>15460.21</v>
          </cell>
          <cell r="BD11">
            <v>13908.93</v>
          </cell>
          <cell r="BF11">
            <v>147900.07999999999</v>
          </cell>
          <cell r="BG11">
            <v>4718.1499999999996</v>
          </cell>
          <cell r="BH11">
            <v>5735.46</v>
          </cell>
          <cell r="BI11">
            <v>13087.33</v>
          </cell>
          <cell r="BJ11">
            <v>20290.86</v>
          </cell>
          <cell r="BK11">
            <v>19563.919999999998</v>
          </cell>
          <cell r="BL11">
            <v>21192.67</v>
          </cell>
          <cell r="BM11">
            <v>16134.27</v>
          </cell>
          <cell r="BN11">
            <v>14319.57</v>
          </cell>
          <cell r="BO11">
            <v>10117.68</v>
          </cell>
          <cell r="BP11">
            <v>8729.49</v>
          </cell>
          <cell r="BQ11">
            <v>7341.3</v>
          </cell>
          <cell r="BR11">
            <v>6669.38</v>
          </cell>
          <cell r="BT11">
            <v>23759.25</v>
          </cell>
          <cell r="BU11">
            <v>888.67</v>
          </cell>
          <cell r="BV11">
            <v>456.55</v>
          </cell>
          <cell r="BW11">
            <v>1721</v>
          </cell>
          <cell r="BX11">
            <v>2212.17</v>
          </cell>
          <cell r="BY11">
            <v>2896.46</v>
          </cell>
          <cell r="BZ11">
            <v>4118.92</v>
          </cell>
          <cell r="CA11">
            <v>3153.47</v>
          </cell>
          <cell r="CB11">
            <v>3613.91</v>
          </cell>
          <cell r="CC11">
            <v>1528.31</v>
          </cell>
          <cell r="CD11">
            <v>1257.17</v>
          </cell>
          <cell r="CE11">
            <v>1072.27</v>
          </cell>
          <cell r="CF11">
            <v>840.35</v>
          </cell>
          <cell r="CH11">
            <v>86015.05</v>
          </cell>
          <cell r="CI11">
            <v>2770.66</v>
          </cell>
          <cell r="CJ11">
            <v>4357.1000000000004</v>
          </cell>
          <cell r="CK11">
            <v>6536.05</v>
          </cell>
          <cell r="CL11">
            <v>9430.8700000000008</v>
          </cell>
          <cell r="CM11">
            <v>10820.95</v>
          </cell>
          <cell r="CN11">
            <v>11607.32</v>
          </cell>
          <cell r="CO11">
            <v>9679.5300000000007</v>
          </cell>
          <cell r="CP11">
            <v>10239.24</v>
          </cell>
          <cell r="CQ11">
            <v>5412.58</v>
          </cell>
          <cell r="CR11">
            <v>5397.13</v>
          </cell>
          <cell r="CS11">
            <v>4888.91</v>
          </cell>
          <cell r="CT11">
            <v>4874.71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3912162.88</v>
          </cell>
          <cell r="DK11">
            <v>114147.83</v>
          </cell>
          <cell r="DL11">
            <v>181173.34</v>
          </cell>
          <cell r="DM11">
            <v>330997.87</v>
          </cell>
          <cell r="DN11">
            <v>504993.01</v>
          </cell>
          <cell r="DO11">
            <v>618464.16</v>
          </cell>
          <cell r="DP11">
            <v>627729.57999999996</v>
          </cell>
          <cell r="DQ11">
            <v>456674.41</v>
          </cell>
          <cell r="DR11">
            <v>388717.78</v>
          </cell>
          <cell r="DS11">
            <v>199161.7</v>
          </cell>
          <cell r="DT11">
            <v>184261.48</v>
          </cell>
          <cell r="DU11">
            <v>148382.1</v>
          </cell>
          <cell r="DV11">
            <v>157459.62</v>
          </cell>
          <cell r="DX11">
            <v>52434</v>
          </cell>
          <cell r="DY11">
            <v>2686.63</v>
          </cell>
          <cell r="DZ11">
            <v>4215.12</v>
          </cell>
          <cell r="EA11">
            <v>5126.7700000000004</v>
          </cell>
          <cell r="EB11">
            <v>6648.44</v>
          </cell>
          <cell r="EC11">
            <v>7533.95</v>
          </cell>
          <cell r="ED11">
            <v>6983.81</v>
          </cell>
          <cell r="EE11">
            <v>5599.54</v>
          </cell>
          <cell r="EF11">
            <v>4302.72</v>
          </cell>
          <cell r="EG11">
            <v>2663.39</v>
          </cell>
          <cell r="EH11">
            <v>2720.45</v>
          </cell>
          <cell r="EI11">
            <v>2116.3000000000002</v>
          </cell>
          <cell r="EJ11">
            <v>1836.88</v>
          </cell>
          <cell r="EL11">
            <v>575629.79</v>
          </cell>
          <cell r="EM11">
            <v>16860.62</v>
          </cell>
          <cell r="EN11">
            <v>19186.16</v>
          </cell>
          <cell r="EO11">
            <v>43578.98</v>
          </cell>
          <cell r="EP11">
            <v>75450.34</v>
          </cell>
          <cell r="EQ11">
            <v>98549.7</v>
          </cell>
          <cell r="ER11">
            <v>104058.85</v>
          </cell>
          <cell r="ES11">
            <v>77697.62</v>
          </cell>
          <cell r="ET11">
            <v>58099.34</v>
          </cell>
          <cell r="EU11">
            <v>28140.81</v>
          </cell>
          <cell r="EV11">
            <v>20450.45</v>
          </cell>
          <cell r="EW11">
            <v>18043.240000000002</v>
          </cell>
          <cell r="EX11">
            <v>15513.68</v>
          </cell>
          <cell r="EZ11">
            <v>1864.53</v>
          </cell>
          <cell r="FA11">
            <v>43.77</v>
          </cell>
          <cell r="FB11">
            <v>50.41</v>
          </cell>
          <cell r="FC11">
            <v>114.65</v>
          </cell>
          <cell r="FD11">
            <v>199.51</v>
          </cell>
          <cell r="FE11">
            <v>278.8</v>
          </cell>
          <cell r="FF11">
            <v>266.39</v>
          </cell>
          <cell r="FG11">
            <v>421.74</v>
          </cell>
          <cell r="FH11">
            <v>207.37</v>
          </cell>
          <cell r="FI11">
            <v>98.19</v>
          </cell>
          <cell r="FJ11">
            <v>81.92</v>
          </cell>
          <cell r="FK11">
            <v>50.3</v>
          </cell>
          <cell r="FL11">
            <v>51.48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629928.31999999995</v>
          </cell>
          <cell r="GC11">
            <v>19591.02</v>
          </cell>
          <cell r="GD11">
            <v>23451.69</v>
          </cell>
          <cell r="GE11">
            <v>48820.4</v>
          </cell>
          <cell r="GF11">
            <v>82298.289999999994</v>
          </cell>
          <cell r="GG11">
            <v>106362.45</v>
          </cell>
          <cell r="GH11">
            <v>111309.05</v>
          </cell>
          <cell r="GI11">
            <v>83718.899999999994</v>
          </cell>
          <cell r="GJ11">
            <v>62609.43</v>
          </cell>
          <cell r="GK11">
            <v>30902.39</v>
          </cell>
          <cell r="GL11">
            <v>23252.82</v>
          </cell>
          <cell r="GM11">
            <v>20209.84</v>
          </cell>
          <cell r="GN11">
            <v>17402.04</v>
          </cell>
        </row>
        <row r="12">
          <cell r="A12" t="str">
            <v>Other Operating Revenue</v>
          </cell>
          <cell r="B12">
            <v>902761.35</v>
          </cell>
          <cell r="C12">
            <v>126140.7</v>
          </cell>
          <cell r="D12">
            <v>116807.14</v>
          </cell>
          <cell r="E12">
            <v>78624.509999999995</v>
          </cell>
          <cell r="F12">
            <v>73050.3</v>
          </cell>
          <cell r="G12">
            <v>63513.5</v>
          </cell>
          <cell r="H12">
            <v>64544.24</v>
          </cell>
          <cell r="I12">
            <v>70351.53</v>
          </cell>
          <cell r="J12">
            <v>68752.36</v>
          </cell>
          <cell r="K12">
            <v>55377.68</v>
          </cell>
          <cell r="L12">
            <v>58084.63</v>
          </cell>
          <cell r="M12">
            <v>62987.11</v>
          </cell>
          <cell r="N12">
            <v>64527.65</v>
          </cell>
          <cell r="P12">
            <v>47570.95</v>
          </cell>
          <cell r="Q12">
            <v>6729</v>
          </cell>
          <cell r="R12">
            <v>2233.87</v>
          </cell>
          <cell r="S12">
            <v>1959</v>
          </cell>
          <cell r="T12">
            <v>2208</v>
          </cell>
          <cell r="U12">
            <v>3044.5</v>
          </cell>
          <cell r="V12">
            <v>4044.5</v>
          </cell>
          <cell r="W12">
            <v>4162</v>
          </cell>
          <cell r="X12">
            <v>4951.6000000000004</v>
          </cell>
          <cell r="Y12">
            <v>3799.01</v>
          </cell>
          <cell r="Z12">
            <v>3483.5</v>
          </cell>
          <cell r="AA12">
            <v>4806.72</v>
          </cell>
          <cell r="AB12">
            <v>6149.25</v>
          </cell>
          <cell r="AD12">
            <v>603838.85</v>
          </cell>
          <cell r="AE12">
            <v>66137.100000000006</v>
          </cell>
          <cell r="AF12">
            <v>75415.75</v>
          </cell>
          <cell r="AG12">
            <v>40520.35</v>
          </cell>
          <cell r="AH12">
            <v>23991.94</v>
          </cell>
          <cell r="AI12">
            <v>24244.1</v>
          </cell>
          <cell r="AJ12">
            <v>30161.43</v>
          </cell>
          <cell r="AK12">
            <v>38316.68</v>
          </cell>
          <cell r="AL12">
            <v>60265.3</v>
          </cell>
          <cell r="AM12">
            <v>48529.85</v>
          </cell>
          <cell r="AN12">
            <v>68934.509999999995</v>
          </cell>
          <cell r="AO12">
            <v>60440.959999999999</v>
          </cell>
          <cell r="AP12">
            <v>66880.88</v>
          </cell>
          <cell r="AR12">
            <v>2210682.31</v>
          </cell>
          <cell r="AS12">
            <v>196031.56</v>
          </cell>
          <cell r="AT12">
            <v>201825.49</v>
          </cell>
          <cell r="AU12">
            <v>192588.89</v>
          </cell>
          <cell r="AV12">
            <v>198950.88</v>
          </cell>
          <cell r="AW12">
            <v>190616.04</v>
          </cell>
          <cell r="AX12">
            <v>185924.7</v>
          </cell>
          <cell r="AY12">
            <v>186980.05</v>
          </cell>
          <cell r="AZ12">
            <v>174009.44</v>
          </cell>
          <cell r="BA12">
            <v>167916.16</v>
          </cell>
          <cell r="BB12">
            <v>172677.08</v>
          </cell>
          <cell r="BC12">
            <v>168795.22</v>
          </cell>
          <cell r="BD12">
            <v>174366.8</v>
          </cell>
          <cell r="BF12">
            <v>211917.07</v>
          </cell>
          <cell r="BG12">
            <v>26735</v>
          </cell>
          <cell r="BH12">
            <v>22078.75</v>
          </cell>
          <cell r="BI12">
            <v>18741</v>
          </cell>
          <cell r="BJ12">
            <v>16367.75</v>
          </cell>
          <cell r="BK12">
            <v>14700</v>
          </cell>
          <cell r="BL12">
            <v>12451.5</v>
          </cell>
          <cell r="BM12">
            <v>13293.49</v>
          </cell>
          <cell r="BN12">
            <v>14540.59</v>
          </cell>
          <cell r="BO12">
            <v>12536.7</v>
          </cell>
          <cell r="BP12">
            <v>17788.29</v>
          </cell>
          <cell r="BQ12">
            <v>25487.99</v>
          </cell>
          <cell r="BR12">
            <v>17196.009999999998</v>
          </cell>
          <cell r="BT12">
            <v>1074.3900000000001</v>
          </cell>
          <cell r="BU12">
            <v>1734</v>
          </cell>
          <cell r="BV12">
            <v>1240</v>
          </cell>
          <cell r="BW12">
            <v>566</v>
          </cell>
          <cell r="BX12">
            <v>1090.8900000000001</v>
          </cell>
          <cell r="BY12">
            <v>-3132.14</v>
          </cell>
          <cell r="BZ12">
            <v>-1449.3</v>
          </cell>
          <cell r="CA12">
            <v>420.01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596656.87</v>
          </cell>
          <cell r="CI12">
            <v>38742.29</v>
          </cell>
          <cell r="CJ12">
            <v>43978</v>
          </cell>
          <cell r="CK12">
            <v>26252</v>
          </cell>
          <cell r="CL12">
            <v>27392</v>
          </cell>
          <cell r="CM12">
            <v>20156</v>
          </cell>
          <cell r="CN12">
            <v>24458.720000000001</v>
          </cell>
          <cell r="CO12">
            <v>23384</v>
          </cell>
          <cell r="CP12">
            <v>84245.87</v>
          </cell>
          <cell r="CQ12">
            <v>67275.92</v>
          </cell>
          <cell r="CR12">
            <v>73341.45</v>
          </cell>
          <cell r="CS12">
            <v>82351.28</v>
          </cell>
          <cell r="CT12">
            <v>85079.34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4574501.79</v>
          </cell>
          <cell r="DK12">
            <v>462249.65</v>
          </cell>
          <cell r="DL12">
            <v>463579</v>
          </cell>
          <cell r="DM12">
            <v>359251.75</v>
          </cell>
          <cell r="DN12">
            <v>343051.76</v>
          </cell>
          <cell r="DO12">
            <v>313142</v>
          </cell>
          <cell r="DP12">
            <v>320135.78999999998</v>
          </cell>
          <cell r="DQ12">
            <v>336907.76</v>
          </cell>
          <cell r="DR12">
            <v>406901.1</v>
          </cell>
          <cell r="DS12">
            <v>355571.26</v>
          </cell>
          <cell r="DT12">
            <v>394351</v>
          </cell>
          <cell r="DU12">
            <v>404975.76</v>
          </cell>
          <cell r="DV12">
            <v>414384.96</v>
          </cell>
          <cell r="DX12">
            <v>688857.36</v>
          </cell>
          <cell r="DY12">
            <v>65263.42</v>
          </cell>
          <cell r="DZ12">
            <v>65762.62</v>
          </cell>
          <cell r="EA12">
            <v>49602.400000000001</v>
          </cell>
          <cell r="EB12">
            <v>44171.78</v>
          </cell>
          <cell r="EC12">
            <v>57488.23</v>
          </cell>
          <cell r="ED12">
            <v>48444.7</v>
          </cell>
          <cell r="EE12">
            <v>51907.72</v>
          </cell>
          <cell r="EF12">
            <v>61230.03</v>
          </cell>
          <cell r="EG12">
            <v>61523.89</v>
          </cell>
          <cell r="EH12">
            <v>61105.3</v>
          </cell>
          <cell r="EI12">
            <v>61901.71</v>
          </cell>
          <cell r="EJ12">
            <v>60455.56</v>
          </cell>
          <cell r="EL12">
            <v>1086910.3700000001</v>
          </cell>
          <cell r="EM12">
            <v>102579.01</v>
          </cell>
          <cell r="EN12">
            <v>151778.06</v>
          </cell>
          <cell r="EO12">
            <v>287327.53000000003</v>
          </cell>
          <cell r="EP12">
            <v>123153.3</v>
          </cell>
          <cell r="EQ12">
            <v>78280.44</v>
          </cell>
          <cell r="ER12">
            <v>77288.34</v>
          </cell>
          <cell r="ES12">
            <v>67336.28</v>
          </cell>
          <cell r="ET12">
            <v>47139.57</v>
          </cell>
          <cell r="EU12">
            <v>41959.040000000001</v>
          </cell>
          <cell r="EV12">
            <v>39634.33</v>
          </cell>
          <cell r="EW12">
            <v>37949</v>
          </cell>
          <cell r="EX12">
            <v>32485.47</v>
          </cell>
          <cell r="EZ12">
            <v>4483.79</v>
          </cell>
          <cell r="FA12">
            <v>838.03</v>
          </cell>
          <cell r="FB12">
            <v>312.5</v>
          </cell>
          <cell r="FC12">
            <v>312</v>
          </cell>
          <cell r="FD12">
            <v>264</v>
          </cell>
          <cell r="FE12">
            <v>485</v>
          </cell>
          <cell r="FF12">
            <v>262</v>
          </cell>
          <cell r="FG12">
            <v>352.5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1780251.52</v>
          </cell>
          <cell r="GC12">
            <v>168680.46</v>
          </cell>
          <cell r="GD12">
            <v>217853.18</v>
          </cell>
          <cell r="GE12">
            <v>337241.93</v>
          </cell>
          <cell r="GF12">
            <v>167589.07999999999</v>
          </cell>
          <cell r="GG12">
            <v>136253.67000000001</v>
          </cell>
          <cell r="GH12">
            <v>125995.04</v>
          </cell>
          <cell r="GI12">
            <v>119596.5</v>
          </cell>
          <cell r="GJ12">
            <v>108756.1</v>
          </cell>
          <cell r="GK12">
            <v>103992.06</v>
          </cell>
          <cell r="GL12">
            <v>100862.88</v>
          </cell>
          <cell r="GM12">
            <v>100121.21</v>
          </cell>
          <cell r="GN12">
            <v>93309.41</v>
          </cell>
        </row>
        <row r="13">
          <cell r="A13" t="str">
            <v>Total Operating Revenues</v>
          </cell>
          <cell r="B13">
            <v>277083779.5</v>
          </cell>
          <cell r="C13">
            <v>10824363.279999999</v>
          </cell>
          <cell r="D13">
            <v>26166770.559999999</v>
          </cell>
          <cell r="E13">
            <v>42629621.469999999</v>
          </cell>
          <cell r="F13">
            <v>64347191.18</v>
          </cell>
          <cell r="G13">
            <v>39743861.830000006</v>
          </cell>
          <cell r="H13">
            <v>34236501.269999996</v>
          </cell>
          <cell r="I13">
            <v>17671190.909999996</v>
          </cell>
          <cell r="J13">
            <v>11027508.84</v>
          </cell>
          <cell r="K13">
            <v>7434225.6400000006</v>
          </cell>
          <cell r="L13">
            <v>7683111.6799999997</v>
          </cell>
          <cell r="M13">
            <v>7660810.5900000008</v>
          </cell>
          <cell r="N13">
            <v>7658622.25</v>
          </cell>
          <cell r="P13">
            <v>39421391.540000007</v>
          </cell>
          <cell r="Q13">
            <v>2807382.6</v>
          </cell>
          <cell r="R13">
            <v>3016996.96</v>
          </cell>
          <cell r="S13">
            <v>6484105.8600000003</v>
          </cell>
          <cell r="T13">
            <v>9214087.3100000005</v>
          </cell>
          <cell r="U13">
            <v>5407872.7599999988</v>
          </cell>
          <cell r="V13">
            <v>5016089.28</v>
          </cell>
          <cell r="W13">
            <v>2334550.62</v>
          </cell>
          <cell r="X13">
            <v>1531122.55</v>
          </cell>
          <cell r="Y13">
            <v>895306.4</v>
          </cell>
          <cell r="Z13">
            <v>909178.2</v>
          </cell>
          <cell r="AA13">
            <v>907993.9</v>
          </cell>
          <cell r="AB13">
            <v>896705.1</v>
          </cell>
          <cell r="AD13">
            <v>227336283.93000001</v>
          </cell>
          <cell r="AE13">
            <v>11460250.449999999</v>
          </cell>
          <cell r="AF13">
            <v>20902008.91</v>
          </cell>
          <cell r="AG13">
            <v>35072079.000000007</v>
          </cell>
          <cell r="AH13">
            <v>47592883.140000001</v>
          </cell>
          <cell r="AI13">
            <v>32227315.779999997</v>
          </cell>
          <cell r="AJ13">
            <v>26252982.719999999</v>
          </cell>
          <cell r="AK13">
            <v>14794590.290000001</v>
          </cell>
          <cell r="AL13">
            <v>9981665.0899999999</v>
          </cell>
          <cell r="AM13">
            <v>7173419.8299999991</v>
          </cell>
          <cell r="AN13">
            <v>7280856.1000000006</v>
          </cell>
          <cell r="AO13">
            <v>7369100.1700000009</v>
          </cell>
          <cell r="AP13">
            <v>7229132.4500000002</v>
          </cell>
          <cell r="AR13">
            <v>91864660.870000005</v>
          </cell>
          <cell r="AS13">
            <v>5390689.6599999992</v>
          </cell>
          <cell r="AT13">
            <v>8452838.5299999993</v>
          </cell>
          <cell r="AU13">
            <v>15118143.609999999</v>
          </cell>
          <cell r="AV13">
            <v>15866407.020000003</v>
          </cell>
          <cell r="AW13">
            <v>10036488.02</v>
          </cell>
          <cell r="AX13">
            <v>8921546.2799999993</v>
          </cell>
          <cell r="AY13">
            <v>6033026.0900000008</v>
          </cell>
          <cell r="AZ13">
            <v>4585204.2300000004</v>
          </cell>
          <cell r="BA13">
            <v>4419977.96</v>
          </cell>
          <cell r="BB13">
            <v>4384897.08</v>
          </cell>
          <cell r="BC13">
            <v>4292283.8</v>
          </cell>
          <cell r="BD13">
            <v>4363158.59</v>
          </cell>
          <cell r="BF13">
            <v>79389081.49000001</v>
          </cell>
          <cell r="BG13">
            <v>4579711.55</v>
          </cell>
          <cell r="BH13">
            <v>7824425.8600000003</v>
          </cell>
          <cell r="BI13">
            <v>11649308.310000002</v>
          </cell>
          <cell r="BJ13">
            <v>13114442.989999998</v>
          </cell>
          <cell r="BK13">
            <v>9734891.9300000016</v>
          </cell>
          <cell r="BL13">
            <v>8865937.4800000004</v>
          </cell>
          <cell r="BM13">
            <v>5631465.6899999995</v>
          </cell>
          <cell r="BN13">
            <v>4446775.01</v>
          </cell>
          <cell r="BO13">
            <v>3566488.75</v>
          </cell>
          <cell r="BP13">
            <v>3358443.27</v>
          </cell>
          <cell r="BQ13">
            <v>3355764.15</v>
          </cell>
          <cell r="BR13">
            <v>3261426.5</v>
          </cell>
          <cell r="BT13">
            <v>9431957.1799999997</v>
          </cell>
          <cell r="BU13">
            <v>455922.11</v>
          </cell>
          <cell r="BV13">
            <v>761839.67</v>
          </cell>
          <cell r="BW13">
            <v>1585497.08</v>
          </cell>
          <cell r="BX13">
            <v>2115141.2000000002</v>
          </cell>
          <cell r="BY13">
            <v>1398350.75</v>
          </cell>
          <cell r="BZ13">
            <v>1126029.6499999999</v>
          </cell>
          <cell r="CA13">
            <v>553446.31999999995</v>
          </cell>
          <cell r="CB13">
            <v>379639.89</v>
          </cell>
          <cell r="CC13">
            <v>246512.91</v>
          </cell>
          <cell r="CD13">
            <v>280120.75</v>
          </cell>
          <cell r="CE13">
            <v>257450.81</v>
          </cell>
          <cell r="CF13">
            <v>272006.03999999998</v>
          </cell>
          <cell r="CH13">
            <v>77680622.209999993</v>
          </cell>
          <cell r="CI13">
            <v>4244026.28</v>
          </cell>
          <cell r="CJ13">
            <v>5857550.8099999996</v>
          </cell>
          <cell r="CK13">
            <v>13279516.720000001</v>
          </cell>
          <cell r="CL13">
            <v>16133492.949999999</v>
          </cell>
          <cell r="CM13">
            <v>10149652.99</v>
          </cell>
          <cell r="CN13">
            <v>8959228.1900000013</v>
          </cell>
          <cell r="CO13">
            <v>5094060.71</v>
          </cell>
          <cell r="CP13">
            <v>3403517.84</v>
          </cell>
          <cell r="CQ13">
            <v>2408958.9500000002</v>
          </cell>
          <cell r="CR13">
            <v>2552584.46</v>
          </cell>
          <cell r="CS13">
            <v>2539023.1</v>
          </cell>
          <cell r="CT13">
            <v>3059009.21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802207776.72000003</v>
          </cell>
          <cell r="DK13">
            <v>39762345.93</v>
          </cell>
          <cell r="DL13">
            <v>72982431.299999997</v>
          </cell>
          <cell r="DM13">
            <v>125818272.05000001</v>
          </cell>
          <cell r="DN13">
            <v>168383645.78999999</v>
          </cell>
          <cell r="DO13">
            <v>108698434.06</v>
          </cell>
          <cell r="DP13">
            <v>93378314.870000005</v>
          </cell>
          <cell r="DQ13">
            <v>52112330.630000003</v>
          </cell>
          <cell r="DR13">
            <v>35355433.450000003</v>
          </cell>
          <cell r="DS13">
            <v>26144890.440000001</v>
          </cell>
          <cell r="DT13">
            <v>26449191.539999999</v>
          </cell>
          <cell r="DU13">
            <v>26382426.52</v>
          </cell>
          <cell r="DV13">
            <v>26740060.140000001</v>
          </cell>
          <cell r="DX13">
            <v>157179248.71000001</v>
          </cell>
          <cell r="DY13">
            <v>8120996.6399999997</v>
          </cell>
          <cell r="DZ13">
            <v>15132623.57</v>
          </cell>
          <cell r="EA13">
            <v>23200728.489999998</v>
          </cell>
          <cell r="EB13">
            <v>31142836.759999998</v>
          </cell>
          <cell r="EC13">
            <v>19899373.359999996</v>
          </cell>
          <cell r="ED13">
            <v>17630888.010000002</v>
          </cell>
          <cell r="EE13">
            <v>12488064.540000003</v>
          </cell>
          <cell r="EF13">
            <v>7744910.879999998</v>
          </cell>
          <cell r="EG13">
            <v>5510907.0499999989</v>
          </cell>
          <cell r="EH13">
            <v>4988395.34</v>
          </cell>
          <cell r="EI13">
            <v>5052820.59</v>
          </cell>
          <cell r="EJ13">
            <v>6266703.4800000004</v>
          </cell>
          <cell r="EL13">
            <v>207917366.02000001</v>
          </cell>
          <cell r="EM13">
            <v>9300711.129999999</v>
          </cell>
          <cell r="EN13">
            <v>17597857.68</v>
          </cell>
          <cell r="EO13">
            <v>34704093.5</v>
          </cell>
          <cell r="EP13">
            <v>46798020.590000011</v>
          </cell>
          <cell r="EQ13">
            <v>30533001.199999999</v>
          </cell>
          <cell r="ER13">
            <v>27244050.780000001</v>
          </cell>
          <cell r="ES13">
            <v>7426969.9199999999</v>
          </cell>
          <cell r="ET13">
            <v>8600505.2400000002</v>
          </cell>
          <cell r="EU13">
            <v>6713284.0099999998</v>
          </cell>
          <cell r="EV13">
            <v>6494490.2700000005</v>
          </cell>
          <cell r="EW13">
            <v>6541282.4900000002</v>
          </cell>
          <cell r="EX13">
            <v>5963099.209999999</v>
          </cell>
          <cell r="EZ13">
            <v>7397474.6899999995</v>
          </cell>
          <cell r="FA13">
            <v>429673.47</v>
          </cell>
          <cell r="FB13">
            <v>591500.48</v>
          </cell>
          <cell r="FC13">
            <v>1130894.3400000001</v>
          </cell>
          <cell r="FD13">
            <v>1393468.54</v>
          </cell>
          <cell r="FE13">
            <v>1092935.6299999999</v>
          </cell>
          <cell r="FF13">
            <v>974095.56</v>
          </cell>
          <cell r="FG13">
            <v>469579.1</v>
          </cell>
          <cell r="FH13">
            <v>326822.96000000002</v>
          </cell>
          <cell r="FI13">
            <v>255349.33</v>
          </cell>
          <cell r="FJ13">
            <v>262158.98</v>
          </cell>
          <cell r="FK13">
            <v>172502.67</v>
          </cell>
          <cell r="FL13">
            <v>298493.63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372494089.41999996</v>
          </cell>
          <cell r="GC13">
            <v>17851381.239999998</v>
          </cell>
          <cell r="GD13">
            <v>33321981.73</v>
          </cell>
          <cell r="GE13">
            <v>59035716.329999998</v>
          </cell>
          <cell r="GF13">
            <v>79334325.890000015</v>
          </cell>
          <cell r="GG13">
            <v>51525310.189999998</v>
          </cell>
          <cell r="GH13">
            <v>45849034.350000009</v>
          </cell>
          <cell r="GI13">
            <v>20384613.560000002</v>
          </cell>
          <cell r="GJ13">
            <v>16672239.079999998</v>
          </cell>
          <cell r="GK13">
            <v>12479540.389999999</v>
          </cell>
          <cell r="GL13">
            <v>11745044.590000002</v>
          </cell>
          <cell r="GM13">
            <v>11766605.749999998</v>
          </cell>
          <cell r="GN13">
            <v>12528296.32</v>
          </cell>
        </row>
        <row r="14">
          <cell r="A14" t="str">
            <v>Distribution Gas Cost</v>
          </cell>
          <cell r="B14">
            <v>220249932.73000002</v>
          </cell>
          <cell r="C14">
            <v>7308426.2999999998</v>
          </cell>
          <cell r="D14">
            <v>21183911.510000005</v>
          </cell>
          <cell r="E14">
            <v>36258602.43</v>
          </cell>
          <cell r="F14">
            <v>56057274.620000005</v>
          </cell>
          <cell r="G14">
            <v>33432759.880000003</v>
          </cell>
          <cell r="H14">
            <v>28336157.789999999</v>
          </cell>
          <cell r="I14">
            <v>13093419.810000002</v>
          </cell>
          <cell r="J14">
            <v>7219577.4899999993</v>
          </cell>
          <cell r="K14">
            <v>4136130.66</v>
          </cell>
          <cell r="L14">
            <v>4419662.9800000004</v>
          </cell>
          <cell r="M14">
            <v>4387056.58</v>
          </cell>
          <cell r="N14">
            <v>4416952.68</v>
          </cell>
          <cell r="P14">
            <v>30973518.539999995</v>
          </cell>
          <cell r="Q14">
            <v>2198989.27</v>
          </cell>
          <cell r="R14">
            <v>2346442.42</v>
          </cell>
          <cell r="S14">
            <v>5375715.0399999991</v>
          </cell>
          <cell r="T14">
            <v>7758936.5099999998</v>
          </cell>
          <cell r="U14">
            <v>4427973.41</v>
          </cell>
          <cell r="V14">
            <v>4065939.97</v>
          </cell>
          <cell r="W14">
            <v>1689992.64</v>
          </cell>
          <cell r="X14">
            <v>1033678.89</v>
          </cell>
          <cell r="Y14">
            <v>511720.4</v>
          </cell>
          <cell r="Z14">
            <v>526104.29</v>
          </cell>
          <cell r="AA14">
            <v>524697.77</v>
          </cell>
          <cell r="AB14">
            <v>513327.93</v>
          </cell>
          <cell r="AD14">
            <v>175597577.17000002</v>
          </cell>
          <cell r="AE14">
            <v>8077500.3999999994</v>
          </cell>
          <cell r="AF14">
            <v>16419864.990000002</v>
          </cell>
          <cell r="AG14">
            <v>28991093.830000002</v>
          </cell>
          <cell r="AH14">
            <v>40139458.279999994</v>
          </cell>
          <cell r="AI14">
            <v>26321187.720000003</v>
          </cell>
          <cell r="AJ14">
            <v>20976929.210000005</v>
          </cell>
          <cell r="AK14">
            <v>10475268.609999999</v>
          </cell>
          <cell r="AL14">
            <v>6605928.580000001</v>
          </cell>
          <cell r="AM14">
            <v>4307773.1100000003</v>
          </cell>
          <cell r="AN14">
            <v>4409705.68</v>
          </cell>
          <cell r="AO14">
            <v>4505283.3499999996</v>
          </cell>
          <cell r="AP14">
            <v>4367583.41</v>
          </cell>
          <cell r="AR14">
            <v>70624459.290000007</v>
          </cell>
          <cell r="AS14">
            <v>3966714.65</v>
          </cell>
          <cell r="AT14">
            <v>6563321.0600000005</v>
          </cell>
          <cell r="AU14">
            <v>12317364.889999999</v>
          </cell>
          <cell r="AV14">
            <v>12955838.24</v>
          </cell>
          <cell r="AW14">
            <v>7946711.8600000013</v>
          </cell>
          <cell r="AX14">
            <v>6981290.8100000005</v>
          </cell>
          <cell r="AY14">
            <v>4417988.41</v>
          </cell>
          <cell r="AZ14">
            <v>3213230.27</v>
          </cell>
          <cell r="BA14">
            <v>3108313</v>
          </cell>
          <cell r="BB14">
            <v>3078996.41</v>
          </cell>
          <cell r="BC14">
            <v>3004586.32</v>
          </cell>
          <cell r="BD14">
            <v>3070103.37</v>
          </cell>
          <cell r="BF14">
            <v>69621991.069999993</v>
          </cell>
          <cell r="BG14">
            <v>3965472.94</v>
          </cell>
          <cell r="BH14">
            <v>6922545.2600000007</v>
          </cell>
          <cell r="BI14">
            <v>10362108.299999999</v>
          </cell>
          <cell r="BJ14">
            <v>11721018.120000001</v>
          </cell>
          <cell r="BK14">
            <v>8641548.8600000013</v>
          </cell>
          <cell r="BL14">
            <v>7858247.629999999</v>
          </cell>
          <cell r="BM14">
            <v>4845288.24</v>
          </cell>
          <cell r="BN14">
            <v>3812796.3</v>
          </cell>
          <cell r="BO14">
            <v>3057152.76</v>
          </cell>
          <cell r="BP14">
            <v>2842955.53</v>
          </cell>
          <cell r="BQ14">
            <v>2832412.79</v>
          </cell>
          <cell r="BR14">
            <v>2760444.34</v>
          </cell>
          <cell r="BT14">
            <v>7068455.8700000001</v>
          </cell>
          <cell r="BU14">
            <v>311379.20000000001</v>
          </cell>
          <cell r="BV14">
            <v>570416.68000000005</v>
          </cell>
          <cell r="BW14">
            <v>1275357.46</v>
          </cell>
          <cell r="BX14">
            <v>1727660.85</v>
          </cell>
          <cell r="BY14">
            <v>1106606.77</v>
          </cell>
          <cell r="BZ14">
            <v>874062.63</v>
          </cell>
          <cell r="CA14">
            <v>394738.27</v>
          </cell>
          <cell r="CB14">
            <v>246968.11</v>
          </cell>
          <cell r="CC14">
            <v>132348.54</v>
          </cell>
          <cell r="CD14">
            <v>157924.32</v>
          </cell>
          <cell r="CE14">
            <v>134532.34</v>
          </cell>
          <cell r="CF14">
            <v>136460.70000000001</v>
          </cell>
          <cell r="CH14">
            <v>62303026.909999996</v>
          </cell>
          <cell r="CI14">
            <v>3012197.3</v>
          </cell>
          <cell r="CJ14">
            <v>4634825.1399999997</v>
          </cell>
          <cell r="CK14">
            <v>11791353.91</v>
          </cell>
          <cell r="CL14">
            <v>14781480.66</v>
          </cell>
          <cell r="CM14">
            <v>8758937.1399999987</v>
          </cell>
          <cell r="CN14">
            <v>7639831.0099999998</v>
          </cell>
          <cell r="CO14">
            <v>3811702.94</v>
          </cell>
          <cell r="CP14">
            <v>2095494.41</v>
          </cell>
          <cell r="CQ14">
            <v>1225923.67</v>
          </cell>
          <cell r="CR14">
            <v>1363128.91</v>
          </cell>
          <cell r="CS14">
            <v>1358287.45</v>
          </cell>
          <cell r="CT14">
            <v>1829864.37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636438961.58000004</v>
          </cell>
          <cell r="DK14">
            <v>28840680.059999999</v>
          </cell>
          <cell r="DL14">
            <v>58641327.06000001</v>
          </cell>
          <cell r="DM14">
            <v>106371595.85999998</v>
          </cell>
          <cell r="DN14">
            <v>145141667.28</v>
          </cell>
          <cell r="DO14">
            <v>90635725.640000001</v>
          </cell>
          <cell r="DP14">
            <v>76732459.049999997</v>
          </cell>
          <cell r="DQ14">
            <v>38728398.920000002</v>
          </cell>
          <cell r="DR14">
            <v>24227674.050000001</v>
          </cell>
          <cell r="DS14">
            <v>16479362.139999999</v>
          </cell>
          <cell r="DT14">
            <v>16798478.120000001</v>
          </cell>
          <cell r="DU14">
            <v>16746856.599999998</v>
          </cell>
          <cell r="DV14">
            <v>17094736.800000001</v>
          </cell>
          <cell r="DX14">
            <v>125675129.73</v>
          </cell>
          <cell r="DY14">
            <v>6057291.1299999999</v>
          </cell>
          <cell r="DZ14">
            <v>12282044.439999999</v>
          </cell>
          <cell r="EA14">
            <v>19459007.699999999</v>
          </cell>
          <cell r="EB14">
            <v>26497814.100000005</v>
          </cell>
          <cell r="EC14">
            <v>16480466.580000002</v>
          </cell>
          <cell r="ED14">
            <v>14530444.539999995</v>
          </cell>
          <cell r="EE14">
            <v>9892048.4900000002</v>
          </cell>
          <cell r="EF14">
            <v>5722563.3799999999</v>
          </cell>
          <cell r="EG14">
            <v>3748091.23</v>
          </cell>
          <cell r="EH14">
            <v>3269750.65</v>
          </cell>
          <cell r="EI14">
            <v>3322383.46</v>
          </cell>
          <cell r="EJ14">
            <v>4413224.03</v>
          </cell>
          <cell r="EL14">
            <v>163400588.76000002</v>
          </cell>
          <cell r="EM14">
            <v>6426955.2399999993</v>
          </cell>
          <cell r="EN14">
            <v>14012849.67</v>
          </cell>
          <cell r="EO14">
            <v>28904356.32</v>
          </cell>
          <cell r="EP14">
            <v>40128228.170000002</v>
          </cell>
          <cell r="EQ14">
            <v>25315571.48</v>
          </cell>
          <cell r="ER14">
            <v>22411326.200000003</v>
          </cell>
          <cell r="ES14">
            <v>4383903.97</v>
          </cell>
          <cell r="ET14">
            <v>5801028.5</v>
          </cell>
          <cell r="EU14">
            <v>4292742.43</v>
          </cell>
          <cell r="EV14">
            <v>4002791.42</v>
          </cell>
          <cell r="EW14">
            <v>4116993.29</v>
          </cell>
          <cell r="EX14">
            <v>3603842.07</v>
          </cell>
          <cell r="EZ14">
            <v>6073867.6799999997</v>
          </cell>
          <cell r="FA14">
            <v>319775.42</v>
          </cell>
          <cell r="FB14">
            <v>486430.08</v>
          </cell>
          <cell r="FC14">
            <v>998974.57</v>
          </cell>
          <cell r="FD14">
            <v>1256326.71</v>
          </cell>
          <cell r="FE14">
            <v>962918.58</v>
          </cell>
          <cell r="FF14">
            <v>850050.78</v>
          </cell>
          <cell r="FG14">
            <v>358454.22</v>
          </cell>
          <cell r="FH14">
            <v>226625.96</v>
          </cell>
          <cell r="FI14">
            <v>160460.38</v>
          </cell>
          <cell r="FJ14">
            <v>167740.56</v>
          </cell>
          <cell r="FK14">
            <v>85656.22</v>
          </cell>
          <cell r="FL14">
            <v>200454.2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295149586.16999996</v>
          </cell>
          <cell r="GC14">
            <v>12804021.789999999</v>
          </cell>
          <cell r="GD14">
            <v>26781324.189999998</v>
          </cell>
          <cell r="GE14">
            <v>49362338.589999996</v>
          </cell>
          <cell r="GF14">
            <v>67882368.980000004</v>
          </cell>
          <cell r="GG14">
            <v>42758956.640000001</v>
          </cell>
          <cell r="GH14">
            <v>37791821.519999996</v>
          </cell>
          <cell r="GI14">
            <v>14634406.680000002</v>
          </cell>
          <cell r="GJ14">
            <v>11750217.84</v>
          </cell>
          <cell r="GK14">
            <v>8201294.0399999991</v>
          </cell>
          <cell r="GL14">
            <v>7440282.6299999999</v>
          </cell>
          <cell r="GM14">
            <v>7525032.9699999997</v>
          </cell>
          <cell r="GN14">
            <v>8217520.2999999998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220249932.73000002</v>
          </cell>
          <cell r="C16">
            <v>7308426.2999999998</v>
          </cell>
          <cell r="D16">
            <v>21183911.510000005</v>
          </cell>
          <cell r="E16">
            <v>36258602.43</v>
          </cell>
          <cell r="F16">
            <v>56057274.620000005</v>
          </cell>
          <cell r="G16">
            <v>33432759.880000003</v>
          </cell>
          <cell r="H16">
            <v>28336157.789999999</v>
          </cell>
          <cell r="I16">
            <v>13093419.810000002</v>
          </cell>
          <cell r="J16">
            <v>7219577.4899999993</v>
          </cell>
          <cell r="K16">
            <v>4136130.66</v>
          </cell>
          <cell r="L16">
            <v>4419662.9800000004</v>
          </cell>
          <cell r="M16">
            <v>4387056.58</v>
          </cell>
          <cell r="N16">
            <v>4416952.68</v>
          </cell>
          <cell r="P16">
            <v>30973518.539999995</v>
          </cell>
          <cell r="Q16">
            <v>2198989.27</v>
          </cell>
          <cell r="R16">
            <v>2346442.42</v>
          </cell>
          <cell r="S16">
            <v>5375715.0399999991</v>
          </cell>
          <cell r="T16">
            <v>7758936.5099999998</v>
          </cell>
          <cell r="U16">
            <v>4427973.41</v>
          </cell>
          <cell r="V16">
            <v>4065939.97</v>
          </cell>
          <cell r="W16">
            <v>1689992.64</v>
          </cell>
          <cell r="X16">
            <v>1033678.89</v>
          </cell>
          <cell r="Y16">
            <v>511720.4</v>
          </cell>
          <cell r="Z16">
            <v>526104.29</v>
          </cell>
          <cell r="AA16">
            <v>524697.77</v>
          </cell>
          <cell r="AB16">
            <v>513327.93</v>
          </cell>
          <cell r="AD16">
            <v>175597577.17000002</v>
          </cell>
          <cell r="AE16">
            <v>8077500.3999999994</v>
          </cell>
          <cell r="AF16">
            <v>16419864.990000002</v>
          </cell>
          <cell r="AG16">
            <v>28991093.830000002</v>
          </cell>
          <cell r="AH16">
            <v>40139458.279999994</v>
          </cell>
          <cell r="AI16">
            <v>26321187.720000003</v>
          </cell>
          <cell r="AJ16">
            <v>20976929.210000005</v>
          </cell>
          <cell r="AK16">
            <v>10475268.609999999</v>
          </cell>
          <cell r="AL16">
            <v>6605928.580000001</v>
          </cell>
          <cell r="AM16">
            <v>4307773.1100000003</v>
          </cell>
          <cell r="AN16">
            <v>4409705.68</v>
          </cell>
          <cell r="AO16">
            <v>4505283.3499999996</v>
          </cell>
          <cell r="AP16">
            <v>4367583.41</v>
          </cell>
          <cell r="AR16">
            <v>70624459.290000007</v>
          </cell>
          <cell r="AS16">
            <v>3966714.65</v>
          </cell>
          <cell r="AT16">
            <v>6563321.0600000005</v>
          </cell>
          <cell r="AU16">
            <v>12317364.889999999</v>
          </cell>
          <cell r="AV16">
            <v>12955838.24</v>
          </cell>
          <cell r="AW16">
            <v>7946711.8600000013</v>
          </cell>
          <cell r="AX16">
            <v>6981290.8100000005</v>
          </cell>
          <cell r="AY16">
            <v>4417988.41</v>
          </cell>
          <cell r="AZ16">
            <v>3213230.27</v>
          </cell>
          <cell r="BA16">
            <v>3108313</v>
          </cell>
          <cell r="BB16">
            <v>3078996.41</v>
          </cell>
          <cell r="BC16">
            <v>3004586.32</v>
          </cell>
          <cell r="BD16">
            <v>3070103.37</v>
          </cell>
          <cell r="BF16">
            <v>69621991.069999993</v>
          </cell>
          <cell r="BG16">
            <v>3965472.94</v>
          </cell>
          <cell r="BH16">
            <v>6922545.2600000007</v>
          </cell>
          <cell r="BI16">
            <v>10362108.299999999</v>
          </cell>
          <cell r="BJ16">
            <v>11721018.120000001</v>
          </cell>
          <cell r="BK16">
            <v>8641548.8600000013</v>
          </cell>
          <cell r="BL16">
            <v>7858247.629999999</v>
          </cell>
          <cell r="BM16">
            <v>4845288.24</v>
          </cell>
          <cell r="BN16">
            <v>3812796.3</v>
          </cell>
          <cell r="BO16">
            <v>3057152.76</v>
          </cell>
          <cell r="BP16">
            <v>2842955.53</v>
          </cell>
          <cell r="BQ16">
            <v>2832412.79</v>
          </cell>
          <cell r="BR16">
            <v>2760444.34</v>
          </cell>
          <cell r="BT16">
            <v>7068455.8700000001</v>
          </cell>
          <cell r="BU16">
            <v>311379.20000000001</v>
          </cell>
          <cell r="BV16">
            <v>570416.68000000005</v>
          </cell>
          <cell r="BW16">
            <v>1275357.46</v>
          </cell>
          <cell r="BX16">
            <v>1727660.85</v>
          </cell>
          <cell r="BY16">
            <v>1106606.77</v>
          </cell>
          <cell r="BZ16">
            <v>874062.63</v>
          </cell>
          <cell r="CA16">
            <v>394738.27</v>
          </cell>
          <cell r="CB16">
            <v>246968.11</v>
          </cell>
          <cell r="CC16">
            <v>132348.54</v>
          </cell>
          <cell r="CD16">
            <v>157924.32</v>
          </cell>
          <cell r="CE16">
            <v>134532.34</v>
          </cell>
          <cell r="CF16">
            <v>136460.70000000001</v>
          </cell>
          <cell r="CH16">
            <v>62303026.909999996</v>
          </cell>
          <cell r="CI16">
            <v>3012197.3</v>
          </cell>
          <cell r="CJ16">
            <v>4634825.1399999997</v>
          </cell>
          <cell r="CK16">
            <v>11791353.91</v>
          </cell>
          <cell r="CL16">
            <v>14781480.66</v>
          </cell>
          <cell r="CM16">
            <v>8758937.1399999987</v>
          </cell>
          <cell r="CN16">
            <v>7639831.0099999998</v>
          </cell>
          <cell r="CO16">
            <v>3811702.94</v>
          </cell>
          <cell r="CP16">
            <v>2095494.41</v>
          </cell>
          <cell r="CQ16">
            <v>1225923.67</v>
          </cell>
          <cell r="CR16">
            <v>1363128.91</v>
          </cell>
          <cell r="CS16">
            <v>1358287.45</v>
          </cell>
          <cell r="CT16">
            <v>1829864.37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636438961.58000004</v>
          </cell>
          <cell r="DK16">
            <v>28840680.059999999</v>
          </cell>
          <cell r="DL16">
            <v>58641327.06000001</v>
          </cell>
          <cell r="DM16">
            <v>106371595.85999998</v>
          </cell>
          <cell r="DN16">
            <v>145141667.28</v>
          </cell>
          <cell r="DO16">
            <v>90635725.640000001</v>
          </cell>
          <cell r="DP16">
            <v>76732459.049999997</v>
          </cell>
          <cell r="DQ16">
            <v>38728398.920000002</v>
          </cell>
          <cell r="DR16">
            <v>24227674.050000001</v>
          </cell>
          <cell r="DS16">
            <v>16479362.139999999</v>
          </cell>
          <cell r="DT16">
            <v>16798478.120000001</v>
          </cell>
          <cell r="DU16">
            <v>16746856.599999998</v>
          </cell>
          <cell r="DV16">
            <v>17094736.800000001</v>
          </cell>
          <cell r="DX16">
            <v>125675129.73</v>
          </cell>
          <cell r="DY16">
            <v>6057291.1299999999</v>
          </cell>
          <cell r="DZ16">
            <v>12282044.439999999</v>
          </cell>
          <cell r="EA16">
            <v>19459007.699999999</v>
          </cell>
          <cell r="EB16">
            <v>26497814.100000005</v>
          </cell>
          <cell r="EC16">
            <v>16480466.580000002</v>
          </cell>
          <cell r="ED16">
            <v>14530444.539999995</v>
          </cell>
          <cell r="EE16">
            <v>9892048.4900000002</v>
          </cell>
          <cell r="EF16">
            <v>5722563.3799999999</v>
          </cell>
          <cell r="EG16">
            <v>3748091.23</v>
          </cell>
          <cell r="EH16">
            <v>3269750.65</v>
          </cell>
          <cell r="EI16">
            <v>3322383.46</v>
          </cell>
          <cell r="EJ16">
            <v>4413224.03</v>
          </cell>
          <cell r="EL16">
            <v>163400588.76000002</v>
          </cell>
          <cell r="EM16">
            <v>6426955.2399999993</v>
          </cell>
          <cell r="EN16">
            <v>14012849.67</v>
          </cell>
          <cell r="EO16">
            <v>28904356.32</v>
          </cell>
          <cell r="EP16">
            <v>40128228.170000002</v>
          </cell>
          <cell r="EQ16">
            <v>25315571.48</v>
          </cell>
          <cell r="ER16">
            <v>22411326.200000003</v>
          </cell>
          <cell r="ES16">
            <v>4383903.97</v>
          </cell>
          <cell r="ET16">
            <v>5801028.5</v>
          </cell>
          <cell r="EU16">
            <v>4292742.43</v>
          </cell>
          <cell r="EV16">
            <v>4002791.42</v>
          </cell>
          <cell r="EW16">
            <v>4116993.29</v>
          </cell>
          <cell r="EX16">
            <v>3603842.07</v>
          </cell>
          <cell r="EZ16">
            <v>6073867.6799999997</v>
          </cell>
          <cell r="FA16">
            <v>319775.42</v>
          </cell>
          <cell r="FB16">
            <v>486430.08</v>
          </cell>
          <cell r="FC16">
            <v>998974.57</v>
          </cell>
          <cell r="FD16">
            <v>1256326.71</v>
          </cell>
          <cell r="FE16">
            <v>962918.58</v>
          </cell>
          <cell r="FF16">
            <v>850050.78</v>
          </cell>
          <cell r="FG16">
            <v>358454.22</v>
          </cell>
          <cell r="FH16">
            <v>226625.96</v>
          </cell>
          <cell r="FI16">
            <v>160460.38</v>
          </cell>
          <cell r="FJ16">
            <v>167740.56</v>
          </cell>
          <cell r="FK16">
            <v>85656.22</v>
          </cell>
          <cell r="FL16">
            <v>200454.2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295149586.16999996</v>
          </cell>
          <cell r="GC16">
            <v>12804021.789999999</v>
          </cell>
          <cell r="GD16">
            <v>26781324.189999998</v>
          </cell>
          <cell r="GE16">
            <v>49362338.589999996</v>
          </cell>
          <cell r="GF16">
            <v>67882368.980000004</v>
          </cell>
          <cell r="GG16">
            <v>42758956.640000001</v>
          </cell>
          <cell r="GH16">
            <v>37791821.519999996</v>
          </cell>
          <cell r="GI16">
            <v>14634406.680000002</v>
          </cell>
          <cell r="GJ16">
            <v>11750217.84</v>
          </cell>
          <cell r="GK16">
            <v>8201294.0399999991</v>
          </cell>
          <cell r="GL16">
            <v>7440282.6299999999</v>
          </cell>
          <cell r="GM16">
            <v>7525032.9699999997</v>
          </cell>
          <cell r="GN16">
            <v>8217520.2999999998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220249932.73000002</v>
          </cell>
          <cell r="C18">
            <v>7308426.2999999998</v>
          </cell>
          <cell r="D18">
            <v>21183911.510000005</v>
          </cell>
          <cell r="E18">
            <v>36258602.43</v>
          </cell>
          <cell r="F18">
            <v>56057274.620000005</v>
          </cell>
          <cell r="G18">
            <v>33432759.880000003</v>
          </cell>
          <cell r="H18">
            <v>28336157.789999999</v>
          </cell>
          <cell r="I18">
            <v>13093419.810000002</v>
          </cell>
          <cell r="J18">
            <v>7219577.4899999993</v>
          </cell>
          <cell r="K18">
            <v>4136130.66</v>
          </cell>
          <cell r="L18">
            <v>4419662.9800000004</v>
          </cell>
          <cell r="M18">
            <v>4387056.58</v>
          </cell>
          <cell r="N18">
            <v>4416952.68</v>
          </cell>
          <cell r="P18">
            <v>30973518.539999995</v>
          </cell>
          <cell r="Q18">
            <v>2198989.27</v>
          </cell>
          <cell r="R18">
            <v>2346442.42</v>
          </cell>
          <cell r="S18">
            <v>5375715.0399999991</v>
          </cell>
          <cell r="T18">
            <v>7758936.5099999998</v>
          </cell>
          <cell r="U18">
            <v>4427973.41</v>
          </cell>
          <cell r="V18">
            <v>4065939.97</v>
          </cell>
          <cell r="W18">
            <v>1689992.64</v>
          </cell>
          <cell r="X18">
            <v>1033678.89</v>
          </cell>
          <cell r="Y18">
            <v>511720.4</v>
          </cell>
          <cell r="Z18">
            <v>526104.29</v>
          </cell>
          <cell r="AA18">
            <v>524697.77</v>
          </cell>
          <cell r="AB18">
            <v>513327.93</v>
          </cell>
          <cell r="AD18">
            <v>175597577.17000002</v>
          </cell>
          <cell r="AE18">
            <v>8077500.3999999994</v>
          </cell>
          <cell r="AF18">
            <v>16419864.990000002</v>
          </cell>
          <cell r="AG18">
            <v>28991093.830000002</v>
          </cell>
          <cell r="AH18">
            <v>40139458.279999994</v>
          </cell>
          <cell r="AI18">
            <v>26321187.720000003</v>
          </cell>
          <cell r="AJ18">
            <v>20976929.210000005</v>
          </cell>
          <cell r="AK18">
            <v>10475268.609999999</v>
          </cell>
          <cell r="AL18">
            <v>6605928.580000001</v>
          </cell>
          <cell r="AM18">
            <v>4307773.1100000003</v>
          </cell>
          <cell r="AN18">
            <v>4409705.68</v>
          </cell>
          <cell r="AO18">
            <v>4505283.3499999996</v>
          </cell>
          <cell r="AP18">
            <v>4367583.41</v>
          </cell>
          <cell r="AR18">
            <v>70624459.290000007</v>
          </cell>
          <cell r="AS18">
            <v>3966714.65</v>
          </cell>
          <cell r="AT18">
            <v>6563321.0600000005</v>
          </cell>
          <cell r="AU18">
            <v>12317364.889999999</v>
          </cell>
          <cell r="AV18">
            <v>12955838.24</v>
          </cell>
          <cell r="AW18">
            <v>7946711.8600000013</v>
          </cell>
          <cell r="AX18">
            <v>6981290.8100000005</v>
          </cell>
          <cell r="AY18">
            <v>4417988.41</v>
          </cell>
          <cell r="AZ18">
            <v>3213230.27</v>
          </cell>
          <cell r="BA18">
            <v>3108313</v>
          </cell>
          <cell r="BB18">
            <v>3078996.41</v>
          </cell>
          <cell r="BC18">
            <v>3004586.32</v>
          </cell>
          <cell r="BD18">
            <v>3070103.37</v>
          </cell>
          <cell r="BF18">
            <v>69621991.069999993</v>
          </cell>
          <cell r="BG18">
            <v>3965472.94</v>
          </cell>
          <cell r="BH18">
            <v>6922545.2600000007</v>
          </cell>
          <cell r="BI18">
            <v>10362108.299999999</v>
          </cell>
          <cell r="BJ18">
            <v>11721018.120000001</v>
          </cell>
          <cell r="BK18">
            <v>8641548.8600000013</v>
          </cell>
          <cell r="BL18">
            <v>7858247.629999999</v>
          </cell>
          <cell r="BM18">
            <v>4845288.24</v>
          </cell>
          <cell r="BN18">
            <v>3812796.3</v>
          </cell>
          <cell r="BO18">
            <v>3057152.76</v>
          </cell>
          <cell r="BP18">
            <v>2842955.53</v>
          </cell>
          <cell r="BQ18">
            <v>2832412.79</v>
          </cell>
          <cell r="BR18">
            <v>2760444.34</v>
          </cell>
          <cell r="BT18">
            <v>7068455.8700000001</v>
          </cell>
          <cell r="BU18">
            <v>311379.20000000001</v>
          </cell>
          <cell r="BV18">
            <v>570416.68000000005</v>
          </cell>
          <cell r="BW18">
            <v>1275357.46</v>
          </cell>
          <cell r="BX18">
            <v>1727660.85</v>
          </cell>
          <cell r="BY18">
            <v>1106606.77</v>
          </cell>
          <cell r="BZ18">
            <v>874062.63</v>
          </cell>
          <cell r="CA18">
            <v>394738.27</v>
          </cell>
          <cell r="CB18">
            <v>246968.11</v>
          </cell>
          <cell r="CC18">
            <v>132348.54</v>
          </cell>
          <cell r="CD18">
            <v>157924.32</v>
          </cell>
          <cell r="CE18">
            <v>134532.34</v>
          </cell>
          <cell r="CF18">
            <v>136460.70000000001</v>
          </cell>
          <cell r="CH18">
            <v>62303026.909999996</v>
          </cell>
          <cell r="CI18">
            <v>3012197.3</v>
          </cell>
          <cell r="CJ18">
            <v>4634825.1399999997</v>
          </cell>
          <cell r="CK18">
            <v>11791353.91</v>
          </cell>
          <cell r="CL18">
            <v>14781480.66</v>
          </cell>
          <cell r="CM18">
            <v>8758937.1399999987</v>
          </cell>
          <cell r="CN18">
            <v>7639831.0099999998</v>
          </cell>
          <cell r="CO18">
            <v>3811702.94</v>
          </cell>
          <cell r="CP18">
            <v>2095494.41</v>
          </cell>
          <cell r="CQ18">
            <v>1225923.67</v>
          </cell>
          <cell r="CR18">
            <v>1363128.91</v>
          </cell>
          <cell r="CS18">
            <v>1358287.45</v>
          </cell>
          <cell r="CT18">
            <v>1829864.37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636438961.58000004</v>
          </cell>
          <cell r="DK18">
            <v>28840680.059999999</v>
          </cell>
          <cell r="DL18">
            <v>58641327.06000001</v>
          </cell>
          <cell r="DM18">
            <v>106371595.85999998</v>
          </cell>
          <cell r="DN18">
            <v>145141667.28</v>
          </cell>
          <cell r="DO18">
            <v>90635725.640000001</v>
          </cell>
          <cell r="DP18">
            <v>76732459.049999997</v>
          </cell>
          <cell r="DQ18">
            <v>38728398.920000002</v>
          </cell>
          <cell r="DR18">
            <v>24227674.050000001</v>
          </cell>
          <cell r="DS18">
            <v>16479362.139999999</v>
          </cell>
          <cell r="DT18">
            <v>16798478.120000001</v>
          </cell>
          <cell r="DU18">
            <v>16746856.599999998</v>
          </cell>
          <cell r="DV18">
            <v>17094736.800000001</v>
          </cell>
          <cell r="DX18">
            <v>125675129.73</v>
          </cell>
          <cell r="DY18">
            <v>6057291.1299999999</v>
          </cell>
          <cell r="DZ18">
            <v>12282044.439999999</v>
          </cell>
          <cell r="EA18">
            <v>19459007.699999999</v>
          </cell>
          <cell r="EB18">
            <v>26497814.100000005</v>
          </cell>
          <cell r="EC18">
            <v>16480466.580000002</v>
          </cell>
          <cell r="ED18">
            <v>14530444.539999995</v>
          </cell>
          <cell r="EE18">
            <v>9892048.4900000002</v>
          </cell>
          <cell r="EF18">
            <v>5722563.3799999999</v>
          </cell>
          <cell r="EG18">
            <v>3748091.23</v>
          </cell>
          <cell r="EH18">
            <v>3269750.65</v>
          </cell>
          <cell r="EI18">
            <v>3322383.46</v>
          </cell>
          <cell r="EJ18">
            <v>4413224.03</v>
          </cell>
          <cell r="EL18">
            <v>163400588.76000002</v>
          </cell>
          <cell r="EM18">
            <v>6426955.2399999993</v>
          </cell>
          <cell r="EN18">
            <v>14012849.67</v>
          </cell>
          <cell r="EO18">
            <v>28904356.32</v>
          </cell>
          <cell r="EP18">
            <v>40128228.170000002</v>
          </cell>
          <cell r="EQ18">
            <v>25315571.48</v>
          </cell>
          <cell r="ER18">
            <v>22411326.200000003</v>
          </cell>
          <cell r="ES18">
            <v>4383903.97</v>
          </cell>
          <cell r="ET18">
            <v>5801028.5</v>
          </cell>
          <cell r="EU18">
            <v>4292742.43</v>
          </cell>
          <cell r="EV18">
            <v>4002791.42</v>
          </cell>
          <cell r="EW18">
            <v>4116993.29</v>
          </cell>
          <cell r="EX18">
            <v>3603842.07</v>
          </cell>
          <cell r="EZ18">
            <v>6073867.6799999997</v>
          </cell>
          <cell r="FA18">
            <v>319775.42</v>
          </cell>
          <cell r="FB18">
            <v>486430.08</v>
          </cell>
          <cell r="FC18">
            <v>998974.57</v>
          </cell>
          <cell r="FD18">
            <v>1256326.71</v>
          </cell>
          <cell r="FE18">
            <v>962918.58</v>
          </cell>
          <cell r="FF18">
            <v>850050.78</v>
          </cell>
          <cell r="FG18">
            <v>358454.22</v>
          </cell>
          <cell r="FH18">
            <v>226625.96</v>
          </cell>
          <cell r="FI18">
            <v>160460.38</v>
          </cell>
          <cell r="FJ18">
            <v>167740.56</v>
          </cell>
          <cell r="FK18">
            <v>85656.22</v>
          </cell>
          <cell r="FL18">
            <v>200454.2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295149586.16999996</v>
          </cell>
          <cell r="GC18">
            <v>12804021.789999999</v>
          </cell>
          <cell r="GD18">
            <v>26781324.189999998</v>
          </cell>
          <cell r="GE18">
            <v>49362338.589999996</v>
          </cell>
          <cell r="GF18">
            <v>67882368.980000004</v>
          </cell>
          <cell r="GG18">
            <v>42758956.640000001</v>
          </cell>
          <cell r="GH18">
            <v>37791821.519999996</v>
          </cell>
          <cell r="GI18">
            <v>14634406.680000002</v>
          </cell>
          <cell r="GJ18">
            <v>11750217.84</v>
          </cell>
          <cell r="GK18">
            <v>8201294.0399999991</v>
          </cell>
          <cell r="GL18">
            <v>7440282.6299999999</v>
          </cell>
          <cell r="GM18">
            <v>7525032.9699999997</v>
          </cell>
          <cell r="GN18">
            <v>8217520.2999999998</v>
          </cell>
        </row>
        <row r="19">
          <cell r="A19" t="str">
            <v>Tranportation margins</v>
          </cell>
          <cell r="B19">
            <v>10492673.300000001</v>
          </cell>
          <cell r="C19">
            <v>787023.14</v>
          </cell>
          <cell r="D19">
            <v>884128.36</v>
          </cell>
          <cell r="E19">
            <v>900190.26</v>
          </cell>
          <cell r="F19">
            <v>972624.79</v>
          </cell>
          <cell r="G19">
            <v>989371.02</v>
          </cell>
          <cell r="H19">
            <v>981406.83</v>
          </cell>
          <cell r="I19">
            <v>943344.93</v>
          </cell>
          <cell r="J19">
            <v>855484.4</v>
          </cell>
          <cell r="K19">
            <v>824989.74</v>
          </cell>
          <cell r="L19">
            <v>777447.7</v>
          </cell>
          <cell r="M19">
            <v>807519.82</v>
          </cell>
          <cell r="N19">
            <v>769142.31</v>
          </cell>
          <cell r="P19">
            <v>345367.59</v>
          </cell>
          <cell r="Q19">
            <v>19627.55</v>
          </cell>
          <cell r="R19">
            <v>22741.86</v>
          </cell>
          <cell r="S19">
            <v>26159.9</v>
          </cell>
          <cell r="T19">
            <v>33776.339999999997</v>
          </cell>
          <cell r="U19">
            <v>39609.79</v>
          </cell>
          <cell r="V19">
            <v>45869.11</v>
          </cell>
          <cell r="W19">
            <v>50173.84</v>
          </cell>
          <cell r="X19">
            <v>36651.97</v>
          </cell>
          <cell r="Y19">
            <v>17557.939999999999</v>
          </cell>
          <cell r="Z19">
            <v>16881.439999999999</v>
          </cell>
          <cell r="AA19">
            <v>18214.919999999998</v>
          </cell>
          <cell r="AB19">
            <v>18102.93</v>
          </cell>
          <cell r="AD19">
            <v>6483505.7400000002</v>
          </cell>
          <cell r="AE19">
            <v>464712.4</v>
          </cell>
          <cell r="AF19">
            <v>522394.04</v>
          </cell>
          <cell r="AG19">
            <v>576814.12</v>
          </cell>
          <cell r="AH19">
            <v>577212.1</v>
          </cell>
          <cell r="AI19">
            <v>668665.09</v>
          </cell>
          <cell r="AJ19">
            <v>609307.11</v>
          </cell>
          <cell r="AK19">
            <v>592490.80000000005</v>
          </cell>
          <cell r="AL19">
            <v>525988</v>
          </cell>
          <cell r="AM19">
            <v>493528.96</v>
          </cell>
          <cell r="AN19">
            <v>467488</v>
          </cell>
          <cell r="AO19">
            <v>484451.2</v>
          </cell>
          <cell r="AP19">
            <v>500453.92</v>
          </cell>
          <cell r="AR19">
            <v>1375300.16</v>
          </cell>
          <cell r="AS19">
            <v>111008.64</v>
          </cell>
          <cell r="AT19">
            <v>136862.07999999999</v>
          </cell>
          <cell r="AU19">
            <v>129471.2</v>
          </cell>
          <cell r="AV19">
            <v>152246.88</v>
          </cell>
          <cell r="AW19">
            <v>152092.64000000001</v>
          </cell>
          <cell r="AX19">
            <v>130048.48</v>
          </cell>
          <cell r="AY19">
            <v>108920.16</v>
          </cell>
          <cell r="AZ19">
            <v>97451.36</v>
          </cell>
          <cell r="BA19">
            <v>90069.6</v>
          </cell>
          <cell r="BB19">
            <v>87841.12</v>
          </cell>
          <cell r="BC19">
            <v>89890.4</v>
          </cell>
          <cell r="BD19">
            <v>89397.6</v>
          </cell>
          <cell r="BF19">
            <v>950559.86</v>
          </cell>
          <cell r="BG19">
            <v>72633.64</v>
          </cell>
          <cell r="BH19">
            <v>75155.58</v>
          </cell>
          <cell r="BI19">
            <v>92411.47</v>
          </cell>
          <cell r="BJ19">
            <v>91883.94</v>
          </cell>
          <cell r="BK19">
            <v>105389.52</v>
          </cell>
          <cell r="BL19">
            <v>76970.89</v>
          </cell>
          <cell r="BM19">
            <v>102222.14</v>
          </cell>
          <cell r="BN19">
            <v>60573.22</v>
          </cell>
          <cell r="BO19">
            <v>65088.68</v>
          </cell>
          <cell r="BP19">
            <v>68158.97</v>
          </cell>
          <cell r="BQ19">
            <v>72982.960000000006</v>
          </cell>
          <cell r="BR19">
            <v>67088.850000000006</v>
          </cell>
          <cell r="BT19">
            <v>758047.17</v>
          </cell>
          <cell r="BU19">
            <v>57163.8</v>
          </cell>
          <cell r="BV19">
            <v>59677.06</v>
          </cell>
          <cell r="BW19">
            <v>66199.81</v>
          </cell>
          <cell r="BX19">
            <v>77801.5</v>
          </cell>
          <cell r="BY19">
            <v>82278.210000000006</v>
          </cell>
          <cell r="BZ19">
            <v>73644.11</v>
          </cell>
          <cell r="CA19">
            <v>44635.65</v>
          </cell>
          <cell r="CB19">
            <v>48143.33</v>
          </cell>
          <cell r="CC19">
            <v>54345.43</v>
          </cell>
          <cell r="CD19">
            <v>56809.84</v>
          </cell>
          <cell r="CE19">
            <v>62561.49</v>
          </cell>
          <cell r="CF19">
            <v>74786.94</v>
          </cell>
          <cell r="CH19">
            <v>1942573.85</v>
          </cell>
          <cell r="CI19">
            <v>123629.37</v>
          </cell>
          <cell r="CJ19">
            <v>147365.47</v>
          </cell>
          <cell r="CK19">
            <v>178868.66</v>
          </cell>
          <cell r="CL19">
            <v>210972.83</v>
          </cell>
          <cell r="CM19">
            <v>233273.43</v>
          </cell>
          <cell r="CN19">
            <v>205062.12</v>
          </cell>
          <cell r="CO19">
            <v>184397.21</v>
          </cell>
          <cell r="CP19">
            <v>146788.48000000001</v>
          </cell>
          <cell r="CQ19">
            <v>133932.14000000001</v>
          </cell>
          <cell r="CR19">
            <v>129640.58</v>
          </cell>
          <cell r="CS19">
            <v>122162.49</v>
          </cell>
          <cell r="CT19">
            <v>126481.07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22348027.670000002</v>
          </cell>
          <cell r="DK19">
            <v>1635798.54</v>
          </cell>
          <cell r="DL19">
            <v>1848324.45</v>
          </cell>
          <cell r="DM19">
            <v>1970115.42</v>
          </cell>
          <cell r="DN19">
            <v>2116518.38</v>
          </cell>
          <cell r="DO19">
            <v>2270679.7000000002</v>
          </cell>
          <cell r="DP19">
            <v>2122308.65</v>
          </cell>
          <cell r="DQ19">
            <v>2026184.73</v>
          </cell>
          <cell r="DR19">
            <v>1771080.76</v>
          </cell>
          <cell r="DS19">
            <v>1679512.49</v>
          </cell>
          <cell r="DT19">
            <v>1604267.65</v>
          </cell>
          <cell r="DU19">
            <v>1657783.28</v>
          </cell>
          <cell r="DV19">
            <v>1645453.62</v>
          </cell>
          <cell r="DX19">
            <v>2281969.04</v>
          </cell>
          <cell r="DY19">
            <v>162246.54999999999</v>
          </cell>
          <cell r="DZ19">
            <v>187135.17</v>
          </cell>
          <cell r="EA19">
            <v>237391.81</v>
          </cell>
          <cell r="EB19">
            <v>255964.03</v>
          </cell>
          <cell r="EC19">
            <v>256117.3</v>
          </cell>
          <cell r="ED19">
            <v>207049.55</v>
          </cell>
          <cell r="EE19">
            <v>205195.28</v>
          </cell>
          <cell r="EF19">
            <v>153415.99</v>
          </cell>
          <cell r="EG19">
            <v>137559.23000000001</v>
          </cell>
          <cell r="EH19">
            <v>154169.78</v>
          </cell>
          <cell r="EI19">
            <v>161451.16</v>
          </cell>
          <cell r="EJ19">
            <v>164273.19</v>
          </cell>
          <cell r="EL19">
            <v>3342898.31</v>
          </cell>
          <cell r="EM19">
            <v>214874.84</v>
          </cell>
          <cell r="EN19">
            <v>306062.14</v>
          </cell>
          <cell r="EO19">
            <v>394716.74</v>
          </cell>
          <cell r="EP19">
            <v>433012.14</v>
          </cell>
          <cell r="EQ19">
            <v>464268.84</v>
          </cell>
          <cell r="ER19">
            <v>323276.15999999997</v>
          </cell>
          <cell r="ES19">
            <v>279561.86</v>
          </cell>
          <cell r="ET19">
            <v>200590.58</v>
          </cell>
          <cell r="EU19">
            <v>176713.42</v>
          </cell>
          <cell r="EV19">
            <v>177727.4</v>
          </cell>
          <cell r="EW19">
            <v>195209.44</v>
          </cell>
          <cell r="EX19">
            <v>176884.75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5624867.3499999996</v>
          </cell>
          <cell r="GC19">
            <v>377121.39</v>
          </cell>
          <cell r="GD19">
            <v>493197.31</v>
          </cell>
          <cell r="GE19">
            <v>632108.55000000005</v>
          </cell>
          <cell r="GF19">
            <v>688976.17</v>
          </cell>
          <cell r="GG19">
            <v>720386.14</v>
          </cell>
          <cell r="GH19">
            <v>530325.71</v>
          </cell>
          <cell r="GI19">
            <v>484757.14</v>
          </cell>
          <cell r="GJ19">
            <v>354006.57</v>
          </cell>
          <cell r="GK19">
            <v>314272.65000000002</v>
          </cell>
          <cell r="GL19">
            <v>331897.18</v>
          </cell>
          <cell r="GM19">
            <v>356660.6</v>
          </cell>
          <cell r="GN19">
            <v>341157.94</v>
          </cell>
        </row>
        <row r="20">
          <cell r="A20" t="str">
            <v>Gross Profit</v>
          </cell>
          <cell r="B20">
            <v>56833846.769999981</v>
          </cell>
          <cell r="C20">
            <v>3515936.98</v>
          </cell>
          <cell r="D20">
            <v>4982859.0499999933</v>
          </cell>
          <cell r="E20">
            <v>6371019.0399999991</v>
          </cell>
          <cell r="F20">
            <v>8289916.5599999949</v>
          </cell>
          <cell r="G20">
            <v>6311101.950000003</v>
          </cell>
          <cell r="H20">
            <v>5900343.4799999967</v>
          </cell>
          <cell r="I20">
            <v>4577771.099999994</v>
          </cell>
          <cell r="J20">
            <v>3807931.35</v>
          </cell>
          <cell r="K20">
            <v>3298094.98</v>
          </cell>
          <cell r="L20">
            <v>3263448.7</v>
          </cell>
          <cell r="M20">
            <v>3273754.01</v>
          </cell>
          <cell r="N20">
            <v>3241669.57</v>
          </cell>
          <cell r="P20">
            <v>8447873.0000000019</v>
          </cell>
          <cell r="Q20">
            <v>608393.32999999996</v>
          </cell>
          <cell r="R20">
            <v>670554.54</v>
          </cell>
          <cell r="S20">
            <v>1108390.82</v>
          </cell>
          <cell r="T20">
            <v>1455150.8</v>
          </cell>
          <cell r="U20">
            <v>979899.35</v>
          </cell>
          <cell r="V20">
            <v>950149.31</v>
          </cell>
          <cell r="W20">
            <v>644557.98</v>
          </cell>
          <cell r="X20">
            <v>497443.66</v>
          </cell>
          <cell r="Y20">
            <v>383586</v>
          </cell>
          <cell r="Z20">
            <v>383073.91</v>
          </cell>
          <cell r="AA20">
            <v>383296.13</v>
          </cell>
          <cell r="AB20">
            <v>383377.17</v>
          </cell>
          <cell r="AD20">
            <v>51738706.760000005</v>
          </cell>
          <cell r="AE20">
            <v>3382750.05</v>
          </cell>
          <cell r="AF20">
            <v>4482143.92</v>
          </cell>
          <cell r="AG20">
            <v>6080985.1700000055</v>
          </cell>
          <cell r="AH20">
            <v>7453424.8600000069</v>
          </cell>
          <cell r="AI20">
            <v>5906128.0599999949</v>
          </cell>
          <cell r="AJ20">
            <v>5276053.5099999942</v>
          </cell>
          <cell r="AK20">
            <v>4319321.68</v>
          </cell>
          <cell r="AL20">
            <v>3375736.51</v>
          </cell>
          <cell r="AM20">
            <v>2865646.72</v>
          </cell>
          <cell r="AN20">
            <v>2871150.42</v>
          </cell>
          <cell r="AO20">
            <v>2863816.82</v>
          </cell>
          <cell r="AP20">
            <v>2861549.04</v>
          </cell>
          <cell r="AR20">
            <v>21240201.580000002</v>
          </cell>
          <cell r="AS20">
            <v>1423975.01</v>
          </cell>
          <cell r="AT20">
            <v>1889517.47</v>
          </cell>
          <cell r="AU20">
            <v>2800778.72</v>
          </cell>
          <cell r="AV20">
            <v>2910568.78</v>
          </cell>
          <cell r="AW20">
            <v>2089776.16</v>
          </cell>
          <cell r="AX20">
            <v>1940255.47</v>
          </cell>
          <cell r="AY20">
            <v>1615037.68</v>
          </cell>
          <cell r="AZ20">
            <v>1371973.96</v>
          </cell>
          <cell r="BA20">
            <v>1311664.96</v>
          </cell>
          <cell r="BB20">
            <v>1305900.67</v>
          </cell>
          <cell r="BC20">
            <v>1287697.48</v>
          </cell>
          <cell r="BD20">
            <v>1293055.22</v>
          </cell>
          <cell r="BF20">
            <v>9767090.4200000037</v>
          </cell>
          <cell r="BG20">
            <v>614238.6100000008</v>
          </cell>
          <cell r="BH20">
            <v>901880.6</v>
          </cell>
          <cell r="BI20">
            <v>1287200.01</v>
          </cell>
          <cell r="BJ20">
            <v>1393424.87</v>
          </cell>
          <cell r="BK20">
            <v>1093343.07</v>
          </cell>
          <cell r="BL20">
            <v>1007689.85</v>
          </cell>
          <cell r="BM20">
            <v>786177.44999999925</v>
          </cell>
          <cell r="BN20">
            <v>633978.71</v>
          </cell>
          <cell r="BO20">
            <v>509335.99000000115</v>
          </cell>
          <cell r="BP20">
            <v>515487.74</v>
          </cell>
          <cell r="BQ20">
            <v>523351.36</v>
          </cell>
          <cell r="BR20">
            <v>500982.16</v>
          </cell>
          <cell r="BT20">
            <v>2363501.31</v>
          </cell>
          <cell r="BU20">
            <v>144542.91</v>
          </cell>
          <cell r="BV20">
            <v>191422.99</v>
          </cell>
          <cell r="BW20">
            <v>310139.62</v>
          </cell>
          <cell r="BX20">
            <v>387480.35</v>
          </cell>
          <cell r="BY20">
            <v>291743.98</v>
          </cell>
          <cell r="BZ20">
            <v>251967.02</v>
          </cell>
          <cell r="CA20">
            <v>158708.04999999999</v>
          </cell>
          <cell r="CB20">
            <v>132671.78</v>
          </cell>
          <cell r="CC20">
            <v>114164.37</v>
          </cell>
          <cell r="CD20">
            <v>122196.43</v>
          </cell>
          <cell r="CE20">
            <v>122918.47</v>
          </cell>
          <cell r="CF20">
            <v>135545.34</v>
          </cell>
          <cell r="CH20">
            <v>15377595.300000003</v>
          </cell>
          <cell r="CI20">
            <v>1231828.98</v>
          </cell>
          <cell r="CJ20">
            <v>1222725.67</v>
          </cell>
          <cell r="CK20">
            <v>1488162.81</v>
          </cell>
          <cell r="CL20">
            <v>1352012.29</v>
          </cell>
          <cell r="CM20">
            <v>1390715.85</v>
          </cell>
          <cell r="CN20">
            <v>1319397.18</v>
          </cell>
          <cell r="CO20">
            <v>1282357.77</v>
          </cell>
          <cell r="CP20">
            <v>1308023.43</v>
          </cell>
          <cell r="CQ20">
            <v>1183035.28</v>
          </cell>
          <cell r="CR20">
            <v>1189455.55</v>
          </cell>
          <cell r="CS20">
            <v>1180735.6499999999</v>
          </cell>
          <cell r="CT20">
            <v>1229144.8400000001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165768815.14000002</v>
          </cell>
          <cell r="DK20">
            <v>10921665.870000001</v>
          </cell>
          <cell r="DL20">
            <v>14341104.239999987</v>
          </cell>
          <cell r="DM20">
            <v>19446676.190000027</v>
          </cell>
          <cell r="DN20">
            <v>23241978.50999999</v>
          </cell>
          <cell r="DO20">
            <v>18062708.420000002</v>
          </cell>
          <cell r="DP20">
            <v>16645855.820000008</v>
          </cell>
          <cell r="DQ20">
            <v>13383931.710000001</v>
          </cell>
          <cell r="DR20">
            <v>11127759.400000002</v>
          </cell>
          <cell r="DS20">
            <v>9665528.3000000026</v>
          </cell>
          <cell r="DT20">
            <v>9650713.4199999981</v>
          </cell>
          <cell r="DU20">
            <v>9635569.9200000018</v>
          </cell>
          <cell r="DV20">
            <v>9645323.3399999999</v>
          </cell>
          <cell r="DX20">
            <v>31504118.979999993</v>
          </cell>
          <cell r="DY20">
            <v>2063705.51</v>
          </cell>
          <cell r="DZ20">
            <v>2850579.13</v>
          </cell>
          <cell r="EA20">
            <v>3741720.79</v>
          </cell>
          <cell r="EB20">
            <v>4645022.6599999927</v>
          </cell>
          <cell r="EC20">
            <v>3418906.7799999937</v>
          </cell>
          <cell r="ED20">
            <v>3100443.4700000063</v>
          </cell>
          <cell r="EE20">
            <v>2596016.0499999998</v>
          </cell>
          <cell r="EF20">
            <v>2022347.5</v>
          </cell>
          <cell r="EG20">
            <v>1762815.82</v>
          </cell>
          <cell r="EH20">
            <v>1718644.69</v>
          </cell>
          <cell r="EI20">
            <v>1730437.13</v>
          </cell>
          <cell r="EJ20">
            <v>1853479.45</v>
          </cell>
          <cell r="EL20">
            <v>44516777.260000005</v>
          </cell>
          <cell r="EM20">
            <v>2873755.89</v>
          </cell>
          <cell r="EN20">
            <v>3585008.01</v>
          </cell>
          <cell r="EO20">
            <v>5799737.1799999997</v>
          </cell>
          <cell r="EP20">
            <v>6669792.4200000092</v>
          </cell>
          <cell r="EQ20">
            <v>5217429.72</v>
          </cell>
          <cell r="ER20">
            <v>4832724.58</v>
          </cell>
          <cell r="ES20">
            <v>3043065.95</v>
          </cell>
          <cell r="ET20">
            <v>2799476.74</v>
          </cell>
          <cell r="EU20">
            <v>2420541.58</v>
          </cell>
          <cell r="EV20">
            <v>2491698.85</v>
          </cell>
          <cell r="EW20">
            <v>2424289.2000000002</v>
          </cell>
          <cell r="EX20">
            <v>2359257.14</v>
          </cell>
          <cell r="EZ20">
            <v>1323607.01</v>
          </cell>
          <cell r="FA20">
            <v>109898.05</v>
          </cell>
          <cell r="FB20">
            <v>105070.39999999999</v>
          </cell>
          <cell r="FC20">
            <v>131919.76999999999</v>
          </cell>
          <cell r="FD20">
            <v>137141.82999999999</v>
          </cell>
          <cell r="FE20">
            <v>130017.05</v>
          </cell>
          <cell r="FF20">
            <v>124044.78</v>
          </cell>
          <cell r="FG20">
            <v>111124.88</v>
          </cell>
          <cell r="FH20">
            <v>100197</v>
          </cell>
          <cell r="FI20">
            <v>94888.95</v>
          </cell>
          <cell r="FJ20">
            <v>94418.42</v>
          </cell>
          <cell r="FK20">
            <v>86846.45</v>
          </cell>
          <cell r="FL20">
            <v>98039.43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77344503.25</v>
          </cell>
          <cell r="GC20">
            <v>5047359.45</v>
          </cell>
          <cell r="GD20">
            <v>6540657.540000001</v>
          </cell>
          <cell r="GE20">
            <v>9673377.7399999984</v>
          </cell>
          <cell r="GF20">
            <v>11451956.910000002</v>
          </cell>
          <cell r="GG20">
            <v>8766353.5499999933</v>
          </cell>
          <cell r="GH20">
            <v>8057212.8300000047</v>
          </cell>
          <cell r="GI20">
            <v>5750206.8800000018</v>
          </cell>
          <cell r="GJ20">
            <v>4922021.24</v>
          </cell>
          <cell r="GK20">
            <v>4278246.3499999996</v>
          </cell>
          <cell r="GL20">
            <v>4304761.96</v>
          </cell>
          <cell r="GM20">
            <v>4241572.78</v>
          </cell>
          <cell r="GN20">
            <v>4310776.0199999996</v>
          </cell>
        </row>
        <row r="21">
          <cell r="A21" t="str">
            <v>Direct Expenses</v>
          </cell>
          <cell r="B21">
            <v>10836914</v>
          </cell>
          <cell r="C21">
            <v>993087.55</v>
          </cell>
          <cell r="D21">
            <v>941671.28</v>
          </cell>
          <cell r="E21">
            <v>987977.91</v>
          </cell>
          <cell r="F21">
            <v>991006.28</v>
          </cell>
          <cell r="G21">
            <v>886457.18</v>
          </cell>
          <cell r="H21">
            <v>927779.58</v>
          </cell>
          <cell r="I21">
            <v>929740.01</v>
          </cell>
          <cell r="J21">
            <v>816735.66</v>
          </cell>
          <cell r="K21">
            <v>831683.06</v>
          </cell>
          <cell r="L21">
            <v>885661.18</v>
          </cell>
          <cell r="M21">
            <v>805984.51</v>
          </cell>
          <cell r="N21">
            <v>839129.8</v>
          </cell>
          <cell r="P21">
            <v>1650537.11</v>
          </cell>
          <cell r="Q21">
            <v>155020.37</v>
          </cell>
          <cell r="R21">
            <v>136686.95000000001</v>
          </cell>
          <cell r="S21">
            <v>149589.37</v>
          </cell>
          <cell r="T21">
            <v>142820.73000000001</v>
          </cell>
          <cell r="U21">
            <v>134162.19</v>
          </cell>
          <cell r="V21">
            <v>143154.73000000001</v>
          </cell>
          <cell r="W21">
            <v>132845.04</v>
          </cell>
          <cell r="X21">
            <v>127680.95</v>
          </cell>
          <cell r="Y21">
            <v>132230.65</v>
          </cell>
          <cell r="Z21">
            <v>136559.78</v>
          </cell>
          <cell r="AA21">
            <v>128166.06</v>
          </cell>
          <cell r="AB21">
            <v>131620.29</v>
          </cell>
          <cell r="AD21">
            <v>7450761.6699999999</v>
          </cell>
          <cell r="AE21">
            <v>669197.43000000005</v>
          </cell>
          <cell r="AF21">
            <v>612623.22</v>
          </cell>
          <cell r="AG21">
            <v>668141.93000000005</v>
          </cell>
          <cell r="AH21">
            <v>647845.55000000005</v>
          </cell>
          <cell r="AI21">
            <v>599973.76</v>
          </cell>
          <cell r="AJ21">
            <v>632809.59</v>
          </cell>
          <cell r="AK21">
            <v>608238.18999999994</v>
          </cell>
          <cell r="AL21">
            <v>593119.05000000005</v>
          </cell>
          <cell r="AM21">
            <v>605814.59</v>
          </cell>
          <cell r="AN21">
            <v>619618.17000000004</v>
          </cell>
          <cell r="AO21">
            <v>591890.98</v>
          </cell>
          <cell r="AP21">
            <v>601489.21</v>
          </cell>
          <cell r="AR21">
            <v>5280280.3600000003</v>
          </cell>
          <cell r="AS21">
            <v>592193.5</v>
          </cell>
          <cell r="AT21">
            <v>448659.67</v>
          </cell>
          <cell r="AU21">
            <v>526230.5</v>
          </cell>
          <cell r="AV21">
            <v>443517.8</v>
          </cell>
          <cell r="AW21">
            <v>400404.8</v>
          </cell>
          <cell r="AX21">
            <v>448309.28</v>
          </cell>
          <cell r="AY21">
            <v>405451.89</v>
          </cell>
          <cell r="AZ21">
            <v>394209.37</v>
          </cell>
          <cell r="BA21">
            <v>405803.89</v>
          </cell>
          <cell r="BB21">
            <v>414228.4</v>
          </cell>
          <cell r="BC21">
            <v>399779.37</v>
          </cell>
          <cell r="BD21">
            <v>401491.89</v>
          </cell>
          <cell r="BF21">
            <v>1890755.52</v>
          </cell>
          <cell r="BG21">
            <v>175245.81</v>
          </cell>
          <cell r="BH21">
            <v>160643.82999999999</v>
          </cell>
          <cell r="BI21">
            <v>176683.31</v>
          </cell>
          <cell r="BJ21">
            <v>170612.15</v>
          </cell>
          <cell r="BK21">
            <v>161507.82999999999</v>
          </cell>
          <cell r="BL21">
            <v>170378.15</v>
          </cell>
          <cell r="BM21">
            <v>146534.56</v>
          </cell>
          <cell r="BN21">
            <v>142860.59</v>
          </cell>
          <cell r="BO21">
            <v>146797.06</v>
          </cell>
          <cell r="BP21">
            <v>149836.53</v>
          </cell>
          <cell r="BQ21">
            <v>144210.59</v>
          </cell>
          <cell r="BR21">
            <v>145445.10999999999</v>
          </cell>
          <cell r="BT21">
            <v>479562</v>
          </cell>
          <cell r="BU21">
            <v>42082.080000000002</v>
          </cell>
          <cell r="BV21">
            <v>38540.400000000001</v>
          </cell>
          <cell r="BW21">
            <v>41688.080000000002</v>
          </cell>
          <cell r="BX21">
            <v>40641.74</v>
          </cell>
          <cell r="BY21">
            <v>38440.559999999998</v>
          </cell>
          <cell r="BZ21">
            <v>40572.74</v>
          </cell>
          <cell r="CA21">
            <v>39880.18</v>
          </cell>
          <cell r="CB21">
            <v>38996.01</v>
          </cell>
          <cell r="CC21">
            <v>39662.080000000002</v>
          </cell>
          <cell r="CD21">
            <v>40813.839999999997</v>
          </cell>
          <cell r="CE21">
            <v>38623.17</v>
          </cell>
          <cell r="CF21">
            <v>39621.120000000003</v>
          </cell>
          <cell r="CH21">
            <v>4030157.5</v>
          </cell>
          <cell r="CI21">
            <v>363092.27</v>
          </cell>
          <cell r="CJ21">
            <v>369943.41</v>
          </cell>
          <cell r="CK21">
            <v>388271.86</v>
          </cell>
          <cell r="CL21">
            <v>350352.47</v>
          </cell>
          <cell r="CM21">
            <v>329515.71000000002</v>
          </cell>
          <cell r="CN21">
            <v>339169.47</v>
          </cell>
          <cell r="CO21">
            <v>315265.89</v>
          </cell>
          <cell r="CP21">
            <v>304888.37</v>
          </cell>
          <cell r="CQ21">
            <v>310788.59000000003</v>
          </cell>
          <cell r="CR21">
            <v>332280.26</v>
          </cell>
          <cell r="CS21">
            <v>304621.19</v>
          </cell>
          <cell r="CT21">
            <v>321968.01</v>
          </cell>
          <cell r="CV21">
            <v>15539603.919999998</v>
          </cell>
          <cell r="CW21">
            <v>1444623.23</v>
          </cell>
          <cell r="CX21">
            <v>1397173.68</v>
          </cell>
          <cell r="CY21">
            <v>1498809.14</v>
          </cell>
          <cell r="CZ21">
            <v>1410075.85</v>
          </cell>
          <cell r="DA21">
            <v>1519115.17</v>
          </cell>
          <cell r="DB21">
            <v>1211137.6200000001</v>
          </cell>
          <cell r="DC21">
            <v>1244196.48</v>
          </cell>
          <cell r="DD21">
            <v>1154653.03</v>
          </cell>
          <cell r="DE21">
            <v>1160360.44</v>
          </cell>
          <cell r="DF21">
            <v>1209060.48</v>
          </cell>
          <cell r="DG21">
            <v>1143455.3600000001</v>
          </cell>
          <cell r="DH21">
            <v>1146943.44</v>
          </cell>
          <cell r="DJ21">
            <v>47158572.080000006</v>
          </cell>
          <cell r="DK21">
            <v>4434542.24</v>
          </cell>
          <cell r="DL21">
            <v>4105942.44</v>
          </cell>
          <cell r="DM21">
            <v>4437392.0999999996</v>
          </cell>
          <cell r="DN21">
            <v>4196872.57</v>
          </cell>
          <cell r="DO21">
            <v>4069577.2</v>
          </cell>
          <cell r="DP21">
            <v>3913311.16</v>
          </cell>
          <cell r="DQ21">
            <v>3822152.24</v>
          </cell>
          <cell r="DR21">
            <v>3573143.03</v>
          </cell>
          <cell r="DS21">
            <v>3633140.36</v>
          </cell>
          <cell r="DT21">
            <v>3788058.64</v>
          </cell>
          <cell r="DU21">
            <v>3556731.23</v>
          </cell>
          <cell r="DV21">
            <v>3627708.87</v>
          </cell>
          <cell r="DX21">
            <v>6909663.8399999999</v>
          </cell>
          <cell r="DY21">
            <v>600362.67000000004</v>
          </cell>
          <cell r="DZ21">
            <v>557861.43000000005</v>
          </cell>
          <cell r="EA21">
            <v>615137.43000000005</v>
          </cell>
          <cell r="EB21">
            <v>574232.07999999996</v>
          </cell>
          <cell r="EC21">
            <v>561905.91</v>
          </cell>
          <cell r="ED21">
            <v>595409.86</v>
          </cell>
          <cell r="EE21">
            <v>572050.1</v>
          </cell>
          <cell r="EF21">
            <v>544890.71</v>
          </cell>
          <cell r="EG21">
            <v>558817.13</v>
          </cell>
          <cell r="EH21">
            <v>567909.86</v>
          </cell>
          <cell r="EI21">
            <v>561891.32999999996</v>
          </cell>
          <cell r="EJ21">
            <v>599195.32999999996</v>
          </cell>
          <cell r="EL21">
            <v>8285614.9799999995</v>
          </cell>
          <cell r="EM21">
            <v>694813.39</v>
          </cell>
          <cell r="EN21">
            <v>641026.75</v>
          </cell>
          <cell r="EO21">
            <v>755531.11</v>
          </cell>
          <cell r="EP21">
            <v>736686.36</v>
          </cell>
          <cell r="EQ21">
            <v>697153.98</v>
          </cell>
          <cell r="ER21">
            <v>744989.38</v>
          </cell>
          <cell r="ES21">
            <v>656794.06999999995</v>
          </cell>
          <cell r="ET21">
            <v>638094.76</v>
          </cell>
          <cell r="EU21">
            <v>695701.05</v>
          </cell>
          <cell r="EV21">
            <v>704597.33</v>
          </cell>
          <cell r="EW21">
            <v>657895.75</v>
          </cell>
          <cell r="EX21">
            <v>662331.05000000005</v>
          </cell>
          <cell r="EZ21">
            <v>325262.05</v>
          </cell>
          <cell r="FA21">
            <v>29062.54</v>
          </cell>
          <cell r="FB21">
            <v>25951.46</v>
          </cell>
          <cell r="FC21">
            <v>27649.54</v>
          </cell>
          <cell r="FD21">
            <v>26998.17</v>
          </cell>
          <cell r="FE21">
            <v>25696.46</v>
          </cell>
          <cell r="FF21">
            <v>26997.17</v>
          </cell>
          <cell r="FG21">
            <v>26993.17</v>
          </cell>
          <cell r="FH21">
            <v>26940.82</v>
          </cell>
          <cell r="FI21">
            <v>27289.43</v>
          </cell>
          <cell r="FJ21">
            <v>27889.98</v>
          </cell>
          <cell r="FK21">
            <v>26564.880000000001</v>
          </cell>
          <cell r="FL21">
            <v>27228.43</v>
          </cell>
          <cell r="FN21">
            <v>8273508.0299999993</v>
          </cell>
          <cell r="FO21">
            <v>733389.69</v>
          </cell>
          <cell r="FP21">
            <v>694020.68</v>
          </cell>
          <cell r="FQ21">
            <v>806380.99</v>
          </cell>
          <cell r="FR21">
            <v>759648.2</v>
          </cell>
          <cell r="FS21">
            <v>726543.56</v>
          </cell>
          <cell r="FT21">
            <v>701306.72</v>
          </cell>
          <cell r="FU21">
            <v>654061.43999999994</v>
          </cell>
          <cell r="FV21">
            <v>652637.4</v>
          </cell>
          <cell r="FW21">
            <v>626607.37</v>
          </cell>
          <cell r="FX21">
            <v>644931.31999999995</v>
          </cell>
          <cell r="FY21">
            <v>628902.46</v>
          </cell>
          <cell r="FZ21">
            <v>645078.19999999995</v>
          </cell>
          <cell r="GB21">
            <v>23794048.899999999</v>
          </cell>
          <cell r="GC21">
            <v>2057628.29</v>
          </cell>
          <cell r="GD21">
            <v>1918860.32</v>
          </cell>
          <cell r="GE21">
            <v>2204699.0699999998</v>
          </cell>
          <cell r="GF21">
            <v>2097564.81</v>
          </cell>
          <cell r="GG21">
            <v>2011299.91</v>
          </cell>
          <cell r="GH21">
            <v>2068703.13</v>
          </cell>
          <cell r="GI21">
            <v>1909898.78</v>
          </cell>
          <cell r="GJ21">
            <v>1862563.69</v>
          </cell>
          <cell r="GK21">
            <v>1908414.98</v>
          </cell>
          <cell r="GL21">
            <v>1945328.49</v>
          </cell>
          <cell r="GM21">
            <v>1875254.42</v>
          </cell>
          <cell r="GN21">
            <v>1933833.01</v>
          </cell>
        </row>
        <row r="22">
          <cell r="A22" t="str">
            <v>A&amp;G-Administrative expense transferred- - Admin &amp; General Exp 9220-09341</v>
          </cell>
          <cell r="B22">
            <v>5297450.97</v>
          </cell>
          <cell r="C22">
            <v>492472.06</v>
          </cell>
          <cell r="D22">
            <v>476296.51</v>
          </cell>
          <cell r="E22">
            <v>510944.03</v>
          </cell>
          <cell r="F22">
            <v>480694.86</v>
          </cell>
          <cell r="G22">
            <v>517866.36</v>
          </cell>
          <cell r="H22">
            <v>412876.81</v>
          </cell>
          <cell r="I22">
            <v>424146.58</v>
          </cell>
          <cell r="J22">
            <v>393621.22</v>
          </cell>
          <cell r="K22">
            <v>395566.87</v>
          </cell>
          <cell r="L22">
            <v>412168.72</v>
          </cell>
          <cell r="M22">
            <v>389803.93</v>
          </cell>
          <cell r="N22">
            <v>390993.02</v>
          </cell>
          <cell r="P22">
            <v>756778.71</v>
          </cell>
          <cell r="Q22">
            <v>70353.149999999994</v>
          </cell>
          <cell r="R22">
            <v>68042.36</v>
          </cell>
          <cell r="S22">
            <v>72992</v>
          </cell>
          <cell r="T22">
            <v>68670.69</v>
          </cell>
          <cell r="U22">
            <v>73980.91</v>
          </cell>
          <cell r="V22">
            <v>58982.400000000001</v>
          </cell>
          <cell r="W22">
            <v>60592.37</v>
          </cell>
          <cell r="X22">
            <v>56231.6</v>
          </cell>
          <cell r="Y22">
            <v>56509.55</v>
          </cell>
          <cell r="Z22">
            <v>58881.25</v>
          </cell>
          <cell r="AA22">
            <v>55686.28</v>
          </cell>
          <cell r="AB22">
            <v>55856.15</v>
          </cell>
          <cell r="AD22">
            <v>4379060.38</v>
          </cell>
          <cell r="AE22">
            <v>407094.83</v>
          </cell>
          <cell r="AF22">
            <v>393723.54</v>
          </cell>
          <cell r="AG22">
            <v>422364.41</v>
          </cell>
          <cell r="AH22">
            <v>397359.38</v>
          </cell>
          <cell r="AI22">
            <v>428086.66</v>
          </cell>
          <cell r="AJ22">
            <v>341298.58</v>
          </cell>
          <cell r="AK22">
            <v>350614.57</v>
          </cell>
          <cell r="AL22">
            <v>325381.21999999997</v>
          </cell>
          <cell r="AM22">
            <v>326989.57</v>
          </cell>
          <cell r="AN22">
            <v>340713.24</v>
          </cell>
          <cell r="AO22">
            <v>322225.71999999997</v>
          </cell>
          <cell r="AP22">
            <v>323208.65999999997</v>
          </cell>
          <cell r="AR22">
            <v>2192638.11</v>
          </cell>
          <cell r="AS22">
            <v>203836.34</v>
          </cell>
          <cell r="AT22">
            <v>197141.21</v>
          </cell>
          <cell r="AU22">
            <v>211481.97</v>
          </cell>
          <cell r="AV22">
            <v>198961.7</v>
          </cell>
          <cell r="AW22">
            <v>214347.15</v>
          </cell>
          <cell r="AX22">
            <v>170891.51999999999</v>
          </cell>
          <cell r="AY22">
            <v>175556.12</v>
          </cell>
          <cell r="AZ22">
            <v>162921.54</v>
          </cell>
          <cell r="BA22">
            <v>163726.85999999999</v>
          </cell>
          <cell r="BB22">
            <v>170598.43</v>
          </cell>
          <cell r="BC22">
            <v>161341.54999999999</v>
          </cell>
          <cell r="BD22">
            <v>161833.72</v>
          </cell>
          <cell r="BF22">
            <v>822045.05</v>
          </cell>
          <cell r="BG22">
            <v>76420.570000000007</v>
          </cell>
          <cell r="BH22">
            <v>73910.490000000005</v>
          </cell>
          <cell r="BI22">
            <v>79287</v>
          </cell>
          <cell r="BJ22">
            <v>74593.009999999995</v>
          </cell>
          <cell r="BK22">
            <v>80361.19</v>
          </cell>
          <cell r="BL22">
            <v>64069.18</v>
          </cell>
          <cell r="BM22">
            <v>65817.990000000005</v>
          </cell>
          <cell r="BN22">
            <v>61081.15</v>
          </cell>
          <cell r="BO22">
            <v>61383.07</v>
          </cell>
          <cell r="BP22">
            <v>63959.3</v>
          </cell>
          <cell r="BQ22">
            <v>60488.79</v>
          </cell>
          <cell r="BR22">
            <v>60673.31</v>
          </cell>
          <cell r="BT22">
            <v>188029.21</v>
          </cell>
          <cell r="BU22">
            <v>17479.939999999999</v>
          </cell>
          <cell r="BV22">
            <v>16905.8</v>
          </cell>
          <cell r="BW22">
            <v>18135.59</v>
          </cell>
          <cell r="BX22">
            <v>17061.919999999998</v>
          </cell>
          <cell r="BY22">
            <v>18381.29</v>
          </cell>
          <cell r="BZ22">
            <v>14654.77</v>
          </cell>
          <cell r="CA22">
            <v>15054.78</v>
          </cell>
          <cell r="CB22">
            <v>13971.3</v>
          </cell>
          <cell r="CC22">
            <v>14040.36</v>
          </cell>
          <cell r="CD22">
            <v>14629.63</v>
          </cell>
          <cell r="CE22">
            <v>13835.81</v>
          </cell>
          <cell r="CF22">
            <v>13878.02</v>
          </cell>
          <cell r="CH22">
            <v>1903601.49</v>
          </cell>
          <cell r="CI22">
            <v>176966.35</v>
          </cell>
          <cell r="CJ22">
            <v>171153.78</v>
          </cell>
          <cell r="CK22">
            <v>183604.12</v>
          </cell>
          <cell r="CL22">
            <v>172734.29</v>
          </cell>
          <cell r="CM22">
            <v>186091.61</v>
          </cell>
          <cell r="CN22">
            <v>148364.35999999999</v>
          </cell>
          <cell r="CO22">
            <v>152414.07</v>
          </cell>
          <cell r="CP22">
            <v>141445</v>
          </cell>
          <cell r="CQ22">
            <v>142144.15</v>
          </cell>
          <cell r="CR22">
            <v>148109.91</v>
          </cell>
          <cell r="CS22">
            <v>140073.28</v>
          </cell>
          <cell r="CT22">
            <v>140500.57</v>
          </cell>
          <cell r="CV22">
            <v>-15539603.919999998</v>
          </cell>
          <cell r="CW22">
            <v>-1444623.23</v>
          </cell>
          <cell r="CX22">
            <v>-1397173.68</v>
          </cell>
          <cell r="CY22">
            <v>-1498809.14</v>
          </cell>
          <cell r="CZ22">
            <v>-1410075.85</v>
          </cell>
          <cell r="DA22">
            <v>-1519115.17</v>
          </cell>
          <cell r="DB22">
            <v>-1211137.6200000001</v>
          </cell>
          <cell r="DC22">
            <v>-1244196.48</v>
          </cell>
          <cell r="DD22">
            <v>-1154653.03</v>
          </cell>
          <cell r="DE22">
            <v>-1160360.44</v>
          </cell>
          <cell r="DF22">
            <v>-1209060.48</v>
          </cell>
          <cell r="DG22">
            <v>-1143455.3600000001</v>
          </cell>
          <cell r="DH22">
            <v>-1146943.44</v>
          </cell>
          <cell r="DJ22">
            <v>9.3132257461547852E-10</v>
          </cell>
          <cell r="DK22">
            <v>1.0000000242143869E-2</v>
          </cell>
          <cell r="DL22">
            <v>1.0000000009313226E-2</v>
          </cell>
          <cell r="DM22">
            <v>-1.9999999785795808E-2</v>
          </cell>
          <cell r="DN22">
            <v>0</v>
          </cell>
          <cell r="DO22">
            <v>0</v>
          </cell>
          <cell r="DP22">
            <v>0</v>
          </cell>
          <cell r="DQ22">
            <v>2.3283064365386963E-10</v>
          </cell>
          <cell r="DR22">
            <v>0</v>
          </cell>
          <cell r="DS22">
            <v>-1.0000000009313226E-2</v>
          </cell>
          <cell r="DT22">
            <v>0</v>
          </cell>
          <cell r="DU22">
            <v>0</v>
          </cell>
          <cell r="DV22">
            <v>1.0000000242143869E-2</v>
          </cell>
          <cell r="DX22">
            <v>3603112.79</v>
          </cell>
          <cell r="DY22">
            <v>319391.21999999997</v>
          </cell>
          <cell r="DZ22">
            <v>302246.01</v>
          </cell>
          <cell r="EA22">
            <v>351178.93</v>
          </cell>
          <cell r="EB22">
            <v>330826.8</v>
          </cell>
          <cell r="EC22">
            <v>316409.71999999997</v>
          </cell>
          <cell r="ED22">
            <v>305419.08</v>
          </cell>
          <cell r="EE22">
            <v>284843.76</v>
          </cell>
          <cell r="EF22">
            <v>284223.59999999998</v>
          </cell>
          <cell r="EG22">
            <v>272887.51</v>
          </cell>
          <cell r="EH22">
            <v>280867.59000000003</v>
          </cell>
          <cell r="EI22">
            <v>273887.02</v>
          </cell>
          <cell r="EJ22">
            <v>280931.55</v>
          </cell>
          <cell r="EL22">
            <v>4513198.59</v>
          </cell>
          <cell r="EM22">
            <v>400064.07</v>
          </cell>
          <cell r="EN22">
            <v>378588.28</v>
          </cell>
          <cell r="EO22">
            <v>439880.82</v>
          </cell>
          <cell r="EP22">
            <v>414388.09</v>
          </cell>
          <cell r="EQ22">
            <v>396329.51</v>
          </cell>
          <cell r="ER22">
            <v>382562.81</v>
          </cell>
          <cell r="ES22">
            <v>356790.51</v>
          </cell>
          <cell r="ET22">
            <v>356013.7</v>
          </cell>
          <cell r="EU22">
            <v>341814.32</v>
          </cell>
          <cell r="EV22">
            <v>351810.04</v>
          </cell>
          <cell r="EW22">
            <v>343066.29</v>
          </cell>
          <cell r="EX22">
            <v>351890.15</v>
          </cell>
          <cell r="EZ22">
            <v>157196.67000000001</v>
          </cell>
          <cell r="FA22">
            <v>13934.4</v>
          </cell>
          <cell r="FB22">
            <v>13186.39</v>
          </cell>
          <cell r="FC22">
            <v>15321.24</v>
          </cell>
          <cell r="FD22">
            <v>14433.32</v>
          </cell>
          <cell r="FE22">
            <v>13804.33</v>
          </cell>
          <cell r="FF22">
            <v>13324.83</v>
          </cell>
          <cell r="FG22">
            <v>12427.17</v>
          </cell>
          <cell r="FH22">
            <v>12400.11</v>
          </cell>
          <cell r="FI22">
            <v>11905.54</v>
          </cell>
          <cell r="FJ22">
            <v>12253.7</v>
          </cell>
          <cell r="FK22">
            <v>11949.15</v>
          </cell>
          <cell r="FL22">
            <v>12256.49</v>
          </cell>
          <cell r="FN22">
            <v>-8273508.0299999993</v>
          </cell>
          <cell r="FO22">
            <v>-733389.69</v>
          </cell>
          <cell r="FP22">
            <v>-694020.68</v>
          </cell>
          <cell r="FQ22">
            <v>-806380.99</v>
          </cell>
          <cell r="FR22">
            <v>-759648.2</v>
          </cell>
          <cell r="FS22">
            <v>-726543.56</v>
          </cell>
          <cell r="FT22">
            <v>-701306.72</v>
          </cell>
          <cell r="FU22">
            <v>-654061.43999999994</v>
          </cell>
          <cell r="FV22">
            <v>-652637.4</v>
          </cell>
          <cell r="FW22">
            <v>-626607.37</v>
          </cell>
          <cell r="FX22">
            <v>-644931.31999999995</v>
          </cell>
          <cell r="FY22">
            <v>-628902.46</v>
          </cell>
          <cell r="FZ22">
            <v>-645078.19999999995</v>
          </cell>
          <cell r="GB22">
            <v>1.999999990221113E-2</v>
          </cell>
          <cell r="GC22">
            <v>0</v>
          </cell>
          <cell r="GD22">
            <v>0</v>
          </cell>
          <cell r="GE22">
            <v>0</v>
          </cell>
          <cell r="GF22">
            <v>1.0000000009313226E-2</v>
          </cell>
          <cell r="GG22">
            <v>-1.1641532182693481E-10</v>
          </cell>
          <cell r="GH22">
            <v>-1.1641532182693481E-10</v>
          </cell>
          <cell r="GI22">
            <v>1.1641532182693481E-10</v>
          </cell>
          <cell r="GJ22">
            <v>1.0000000009313226E-2</v>
          </cell>
          <cell r="GK22">
            <v>0</v>
          </cell>
          <cell r="GL22">
            <v>9.9999998928979039E-3</v>
          </cell>
          <cell r="GM22">
            <v>1.1641532182693481E-10</v>
          </cell>
          <cell r="GN22">
            <v>-1.0000000009313226E-2</v>
          </cell>
        </row>
        <row r="23">
          <cell r="A23" t="str">
            <v>Division G&amp;A Expense Billings</v>
          </cell>
          <cell r="B23">
            <v>5297450.97</v>
          </cell>
          <cell r="C23">
            <v>492472.06</v>
          </cell>
          <cell r="D23">
            <v>476296.51</v>
          </cell>
          <cell r="E23">
            <v>510944.03</v>
          </cell>
          <cell r="F23">
            <v>480694.86</v>
          </cell>
          <cell r="G23">
            <v>517866.36</v>
          </cell>
          <cell r="H23">
            <v>412876.81</v>
          </cell>
          <cell r="I23">
            <v>424146.58</v>
          </cell>
          <cell r="J23">
            <v>393621.22</v>
          </cell>
          <cell r="K23">
            <v>395566.87</v>
          </cell>
          <cell r="L23">
            <v>412168.72</v>
          </cell>
          <cell r="M23">
            <v>389803.93</v>
          </cell>
          <cell r="N23">
            <v>390993.02</v>
          </cell>
          <cell r="P23">
            <v>756778.71</v>
          </cell>
          <cell r="Q23">
            <v>70353.149999999994</v>
          </cell>
          <cell r="R23">
            <v>68042.36</v>
          </cell>
          <cell r="S23">
            <v>72992</v>
          </cell>
          <cell r="T23">
            <v>68670.69</v>
          </cell>
          <cell r="U23">
            <v>73980.91</v>
          </cell>
          <cell r="V23">
            <v>58982.400000000001</v>
          </cell>
          <cell r="W23">
            <v>60592.37</v>
          </cell>
          <cell r="X23">
            <v>56231.6</v>
          </cell>
          <cell r="Y23">
            <v>56509.55</v>
          </cell>
          <cell r="Z23">
            <v>58881.25</v>
          </cell>
          <cell r="AA23">
            <v>55686.28</v>
          </cell>
          <cell r="AB23">
            <v>55856.15</v>
          </cell>
          <cell r="AD23">
            <v>4379060.38</v>
          </cell>
          <cell r="AE23">
            <v>407094.83</v>
          </cell>
          <cell r="AF23">
            <v>393723.54</v>
          </cell>
          <cell r="AG23">
            <v>422364.41</v>
          </cell>
          <cell r="AH23">
            <v>397359.38</v>
          </cell>
          <cell r="AI23">
            <v>428086.66</v>
          </cell>
          <cell r="AJ23">
            <v>341298.58</v>
          </cell>
          <cell r="AK23">
            <v>350614.57</v>
          </cell>
          <cell r="AL23">
            <v>325381.21999999997</v>
          </cell>
          <cell r="AM23">
            <v>326989.57</v>
          </cell>
          <cell r="AN23">
            <v>340713.24</v>
          </cell>
          <cell r="AO23">
            <v>322225.71999999997</v>
          </cell>
          <cell r="AP23">
            <v>323208.65999999997</v>
          </cell>
          <cell r="AR23">
            <v>2192638.11</v>
          </cell>
          <cell r="AS23">
            <v>203836.34</v>
          </cell>
          <cell r="AT23">
            <v>197141.21</v>
          </cell>
          <cell r="AU23">
            <v>211481.97</v>
          </cell>
          <cell r="AV23">
            <v>198961.7</v>
          </cell>
          <cell r="AW23">
            <v>214347.15</v>
          </cell>
          <cell r="AX23">
            <v>170891.51999999999</v>
          </cell>
          <cell r="AY23">
            <v>175556.12</v>
          </cell>
          <cell r="AZ23">
            <v>162921.54</v>
          </cell>
          <cell r="BA23">
            <v>163726.85999999999</v>
          </cell>
          <cell r="BB23">
            <v>170598.43</v>
          </cell>
          <cell r="BC23">
            <v>161341.54999999999</v>
          </cell>
          <cell r="BD23">
            <v>161833.72</v>
          </cell>
          <cell r="BF23">
            <v>822045.05</v>
          </cell>
          <cell r="BG23">
            <v>76420.570000000007</v>
          </cell>
          <cell r="BH23">
            <v>73910.490000000005</v>
          </cell>
          <cell r="BI23">
            <v>79287</v>
          </cell>
          <cell r="BJ23">
            <v>74593.009999999995</v>
          </cell>
          <cell r="BK23">
            <v>80361.19</v>
          </cell>
          <cell r="BL23">
            <v>64069.18</v>
          </cell>
          <cell r="BM23">
            <v>65817.990000000005</v>
          </cell>
          <cell r="BN23">
            <v>61081.15</v>
          </cell>
          <cell r="BO23">
            <v>61383.07</v>
          </cell>
          <cell r="BP23">
            <v>63959.3</v>
          </cell>
          <cell r="BQ23">
            <v>60488.79</v>
          </cell>
          <cell r="BR23">
            <v>60673.31</v>
          </cell>
          <cell r="BT23">
            <v>188029.21</v>
          </cell>
          <cell r="BU23">
            <v>17479.939999999999</v>
          </cell>
          <cell r="BV23">
            <v>16905.8</v>
          </cell>
          <cell r="BW23">
            <v>18135.59</v>
          </cell>
          <cell r="BX23">
            <v>17061.919999999998</v>
          </cell>
          <cell r="BY23">
            <v>18381.29</v>
          </cell>
          <cell r="BZ23">
            <v>14654.77</v>
          </cell>
          <cell r="CA23">
            <v>15054.78</v>
          </cell>
          <cell r="CB23">
            <v>13971.3</v>
          </cell>
          <cell r="CC23">
            <v>14040.36</v>
          </cell>
          <cell r="CD23">
            <v>14629.63</v>
          </cell>
          <cell r="CE23">
            <v>13835.81</v>
          </cell>
          <cell r="CF23">
            <v>13878.02</v>
          </cell>
          <cell r="CH23">
            <v>1903601.49</v>
          </cell>
          <cell r="CI23">
            <v>176966.35</v>
          </cell>
          <cell r="CJ23">
            <v>171153.78</v>
          </cell>
          <cell r="CK23">
            <v>183604.12</v>
          </cell>
          <cell r="CL23">
            <v>172734.29</v>
          </cell>
          <cell r="CM23">
            <v>186091.61</v>
          </cell>
          <cell r="CN23">
            <v>148364.35999999999</v>
          </cell>
          <cell r="CO23">
            <v>152414.07</v>
          </cell>
          <cell r="CP23">
            <v>141445</v>
          </cell>
          <cell r="CQ23">
            <v>142144.15</v>
          </cell>
          <cell r="CR23">
            <v>148109.91</v>
          </cell>
          <cell r="CS23">
            <v>140073.28</v>
          </cell>
          <cell r="CT23">
            <v>140500.57</v>
          </cell>
          <cell r="CV23">
            <v>-15539603.919999998</v>
          </cell>
          <cell r="CW23">
            <v>-1444623.23</v>
          </cell>
          <cell r="CX23">
            <v>-1397173.68</v>
          </cell>
          <cell r="CY23">
            <v>-1498809.14</v>
          </cell>
          <cell r="CZ23">
            <v>-1410075.85</v>
          </cell>
          <cell r="DA23">
            <v>-1519115.17</v>
          </cell>
          <cell r="DB23">
            <v>-1211137.6200000001</v>
          </cell>
          <cell r="DC23">
            <v>-1244196.48</v>
          </cell>
          <cell r="DD23">
            <v>-1154653.03</v>
          </cell>
          <cell r="DE23">
            <v>-1160360.44</v>
          </cell>
          <cell r="DF23">
            <v>-1209060.48</v>
          </cell>
          <cell r="DG23">
            <v>-1143455.3600000001</v>
          </cell>
          <cell r="DH23">
            <v>-1146943.44</v>
          </cell>
          <cell r="DJ23">
            <v>9.3132257461547852E-10</v>
          </cell>
          <cell r="DK23">
            <v>1.0000000242143869E-2</v>
          </cell>
          <cell r="DL23">
            <v>1.0000000009313226E-2</v>
          </cell>
          <cell r="DM23">
            <v>-1.9999999785795808E-2</v>
          </cell>
          <cell r="DN23">
            <v>0</v>
          </cell>
          <cell r="DO23">
            <v>0</v>
          </cell>
          <cell r="DP23">
            <v>0</v>
          </cell>
          <cell r="DQ23">
            <v>2.3283064365386963E-10</v>
          </cell>
          <cell r="DR23">
            <v>0</v>
          </cell>
          <cell r="DS23">
            <v>-1.0000000009313226E-2</v>
          </cell>
          <cell r="DT23">
            <v>0</v>
          </cell>
          <cell r="DU23">
            <v>0</v>
          </cell>
          <cell r="DV23">
            <v>1.0000000242143869E-2</v>
          </cell>
          <cell r="DX23">
            <v>3603112.79</v>
          </cell>
          <cell r="DY23">
            <v>319391.21999999997</v>
          </cell>
          <cell r="DZ23">
            <v>302246.01</v>
          </cell>
          <cell r="EA23">
            <v>351178.93</v>
          </cell>
          <cell r="EB23">
            <v>330826.8</v>
          </cell>
          <cell r="EC23">
            <v>316409.71999999997</v>
          </cell>
          <cell r="ED23">
            <v>305419.08</v>
          </cell>
          <cell r="EE23">
            <v>284843.76</v>
          </cell>
          <cell r="EF23">
            <v>284223.59999999998</v>
          </cell>
          <cell r="EG23">
            <v>272887.51</v>
          </cell>
          <cell r="EH23">
            <v>280867.59000000003</v>
          </cell>
          <cell r="EI23">
            <v>273887.02</v>
          </cell>
          <cell r="EJ23">
            <v>280931.55</v>
          </cell>
          <cell r="EL23">
            <v>4513198.59</v>
          </cell>
          <cell r="EM23">
            <v>400064.07</v>
          </cell>
          <cell r="EN23">
            <v>378588.28</v>
          </cell>
          <cell r="EO23">
            <v>439880.82</v>
          </cell>
          <cell r="EP23">
            <v>414388.09</v>
          </cell>
          <cell r="EQ23">
            <v>396329.51</v>
          </cell>
          <cell r="ER23">
            <v>382562.81</v>
          </cell>
          <cell r="ES23">
            <v>356790.51</v>
          </cell>
          <cell r="ET23">
            <v>356013.7</v>
          </cell>
          <cell r="EU23">
            <v>341814.32</v>
          </cell>
          <cell r="EV23">
            <v>351810.04</v>
          </cell>
          <cell r="EW23">
            <v>343066.29</v>
          </cell>
          <cell r="EX23">
            <v>351890.15</v>
          </cell>
          <cell r="EZ23">
            <v>157196.67000000001</v>
          </cell>
          <cell r="FA23">
            <v>13934.4</v>
          </cell>
          <cell r="FB23">
            <v>13186.39</v>
          </cell>
          <cell r="FC23">
            <v>15321.24</v>
          </cell>
          <cell r="FD23">
            <v>14433.32</v>
          </cell>
          <cell r="FE23">
            <v>13804.33</v>
          </cell>
          <cell r="FF23">
            <v>13324.83</v>
          </cell>
          <cell r="FG23">
            <v>12427.17</v>
          </cell>
          <cell r="FH23">
            <v>12400.11</v>
          </cell>
          <cell r="FI23">
            <v>11905.54</v>
          </cell>
          <cell r="FJ23">
            <v>12253.7</v>
          </cell>
          <cell r="FK23">
            <v>11949.15</v>
          </cell>
          <cell r="FL23">
            <v>12256.49</v>
          </cell>
          <cell r="FN23">
            <v>-8273508.0299999993</v>
          </cell>
          <cell r="FO23">
            <v>-733389.69</v>
          </cell>
          <cell r="FP23">
            <v>-694020.68</v>
          </cell>
          <cell r="FQ23">
            <v>-806380.99</v>
          </cell>
          <cell r="FR23">
            <v>-759648.2</v>
          </cell>
          <cell r="FS23">
            <v>-726543.56</v>
          </cell>
          <cell r="FT23">
            <v>-701306.72</v>
          </cell>
          <cell r="FU23">
            <v>-654061.43999999994</v>
          </cell>
          <cell r="FV23">
            <v>-652637.4</v>
          </cell>
          <cell r="FW23">
            <v>-626607.37</v>
          </cell>
          <cell r="FX23">
            <v>-644931.31999999995</v>
          </cell>
          <cell r="FY23">
            <v>-628902.46</v>
          </cell>
          <cell r="FZ23">
            <v>-645078.19999999995</v>
          </cell>
          <cell r="GB23">
            <v>1.999999990221113E-2</v>
          </cell>
          <cell r="GC23">
            <v>0</v>
          </cell>
          <cell r="GD23">
            <v>0</v>
          </cell>
          <cell r="GE23">
            <v>0</v>
          </cell>
          <cell r="GF23">
            <v>1.0000000009313226E-2</v>
          </cell>
          <cell r="GG23">
            <v>-1.1641532182693481E-10</v>
          </cell>
          <cell r="GH23">
            <v>-1.1641532182693481E-10</v>
          </cell>
          <cell r="GI23">
            <v>1.1641532182693481E-10</v>
          </cell>
          <cell r="GJ23">
            <v>1.0000000009313226E-2</v>
          </cell>
          <cell r="GK23">
            <v>0</v>
          </cell>
          <cell r="GL23">
            <v>9.9999998928979039E-3</v>
          </cell>
          <cell r="GM23">
            <v>1.1641532182693481E-10</v>
          </cell>
          <cell r="GN23">
            <v>-1.0000000009313226E-2</v>
          </cell>
        </row>
        <row r="24">
          <cell r="A24" t="str">
            <v>Share Services Billings</v>
          </cell>
          <cell r="B24">
            <v>11364821.18</v>
          </cell>
          <cell r="C24">
            <v>1049370.06</v>
          </cell>
          <cell r="D24">
            <v>963848.27</v>
          </cell>
          <cell r="E24">
            <v>1066480.47</v>
          </cell>
          <cell r="F24">
            <v>1068574.17</v>
          </cell>
          <cell r="G24">
            <v>1026141.78</v>
          </cell>
          <cell r="H24">
            <v>949746.24</v>
          </cell>
          <cell r="I24">
            <v>896379.66</v>
          </cell>
          <cell r="J24">
            <v>855947.75</v>
          </cell>
          <cell r="K24">
            <v>876520.18</v>
          </cell>
          <cell r="L24">
            <v>905221.25</v>
          </cell>
          <cell r="M24">
            <v>843078.54</v>
          </cell>
          <cell r="N24">
            <v>863512.81</v>
          </cell>
          <cell r="P24">
            <v>1623545.86</v>
          </cell>
          <cell r="Q24">
            <v>149910</v>
          </cell>
          <cell r="R24">
            <v>137692.6</v>
          </cell>
          <cell r="S24">
            <v>152354.32999999999</v>
          </cell>
          <cell r="T24">
            <v>152653.46</v>
          </cell>
          <cell r="U24">
            <v>146591.69</v>
          </cell>
          <cell r="V24">
            <v>135678.03</v>
          </cell>
          <cell r="W24">
            <v>128054.24</v>
          </cell>
          <cell r="X24">
            <v>122278.25</v>
          </cell>
          <cell r="Y24">
            <v>125217.16</v>
          </cell>
          <cell r="Z24">
            <v>129317.33</v>
          </cell>
          <cell r="AA24">
            <v>120439.8</v>
          </cell>
          <cell r="AB24">
            <v>123358.97</v>
          </cell>
          <cell r="AD24">
            <v>9394563.2400000002</v>
          </cell>
          <cell r="AE24">
            <v>867446.41</v>
          </cell>
          <cell r="AF24">
            <v>796751.1</v>
          </cell>
          <cell r="AG24">
            <v>881590.47</v>
          </cell>
          <cell r="AH24">
            <v>883321.23</v>
          </cell>
          <cell r="AI24">
            <v>848245.11</v>
          </cell>
          <cell r="AJ24">
            <v>785093.84</v>
          </cell>
          <cell r="AK24">
            <v>740979.15</v>
          </cell>
          <cell r="AL24">
            <v>707556.69</v>
          </cell>
          <cell r="AM24">
            <v>724562.57</v>
          </cell>
          <cell r="AN24">
            <v>748287.9</v>
          </cell>
          <cell r="AO24">
            <v>696918.55</v>
          </cell>
          <cell r="AP24">
            <v>713810.22</v>
          </cell>
          <cell r="AR24">
            <v>4703949.16</v>
          </cell>
          <cell r="AS24">
            <v>434338.85</v>
          </cell>
          <cell r="AT24">
            <v>398941.01</v>
          </cell>
          <cell r="AU24">
            <v>441420.93</v>
          </cell>
          <cell r="AV24">
            <v>442287.52</v>
          </cell>
          <cell r="AW24">
            <v>424724.58</v>
          </cell>
          <cell r="AX24">
            <v>393104.13</v>
          </cell>
          <cell r="AY24">
            <v>371015.45</v>
          </cell>
          <cell r="AZ24">
            <v>354280.51</v>
          </cell>
          <cell r="BA24">
            <v>362795.54</v>
          </cell>
          <cell r="BB24">
            <v>374675.02</v>
          </cell>
          <cell r="BC24">
            <v>348953.89</v>
          </cell>
          <cell r="BD24">
            <v>357411.73</v>
          </cell>
          <cell r="BF24">
            <v>1763564.18</v>
          </cell>
          <cell r="BG24">
            <v>162838.59</v>
          </cell>
          <cell r="BH24">
            <v>149567.51999999999</v>
          </cell>
          <cell r="BI24">
            <v>165493.73000000001</v>
          </cell>
          <cell r="BJ24">
            <v>165818.64000000001</v>
          </cell>
          <cell r="BK24">
            <v>159234.09</v>
          </cell>
          <cell r="BL24">
            <v>147379.22</v>
          </cell>
          <cell r="BM24">
            <v>139097.93</v>
          </cell>
          <cell r="BN24">
            <v>132823.79999999999</v>
          </cell>
          <cell r="BO24">
            <v>136016.20000000001</v>
          </cell>
          <cell r="BP24">
            <v>140469.94</v>
          </cell>
          <cell r="BQ24">
            <v>130826.8</v>
          </cell>
          <cell r="BR24">
            <v>133997.72</v>
          </cell>
          <cell r="BT24">
            <v>403386.15</v>
          </cell>
          <cell r="BU24">
            <v>37246.639999999999</v>
          </cell>
          <cell r="BV24">
            <v>34211.1</v>
          </cell>
          <cell r="BW24">
            <v>37853.949999999997</v>
          </cell>
          <cell r="BX24">
            <v>37928.269999999997</v>
          </cell>
          <cell r="BY24">
            <v>36422.160000000003</v>
          </cell>
          <cell r="BZ24">
            <v>33710.559999999998</v>
          </cell>
          <cell r="CA24">
            <v>31816.35</v>
          </cell>
          <cell r="CB24">
            <v>30381.25</v>
          </cell>
          <cell r="CC24">
            <v>31111.45</v>
          </cell>
          <cell r="CD24">
            <v>32130.18</v>
          </cell>
          <cell r="CE24">
            <v>29924.46</v>
          </cell>
          <cell r="CF24">
            <v>30649.78</v>
          </cell>
          <cell r="CH24">
            <v>4083868.12</v>
          </cell>
          <cell r="CI24">
            <v>377083.7</v>
          </cell>
          <cell r="CJ24">
            <v>346352.05</v>
          </cell>
          <cell r="CK24">
            <v>383232.21</v>
          </cell>
          <cell r="CL24">
            <v>383984.57</v>
          </cell>
          <cell r="CM24">
            <v>368736.79</v>
          </cell>
          <cell r="CN24">
            <v>341284.59</v>
          </cell>
          <cell r="CO24">
            <v>322107.7</v>
          </cell>
          <cell r="CP24">
            <v>307578.78000000003</v>
          </cell>
          <cell r="CQ24">
            <v>314971.33</v>
          </cell>
          <cell r="CR24">
            <v>325284.87</v>
          </cell>
          <cell r="CS24">
            <v>302954.31</v>
          </cell>
          <cell r="CT24">
            <v>310297.21999999997</v>
          </cell>
          <cell r="CV24">
            <v>-15539603.919999998</v>
          </cell>
          <cell r="CW24">
            <v>-1444623.23</v>
          </cell>
          <cell r="CX24">
            <v>-1397173.68</v>
          </cell>
          <cell r="CY24">
            <v>-1498809.14</v>
          </cell>
          <cell r="CZ24">
            <v>-1410075.85</v>
          </cell>
          <cell r="DA24">
            <v>-1519115.17</v>
          </cell>
          <cell r="DB24">
            <v>-1211137.6200000001</v>
          </cell>
          <cell r="DC24">
            <v>-1244196.48</v>
          </cell>
          <cell r="DD24">
            <v>-1154653.03</v>
          </cell>
          <cell r="DE24">
            <v>-1160360.44</v>
          </cell>
          <cell r="DF24">
            <v>-1209060.48</v>
          </cell>
          <cell r="DG24">
            <v>-1143455.3600000001</v>
          </cell>
          <cell r="DH24">
            <v>-1146943.44</v>
          </cell>
          <cell r="DJ24">
            <v>17798093.970000003</v>
          </cell>
          <cell r="DK24">
            <v>1633611.02</v>
          </cell>
          <cell r="DL24">
            <v>1430189.97</v>
          </cell>
          <cell r="DM24">
            <v>1629616.95</v>
          </cell>
          <cell r="DN24">
            <v>1724492.01</v>
          </cell>
          <cell r="DO24">
            <v>1490981.03</v>
          </cell>
          <cell r="DP24">
            <v>1574858.99</v>
          </cell>
          <cell r="DQ24">
            <v>1385254</v>
          </cell>
          <cell r="DR24">
            <v>1356194</v>
          </cell>
          <cell r="DS24">
            <v>1410833.99</v>
          </cell>
          <cell r="DT24">
            <v>1446326.01</v>
          </cell>
          <cell r="DU24">
            <v>1329640.99</v>
          </cell>
          <cell r="DV24">
            <v>1386095.01</v>
          </cell>
          <cell r="DX24">
            <v>7374739.2799999993</v>
          </cell>
          <cell r="DY24">
            <v>664975.72</v>
          </cell>
          <cell r="DZ24">
            <v>605248.64</v>
          </cell>
          <cell r="EA24">
            <v>696724.21</v>
          </cell>
          <cell r="EB24">
            <v>696421.64</v>
          </cell>
          <cell r="EC24">
            <v>632287.44999999995</v>
          </cell>
          <cell r="ED24">
            <v>639004.68000000005</v>
          </cell>
          <cell r="EE24">
            <v>578782.31999999995</v>
          </cell>
          <cell r="EF24">
            <v>571206.35</v>
          </cell>
          <cell r="EG24">
            <v>571614.39</v>
          </cell>
          <cell r="EH24">
            <v>587832.82999999996</v>
          </cell>
          <cell r="EI24">
            <v>555992.59</v>
          </cell>
          <cell r="EJ24">
            <v>574648.46</v>
          </cell>
          <cell r="EL24">
            <v>9237474.6199999992</v>
          </cell>
          <cell r="EM24">
            <v>832937.41</v>
          </cell>
          <cell r="EN24">
            <v>758124.25</v>
          </cell>
          <cell r="EO24">
            <v>872705.05</v>
          </cell>
          <cell r="EP24">
            <v>872326.06</v>
          </cell>
          <cell r="EQ24">
            <v>791992.65</v>
          </cell>
          <cell r="ER24">
            <v>800406.53</v>
          </cell>
          <cell r="ES24">
            <v>724973.01</v>
          </cell>
          <cell r="ET24">
            <v>715483.48</v>
          </cell>
          <cell r="EU24">
            <v>715994.62</v>
          </cell>
          <cell r="EV24">
            <v>736309.54</v>
          </cell>
          <cell r="EW24">
            <v>696427.02</v>
          </cell>
          <cell r="EX24">
            <v>719795</v>
          </cell>
          <cell r="EZ24">
            <v>321745.26</v>
          </cell>
          <cell r="FA24">
            <v>29011.57</v>
          </cell>
          <cell r="FB24">
            <v>26405.8</v>
          </cell>
          <cell r="FC24">
            <v>30396.69</v>
          </cell>
          <cell r="FD24">
            <v>30383.49</v>
          </cell>
          <cell r="FE24">
            <v>27585.439999999999</v>
          </cell>
          <cell r="FF24">
            <v>27878.51</v>
          </cell>
          <cell r="FG24">
            <v>25251.13</v>
          </cell>
          <cell r="FH24">
            <v>24920.61</v>
          </cell>
          <cell r="FI24">
            <v>24938.41</v>
          </cell>
          <cell r="FJ24">
            <v>25645.98</v>
          </cell>
          <cell r="FK24">
            <v>24256.86</v>
          </cell>
          <cell r="FL24">
            <v>25070.77</v>
          </cell>
          <cell r="FN24">
            <v>-8273508.0299999993</v>
          </cell>
          <cell r="FO24">
            <v>-733389.69</v>
          </cell>
          <cell r="FP24">
            <v>-694020.68</v>
          </cell>
          <cell r="FQ24">
            <v>-806380.99</v>
          </cell>
          <cell r="FR24">
            <v>-759648.2</v>
          </cell>
          <cell r="FS24">
            <v>-726543.56</v>
          </cell>
          <cell r="FT24">
            <v>-701306.72</v>
          </cell>
          <cell r="FU24">
            <v>-654061.43999999994</v>
          </cell>
          <cell r="FV24">
            <v>-652637.4</v>
          </cell>
          <cell r="FW24">
            <v>-626607.37</v>
          </cell>
          <cell r="FX24">
            <v>-644931.31999999995</v>
          </cell>
          <cell r="FY24">
            <v>-628902.46</v>
          </cell>
          <cell r="FZ24">
            <v>-645078.19999999995</v>
          </cell>
          <cell r="GB24">
            <v>8660451.129999999</v>
          </cell>
          <cell r="GC24">
            <v>793535.01</v>
          </cell>
          <cell r="GD24">
            <v>695758.01</v>
          </cell>
          <cell r="GE24">
            <v>793444.96</v>
          </cell>
          <cell r="GF24">
            <v>839482.99</v>
          </cell>
          <cell r="GG24">
            <v>725321.98</v>
          </cell>
          <cell r="GH24">
            <v>765983</v>
          </cell>
          <cell r="GI24">
            <v>674945.02</v>
          </cell>
          <cell r="GJ24">
            <v>658973.04</v>
          </cell>
          <cell r="GK24">
            <v>685940.05</v>
          </cell>
          <cell r="GL24">
            <v>704857.03</v>
          </cell>
          <cell r="GM24">
            <v>647774.01</v>
          </cell>
          <cell r="GN24">
            <v>674436.03</v>
          </cell>
        </row>
        <row r="25">
          <cell r="A25" t="str">
            <v>SSU Billings</v>
          </cell>
          <cell r="B25">
            <v>6067370.21</v>
          </cell>
          <cell r="C25">
            <v>556898</v>
          </cell>
          <cell r="D25">
            <v>487551.76</v>
          </cell>
          <cell r="E25">
            <v>555536.43999999994</v>
          </cell>
          <cell r="F25">
            <v>587879.30999999994</v>
          </cell>
          <cell r="G25">
            <v>508275.42000000004</v>
          </cell>
          <cell r="H25">
            <v>536869.42999999993</v>
          </cell>
          <cell r="I25">
            <v>472233.08</v>
          </cell>
          <cell r="J25">
            <v>462326.53</v>
          </cell>
          <cell r="K25">
            <v>480953.31000000006</v>
          </cell>
          <cell r="L25">
            <v>493052.53</v>
          </cell>
          <cell r="M25">
            <v>453274.61000000004</v>
          </cell>
          <cell r="N25">
            <v>472519.79000000004</v>
          </cell>
          <cell r="P25">
            <v>866767.15000000014</v>
          </cell>
          <cell r="Q25">
            <v>79556.850000000006</v>
          </cell>
          <cell r="R25">
            <v>69650.240000000005</v>
          </cell>
          <cell r="S25">
            <v>79362.329999999987</v>
          </cell>
          <cell r="T25">
            <v>83982.76999999999</v>
          </cell>
          <cell r="U25">
            <v>72610.78</v>
          </cell>
          <cell r="V25">
            <v>76695.63</v>
          </cell>
          <cell r="W25">
            <v>67461.87</v>
          </cell>
          <cell r="X25">
            <v>66046.649999999994</v>
          </cell>
          <cell r="Y25">
            <v>68707.61</v>
          </cell>
          <cell r="Z25">
            <v>70436.08</v>
          </cell>
          <cell r="AA25">
            <v>64753.520000000004</v>
          </cell>
          <cell r="AB25">
            <v>67502.820000000007</v>
          </cell>
          <cell r="AD25">
            <v>5015502.8600000003</v>
          </cell>
          <cell r="AE25">
            <v>460351.58</v>
          </cell>
          <cell r="AF25">
            <v>403027.56</v>
          </cell>
          <cell r="AG25">
            <v>459226.06</v>
          </cell>
          <cell r="AH25">
            <v>485961.85</v>
          </cell>
          <cell r="AI25">
            <v>420158.45</v>
          </cell>
          <cell r="AJ25">
            <v>443795.25999999995</v>
          </cell>
          <cell r="AK25">
            <v>390364.58</v>
          </cell>
          <cell r="AL25">
            <v>382175.47</v>
          </cell>
          <cell r="AM25">
            <v>397572.99999999994</v>
          </cell>
          <cell r="AN25">
            <v>407574.66000000003</v>
          </cell>
          <cell r="AO25">
            <v>374692.83000000007</v>
          </cell>
          <cell r="AP25">
            <v>390601.56</v>
          </cell>
          <cell r="AR25">
            <v>2511311.0500000003</v>
          </cell>
          <cell r="AS25">
            <v>230502.50999999998</v>
          </cell>
          <cell r="AT25">
            <v>201799.80000000002</v>
          </cell>
          <cell r="AU25">
            <v>229938.96</v>
          </cell>
          <cell r="AV25">
            <v>243325.82</v>
          </cell>
          <cell r="AW25">
            <v>210377.43000000002</v>
          </cell>
          <cell r="AX25">
            <v>222212.61000000002</v>
          </cell>
          <cell r="AY25">
            <v>195459.33000000002</v>
          </cell>
          <cell r="AZ25">
            <v>191358.97</v>
          </cell>
          <cell r="BA25">
            <v>199068.68</v>
          </cell>
          <cell r="BB25">
            <v>204076.59000000003</v>
          </cell>
          <cell r="BC25">
            <v>187612.34000000003</v>
          </cell>
          <cell r="BD25">
            <v>195578.00999999998</v>
          </cell>
          <cell r="BF25">
            <v>941519.12999999989</v>
          </cell>
          <cell r="BG25">
            <v>86418.01999999999</v>
          </cell>
          <cell r="BH25">
            <v>75657.029999999984</v>
          </cell>
          <cell r="BI25">
            <v>86206.73000000001</v>
          </cell>
          <cell r="BJ25">
            <v>91225.630000000019</v>
          </cell>
          <cell r="BK25">
            <v>78872.899999999994</v>
          </cell>
          <cell r="BL25">
            <v>83310.040000000008</v>
          </cell>
          <cell r="BM25">
            <v>73279.939999999988</v>
          </cell>
          <cell r="BN25">
            <v>71742.649999999994</v>
          </cell>
          <cell r="BO25">
            <v>74633.13</v>
          </cell>
          <cell r="BP25">
            <v>76510.64</v>
          </cell>
          <cell r="BQ25">
            <v>70338.010000000009</v>
          </cell>
          <cell r="BR25">
            <v>73324.41</v>
          </cell>
          <cell r="BT25">
            <v>215356.94000000003</v>
          </cell>
          <cell r="BU25">
            <v>19766.7</v>
          </cell>
          <cell r="BV25">
            <v>17305.3</v>
          </cell>
          <cell r="BW25">
            <v>19718.359999999997</v>
          </cell>
          <cell r="BX25">
            <v>20866.349999999999</v>
          </cell>
          <cell r="BY25">
            <v>18040.870000000003</v>
          </cell>
          <cell r="BZ25">
            <v>19055.789999999997</v>
          </cell>
          <cell r="CA25">
            <v>16761.57</v>
          </cell>
          <cell r="CB25">
            <v>16409.95</v>
          </cell>
          <cell r="CC25">
            <v>17071.09</v>
          </cell>
          <cell r="CD25">
            <v>17500.550000000003</v>
          </cell>
          <cell r="CE25">
            <v>16088.65</v>
          </cell>
          <cell r="CF25">
            <v>16771.759999999998</v>
          </cell>
          <cell r="CH25">
            <v>2180266.63</v>
          </cell>
          <cell r="CI25">
            <v>200117.35</v>
          </cell>
          <cell r="CJ25">
            <v>175198.27</v>
          </cell>
          <cell r="CK25">
            <v>199628.09000000003</v>
          </cell>
          <cell r="CL25">
            <v>211250.28</v>
          </cell>
          <cell r="CM25">
            <v>182645.18</v>
          </cell>
          <cell r="CN25">
            <v>192920.23000000004</v>
          </cell>
          <cell r="CO25">
            <v>169693.63</v>
          </cell>
          <cell r="CP25">
            <v>166133.78000000003</v>
          </cell>
          <cell r="CQ25">
            <v>172827.18000000002</v>
          </cell>
          <cell r="CR25">
            <v>177174.96</v>
          </cell>
          <cell r="CS25">
            <v>162881.03</v>
          </cell>
          <cell r="CT25">
            <v>169796.64999999997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17798093.970000003</v>
          </cell>
          <cell r="DK25">
            <v>1633611.0099999998</v>
          </cell>
          <cell r="DL25">
            <v>1430189.96</v>
          </cell>
          <cell r="DM25">
            <v>1629616.9699999997</v>
          </cell>
          <cell r="DN25">
            <v>1724492.01</v>
          </cell>
          <cell r="DO25">
            <v>1490981.03</v>
          </cell>
          <cell r="DP25">
            <v>1574858.99</v>
          </cell>
          <cell r="DQ25">
            <v>1385253.9999999998</v>
          </cell>
          <cell r="DR25">
            <v>1356194</v>
          </cell>
          <cell r="DS25">
            <v>1410834</v>
          </cell>
          <cell r="DT25">
            <v>1446326.01</v>
          </cell>
          <cell r="DU25">
            <v>1329640.99</v>
          </cell>
          <cell r="DV25">
            <v>1386094.9999999998</v>
          </cell>
          <cell r="DX25">
            <v>3771626.4899999993</v>
          </cell>
          <cell r="DY25">
            <v>345584.5</v>
          </cell>
          <cell r="DZ25">
            <v>303002.63</v>
          </cell>
          <cell r="EA25">
            <v>345545.27999999997</v>
          </cell>
          <cell r="EB25">
            <v>365594.84</v>
          </cell>
          <cell r="EC25">
            <v>315877.73</v>
          </cell>
          <cell r="ED25">
            <v>333585.60000000003</v>
          </cell>
          <cell r="EE25">
            <v>293938.55999999994</v>
          </cell>
          <cell r="EF25">
            <v>286982.75</v>
          </cell>
          <cell r="EG25">
            <v>298726.88</v>
          </cell>
          <cell r="EH25">
            <v>306965.23999999993</v>
          </cell>
          <cell r="EI25">
            <v>282105.56999999995</v>
          </cell>
          <cell r="EJ25">
            <v>293716.90999999997</v>
          </cell>
          <cell r="EL25">
            <v>4724276.0299999993</v>
          </cell>
          <cell r="EM25">
            <v>432873.34</v>
          </cell>
          <cell r="EN25">
            <v>379535.97</v>
          </cell>
          <cell r="EO25">
            <v>432824.23000000004</v>
          </cell>
          <cell r="EP25">
            <v>457937.97000000003</v>
          </cell>
          <cell r="EQ25">
            <v>395663.14</v>
          </cell>
          <cell r="ER25">
            <v>417843.72000000003</v>
          </cell>
          <cell r="ES25">
            <v>368182.5</v>
          </cell>
          <cell r="ET25">
            <v>359469.77999999997</v>
          </cell>
          <cell r="EU25">
            <v>374180.3</v>
          </cell>
          <cell r="EV25">
            <v>384499.50000000006</v>
          </cell>
          <cell r="EW25">
            <v>353360.73000000004</v>
          </cell>
          <cell r="EX25">
            <v>367904.85</v>
          </cell>
          <cell r="EZ25">
            <v>164548.59</v>
          </cell>
          <cell r="FA25">
            <v>15077.17</v>
          </cell>
          <cell r="FB25">
            <v>13219.41</v>
          </cell>
          <cell r="FC25">
            <v>15075.449999999999</v>
          </cell>
          <cell r="FD25">
            <v>15950.170000000002</v>
          </cell>
          <cell r="FE25">
            <v>13781.109999999999</v>
          </cell>
          <cell r="FF25">
            <v>14553.679999999998</v>
          </cell>
          <cell r="FG25">
            <v>12823.960000000001</v>
          </cell>
          <cell r="FH25">
            <v>12520.5</v>
          </cell>
          <cell r="FI25">
            <v>13032.869999999999</v>
          </cell>
          <cell r="FJ25">
            <v>13392.279999999999</v>
          </cell>
          <cell r="FK25">
            <v>12307.710000000001</v>
          </cell>
          <cell r="FL25">
            <v>12814.28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8660451.1099999994</v>
          </cell>
          <cell r="GC25">
            <v>793535.01</v>
          </cell>
          <cell r="GD25">
            <v>695758.01</v>
          </cell>
          <cell r="GE25">
            <v>793444.96</v>
          </cell>
          <cell r="GF25">
            <v>839482.98</v>
          </cell>
          <cell r="GG25">
            <v>725321.9800000001</v>
          </cell>
          <cell r="GH25">
            <v>765983.00000000012</v>
          </cell>
          <cell r="GI25">
            <v>674945.0199999999</v>
          </cell>
          <cell r="GJ25">
            <v>658973.03</v>
          </cell>
          <cell r="GK25">
            <v>685940.05</v>
          </cell>
          <cell r="GL25">
            <v>704857.02000000014</v>
          </cell>
          <cell r="GM25">
            <v>647774.00999999989</v>
          </cell>
          <cell r="GN25">
            <v>674436.04</v>
          </cell>
        </row>
        <row r="26">
          <cell r="A26" t="str">
            <v>Total Operation &amp; Maintenance Exp - Excl Bad Debt</v>
          </cell>
          <cell r="B26">
            <v>22201735.18</v>
          </cell>
          <cell r="C26">
            <v>2042457.61</v>
          </cell>
          <cell r="D26">
            <v>1905519.55</v>
          </cell>
          <cell r="E26">
            <v>2054458.38</v>
          </cell>
          <cell r="F26">
            <v>2059580.45</v>
          </cell>
          <cell r="G26">
            <v>1912598.96</v>
          </cell>
          <cell r="H26">
            <v>1877525.82</v>
          </cell>
          <cell r="I26">
            <v>1826119.67</v>
          </cell>
          <cell r="J26">
            <v>1672683.41</v>
          </cell>
          <cell r="K26">
            <v>1708203.24</v>
          </cell>
          <cell r="L26">
            <v>1790882.43</v>
          </cell>
          <cell r="M26">
            <v>1649063.05</v>
          </cell>
          <cell r="N26">
            <v>1702642.61</v>
          </cell>
          <cell r="P26">
            <v>3274082.97</v>
          </cell>
          <cell r="Q26">
            <v>304930.37</v>
          </cell>
          <cell r="R26">
            <v>274379.55</v>
          </cell>
          <cell r="S26">
            <v>301943.7</v>
          </cell>
          <cell r="T26">
            <v>295474.19</v>
          </cell>
          <cell r="U26">
            <v>280753.88</v>
          </cell>
          <cell r="V26">
            <v>278832.76</v>
          </cell>
          <cell r="W26">
            <v>260899.28</v>
          </cell>
          <cell r="X26">
            <v>249959.2</v>
          </cell>
          <cell r="Y26">
            <v>257447.81</v>
          </cell>
          <cell r="Z26">
            <v>265877.11</v>
          </cell>
          <cell r="AA26">
            <v>248605.86</v>
          </cell>
          <cell r="AB26">
            <v>254979.26</v>
          </cell>
          <cell r="AD26">
            <v>16845324.91</v>
          </cell>
          <cell r="AE26">
            <v>1536643.84</v>
          </cell>
          <cell r="AF26">
            <v>1409374.32</v>
          </cell>
          <cell r="AG26">
            <v>1549732.4</v>
          </cell>
          <cell r="AH26">
            <v>1531166.78</v>
          </cell>
          <cell r="AI26">
            <v>1448218.87</v>
          </cell>
          <cell r="AJ26">
            <v>1417903.43</v>
          </cell>
          <cell r="AK26">
            <v>1349217.34</v>
          </cell>
          <cell r="AL26">
            <v>1300675.74</v>
          </cell>
          <cell r="AM26">
            <v>1330377.1599999999</v>
          </cell>
          <cell r="AN26">
            <v>1367906.07</v>
          </cell>
          <cell r="AO26">
            <v>1288809.53</v>
          </cell>
          <cell r="AP26">
            <v>1315299.43</v>
          </cell>
          <cell r="AR26">
            <v>9984229.5200000014</v>
          </cell>
          <cell r="AS26">
            <v>1026532.35</v>
          </cell>
          <cell r="AT26">
            <v>847600.68</v>
          </cell>
          <cell r="AU26">
            <v>967651.43</v>
          </cell>
          <cell r="AV26">
            <v>885805.32</v>
          </cell>
          <cell r="AW26">
            <v>825129.38</v>
          </cell>
          <cell r="AX26">
            <v>841413.41</v>
          </cell>
          <cell r="AY26">
            <v>776467.34</v>
          </cell>
          <cell r="AZ26">
            <v>748489.88</v>
          </cell>
          <cell r="BA26">
            <v>768599.43</v>
          </cell>
          <cell r="BB26">
            <v>788903.42</v>
          </cell>
          <cell r="BC26">
            <v>748733.26</v>
          </cell>
          <cell r="BD26">
            <v>758903.62</v>
          </cell>
          <cell r="BF26">
            <v>3654319.7</v>
          </cell>
          <cell r="BG26">
            <v>338084.4</v>
          </cell>
          <cell r="BH26">
            <v>310211.34999999998</v>
          </cell>
          <cell r="BI26">
            <v>342177.04</v>
          </cell>
          <cell r="BJ26">
            <v>336430.79</v>
          </cell>
          <cell r="BK26">
            <v>320741.92</v>
          </cell>
          <cell r="BL26">
            <v>317757.37</v>
          </cell>
          <cell r="BM26">
            <v>285632.49</v>
          </cell>
          <cell r="BN26">
            <v>275684.39</v>
          </cell>
          <cell r="BO26">
            <v>282813.26</v>
          </cell>
          <cell r="BP26">
            <v>290306.46999999997</v>
          </cell>
          <cell r="BQ26">
            <v>275037.39</v>
          </cell>
          <cell r="BR26">
            <v>279442.83</v>
          </cell>
          <cell r="BT26">
            <v>882948.15</v>
          </cell>
          <cell r="BU26">
            <v>79328.72</v>
          </cell>
          <cell r="BV26">
            <v>72751.5</v>
          </cell>
          <cell r="BW26">
            <v>79542.03</v>
          </cell>
          <cell r="BX26">
            <v>78570.009999999995</v>
          </cell>
          <cell r="BY26">
            <v>74862.720000000001</v>
          </cell>
          <cell r="BZ26">
            <v>74283.3</v>
          </cell>
          <cell r="CA26">
            <v>71696.53</v>
          </cell>
          <cell r="CB26">
            <v>69377.259999999995</v>
          </cell>
          <cell r="CC26">
            <v>70773.53</v>
          </cell>
          <cell r="CD26">
            <v>72944.02</v>
          </cell>
          <cell r="CE26">
            <v>68547.63</v>
          </cell>
          <cell r="CF26">
            <v>70270.899999999994</v>
          </cell>
          <cell r="CH26">
            <v>8114025.6199999992</v>
          </cell>
          <cell r="CI26">
            <v>740175.97</v>
          </cell>
          <cell r="CJ26">
            <v>716295.46</v>
          </cell>
          <cell r="CK26">
            <v>771504.07</v>
          </cell>
          <cell r="CL26">
            <v>734337.04</v>
          </cell>
          <cell r="CM26">
            <v>698252.5</v>
          </cell>
          <cell r="CN26">
            <v>680454.06</v>
          </cell>
          <cell r="CO26">
            <v>637373.59</v>
          </cell>
          <cell r="CP26">
            <v>612467.15</v>
          </cell>
          <cell r="CQ26">
            <v>625759.92000000004</v>
          </cell>
          <cell r="CR26">
            <v>657565.13</v>
          </cell>
          <cell r="CS26">
            <v>607575.5</v>
          </cell>
          <cell r="CT26">
            <v>632265.23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64956666.050000004</v>
          </cell>
          <cell r="DK26">
            <v>6068153.2600000007</v>
          </cell>
          <cell r="DL26">
            <v>5536132.4100000001</v>
          </cell>
          <cell r="DM26">
            <v>6067009.0499999998</v>
          </cell>
          <cell r="DN26">
            <v>5921364.5800000001</v>
          </cell>
          <cell r="DO26">
            <v>5560558.2300000004</v>
          </cell>
          <cell r="DP26">
            <v>5488170.1500000004</v>
          </cell>
          <cell r="DQ26">
            <v>5207406.24</v>
          </cell>
          <cell r="DR26">
            <v>4929337.03</v>
          </cell>
          <cell r="DS26">
            <v>5043974.3499999996</v>
          </cell>
          <cell r="DT26">
            <v>5234384.6500000004</v>
          </cell>
          <cell r="DU26">
            <v>4886372.22</v>
          </cell>
          <cell r="DV26">
            <v>5013803.88</v>
          </cell>
          <cell r="DX26">
            <v>14284403.119999999</v>
          </cell>
          <cell r="DY26">
            <v>1265338.3899999999</v>
          </cell>
          <cell r="DZ26">
            <v>1163110.07</v>
          </cell>
          <cell r="EA26">
            <v>1311861.6399999999</v>
          </cell>
          <cell r="EB26">
            <v>1270653.72</v>
          </cell>
          <cell r="EC26">
            <v>1194193.3600000001</v>
          </cell>
          <cell r="ED26">
            <v>1234414.54</v>
          </cell>
          <cell r="EE26">
            <v>1150832.42</v>
          </cell>
          <cell r="EF26">
            <v>1116097.06</v>
          </cell>
          <cell r="EG26">
            <v>1130431.52</v>
          </cell>
          <cell r="EH26">
            <v>1155742.69</v>
          </cell>
          <cell r="EI26">
            <v>1117883.92</v>
          </cell>
          <cell r="EJ26">
            <v>1173843.79</v>
          </cell>
          <cell r="EL26">
            <v>17523089.599999998</v>
          </cell>
          <cell r="EM26">
            <v>1527750.8</v>
          </cell>
          <cell r="EN26">
            <v>1399151</v>
          </cell>
          <cell r="EO26">
            <v>1628236.16</v>
          </cell>
          <cell r="EP26">
            <v>1609012.42</v>
          </cell>
          <cell r="EQ26">
            <v>1489146.63</v>
          </cell>
          <cell r="ER26">
            <v>1545395.91</v>
          </cell>
          <cell r="ES26">
            <v>1381767.08</v>
          </cell>
          <cell r="ET26">
            <v>1353578.24</v>
          </cell>
          <cell r="EU26">
            <v>1411695.67</v>
          </cell>
          <cell r="EV26">
            <v>1440906.87</v>
          </cell>
          <cell r="EW26">
            <v>1354322.77</v>
          </cell>
          <cell r="EX26">
            <v>1382126.05</v>
          </cell>
          <cell r="EZ26">
            <v>647007.31000000006</v>
          </cell>
          <cell r="FA26">
            <v>58074.11</v>
          </cell>
          <cell r="FB26">
            <v>52357.26</v>
          </cell>
          <cell r="FC26">
            <v>58046.23</v>
          </cell>
          <cell r="FD26">
            <v>57381.66</v>
          </cell>
          <cell r="FE26">
            <v>53281.9</v>
          </cell>
          <cell r="FF26">
            <v>54875.68</v>
          </cell>
          <cell r="FG26">
            <v>52244.3</v>
          </cell>
          <cell r="FH26">
            <v>51861.43</v>
          </cell>
          <cell r="FI26">
            <v>52227.839999999997</v>
          </cell>
          <cell r="FJ26">
            <v>53535.96</v>
          </cell>
          <cell r="FK26">
            <v>50821.74</v>
          </cell>
          <cell r="FL26">
            <v>52299.199999999997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32454500.029999997</v>
          </cell>
          <cell r="GC26">
            <v>2851163.3</v>
          </cell>
          <cell r="GD26">
            <v>2614618.33</v>
          </cell>
          <cell r="GE26">
            <v>2998144.03</v>
          </cell>
          <cell r="GF26">
            <v>2937047.8</v>
          </cell>
          <cell r="GG26">
            <v>2736621.89</v>
          </cell>
          <cell r="GH26">
            <v>2834686.13</v>
          </cell>
          <cell r="GI26">
            <v>2584843.7999999998</v>
          </cell>
          <cell r="GJ26">
            <v>2521536.73</v>
          </cell>
          <cell r="GK26">
            <v>2594355.0299999998</v>
          </cell>
          <cell r="GL26">
            <v>2650185.52</v>
          </cell>
          <cell r="GM26">
            <v>2523028.4300000002</v>
          </cell>
          <cell r="GN26">
            <v>2608269.04</v>
          </cell>
        </row>
        <row r="27">
          <cell r="A27" t="str">
            <v>Bad Debt Expense</v>
          </cell>
          <cell r="B27">
            <v>1243557.92</v>
          </cell>
          <cell r="C27">
            <v>44885.11</v>
          </cell>
          <cell r="D27">
            <v>118607.82</v>
          </cell>
          <cell r="E27">
            <v>199475.8</v>
          </cell>
          <cell r="F27">
            <v>302685.75</v>
          </cell>
          <cell r="G27">
            <v>181440.75</v>
          </cell>
          <cell r="H27">
            <v>154578.18</v>
          </cell>
          <cell r="I27">
            <v>76058.39</v>
          </cell>
          <cell r="J27">
            <v>43932.3</v>
          </cell>
          <cell r="K27">
            <v>29497.52</v>
          </cell>
          <cell r="L27">
            <v>30745.45</v>
          </cell>
          <cell r="M27">
            <v>30753.93</v>
          </cell>
          <cell r="N27">
            <v>30896.92</v>
          </cell>
          <cell r="P27">
            <v>187947.46</v>
          </cell>
          <cell r="Q27">
            <v>13533.02</v>
          </cell>
          <cell r="R27">
            <v>14336.22</v>
          </cell>
          <cell r="S27">
            <v>31375.21</v>
          </cell>
          <cell r="T27">
            <v>45023.14</v>
          </cell>
          <cell r="U27">
            <v>25878.34</v>
          </cell>
          <cell r="V27">
            <v>23960.25</v>
          </cell>
          <cell r="W27">
            <v>11035.31</v>
          </cell>
          <cell r="X27">
            <v>6780.81</v>
          </cell>
          <cell r="Y27">
            <v>3928.48</v>
          </cell>
          <cell r="Z27">
            <v>4080.19</v>
          </cell>
          <cell r="AA27">
            <v>3995.84</v>
          </cell>
          <cell r="AB27">
            <v>4020.65</v>
          </cell>
          <cell r="AD27">
            <v>212284.28</v>
          </cell>
          <cell r="AE27">
            <v>14076.28</v>
          </cell>
          <cell r="AF27">
            <v>18684.419999999998</v>
          </cell>
          <cell r="AG27">
            <v>26098.62</v>
          </cell>
          <cell r="AH27">
            <v>32207.06</v>
          </cell>
          <cell r="AI27">
            <v>23896.35</v>
          </cell>
          <cell r="AJ27">
            <v>21382.13</v>
          </cell>
          <cell r="AK27">
            <v>17311.990000000002</v>
          </cell>
          <cell r="AL27">
            <v>13238.74</v>
          </cell>
          <cell r="AM27">
            <v>11259</v>
          </cell>
          <cell r="AN27">
            <v>11455.56</v>
          </cell>
          <cell r="AO27">
            <v>11345.27</v>
          </cell>
          <cell r="AP27">
            <v>11328.86</v>
          </cell>
          <cell r="AR27">
            <v>333210.78000000003</v>
          </cell>
          <cell r="AS27">
            <v>16807.04</v>
          </cell>
          <cell r="AT27">
            <v>30895.8</v>
          </cell>
          <cell r="AU27">
            <v>64591.64</v>
          </cell>
          <cell r="AV27">
            <v>67131.899999999994</v>
          </cell>
          <cell r="AW27">
            <v>36733.760000000002</v>
          </cell>
          <cell r="AX27">
            <v>32637.16</v>
          </cell>
          <cell r="AY27">
            <v>19915.330000000002</v>
          </cell>
          <cell r="AZ27">
            <v>13571.15</v>
          </cell>
          <cell r="BA27">
            <v>12820.64</v>
          </cell>
          <cell r="BB27">
            <v>12750.02</v>
          </cell>
          <cell r="BC27">
            <v>12664.98</v>
          </cell>
          <cell r="BD27">
            <v>12691.36</v>
          </cell>
          <cell r="BF27">
            <v>34992.75</v>
          </cell>
          <cell r="BG27">
            <v>2067.7399999999998</v>
          </cell>
          <cell r="BH27">
            <v>3349.02</v>
          </cell>
          <cell r="BI27">
            <v>5156.0600000000004</v>
          </cell>
          <cell r="BJ27">
            <v>5488.53</v>
          </cell>
          <cell r="BK27">
            <v>4000.01</v>
          </cell>
          <cell r="BL27">
            <v>3782.38</v>
          </cell>
          <cell r="BM27">
            <v>2640.06</v>
          </cell>
          <cell r="BN27">
            <v>2162.9299999999998</v>
          </cell>
          <cell r="BO27">
            <v>1554.61</v>
          </cell>
          <cell r="BP27">
            <v>1615.48</v>
          </cell>
          <cell r="BQ27">
            <v>1594</v>
          </cell>
          <cell r="BR27">
            <v>1581.93</v>
          </cell>
          <cell r="BT27">
            <v>41127.25</v>
          </cell>
          <cell r="BU27">
            <v>1846.08</v>
          </cell>
          <cell r="BV27">
            <v>3344.57</v>
          </cell>
          <cell r="BW27">
            <v>7384.04</v>
          </cell>
          <cell r="BX27">
            <v>9893.15</v>
          </cell>
          <cell r="BY27">
            <v>6289.51</v>
          </cell>
          <cell r="BZ27">
            <v>4998.5</v>
          </cell>
          <cell r="CA27">
            <v>2346.37</v>
          </cell>
          <cell r="CB27">
            <v>1482.03</v>
          </cell>
          <cell r="CC27">
            <v>818.74</v>
          </cell>
          <cell r="CD27">
            <v>1003.63</v>
          </cell>
          <cell r="CE27">
            <v>850.9</v>
          </cell>
          <cell r="CF27">
            <v>869.73</v>
          </cell>
          <cell r="CH27">
            <v>351644.99</v>
          </cell>
          <cell r="CI27">
            <v>17546.64</v>
          </cell>
          <cell r="CJ27">
            <v>25929.78</v>
          </cell>
          <cell r="CK27">
            <v>62462.19</v>
          </cell>
          <cell r="CL27">
            <v>76648.160000000003</v>
          </cell>
          <cell r="CM27">
            <v>46633.96</v>
          </cell>
          <cell r="CN27">
            <v>41330.199999999997</v>
          </cell>
          <cell r="CO27">
            <v>22934.53</v>
          </cell>
          <cell r="CP27">
            <v>14021.67</v>
          </cell>
          <cell r="CQ27">
            <v>9959.8700000000008</v>
          </cell>
          <cell r="CR27">
            <v>10616.92</v>
          </cell>
          <cell r="CS27">
            <v>10485.89</v>
          </cell>
          <cell r="CT27">
            <v>13075.18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2404765.4300000002</v>
          </cell>
          <cell r="DK27">
            <v>110761.91</v>
          </cell>
          <cell r="DL27">
            <v>215147.63</v>
          </cell>
          <cell r="DM27">
            <v>396543.56</v>
          </cell>
          <cell r="DN27">
            <v>539077.68999999994</v>
          </cell>
          <cell r="DO27">
            <v>324872.68</v>
          </cell>
          <cell r="DP27">
            <v>282668.79999999999</v>
          </cell>
          <cell r="DQ27">
            <v>152241.98000000001</v>
          </cell>
          <cell r="DR27">
            <v>95189.63</v>
          </cell>
          <cell r="DS27">
            <v>69838.86</v>
          </cell>
          <cell r="DT27">
            <v>72267.25</v>
          </cell>
          <cell r="DU27">
            <v>71690.81</v>
          </cell>
          <cell r="DV27">
            <v>74464.63</v>
          </cell>
          <cell r="DX27">
            <v>616272.68999999994</v>
          </cell>
          <cell r="DY27">
            <v>31548.31</v>
          </cell>
          <cell r="DZ27">
            <v>59478.36</v>
          </cell>
          <cell r="EA27">
            <v>91632.8</v>
          </cell>
          <cell r="EB27">
            <v>123340.5</v>
          </cell>
          <cell r="EC27">
            <v>78312.28</v>
          </cell>
          <cell r="ED27">
            <v>69251.17</v>
          </cell>
          <cell r="EE27">
            <v>48896.71</v>
          </cell>
          <cell r="EF27">
            <v>30081.279999999999</v>
          </cell>
          <cell r="EG27">
            <v>21224.27</v>
          </cell>
          <cell r="EH27">
            <v>19064.349999999999</v>
          </cell>
          <cell r="EI27">
            <v>19295.259999999998</v>
          </cell>
          <cell r="EJ27">
            <v>24147.4</v>
          </cell>
          <cell r="EL27">
            <v>153682.60999999999</v>
          </cell>
          <cell r="EM27">
            <v>9901.8799999999992</v>
          </cell>
          <cell r="EN27">
            <v>12134.81</v>
          </cell>
          <cell r="EO27">
            <v>20056.91</v>
          </cell>
          <cell r="EP27">
            <v>23927.95</v>
          </cell>
          <cell r="EQ27">
            <v>18066.03</v>
          </cell>
          <cell r="ER27">
            <v>17013.36</v>
          </cell>
          <cell r="ES27">
            <v>9974.74</v>
          </cell>
          <cell r="ET27">
            <v>9501.6299999999992</v>
          </cell>
          <cell r="EU27">
            <v>8310.06</v>
          </cell>
          <cell r="EV27">
            <v>8505.51</v>
          </cell>
          <cell r="EW27">
            <v>8134.78</v>
          </cell>
          <cell r="EX27">
            <v>8154.95</v>
          </cell>
          <cell r="EZ27">
            <v>26436.080000000002</v>
          </cell>
          <cell r="FA27">
            <v>1462.05</v>
          </cell>
          <cell r="FB27">
            <v>2169.19</v>
          </cell>
          <cell r="FC27">
            <v>4261.83</v>
          </cell>
          <cell r="FD27">
            <v>5196.8</v>
          </cell>
          <cell r="FE27">
            <v>4015.8</v>
          </cell>
          <cell r="FF27">
            <v>3638.7</v>
          </cell>
          <cell r="FG27">
            <v>1631.7</v>
          </cell>
          <cell r="FH27">
            <v>1064.92</v>
          </cell>
          <cell r="FI27">
            <v>754.93</v>
          </cell>
          <cell r="FJ27">
            <v>780.65</v>
          </cell>
          <cell r="FK27">
            <v>688.73</v>
          </cell>
          <cell r="FL27">
            <v>770.78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796391.38</v>
          </cell>
          <cell r="GC27">
            <v>42912.24</v>
          </cell>
          <cell r="GD27">
            <v>73782.36</v>
          </cell>
          <cell r="GE27">
            <v>115951.54</v>
          </cell>
          <cell r="GF27">
            <v>152465.25</v>
          </cell>
          <cell r="GG27">
            <v>100394.11</v>
          </cell>
          <cell r="GH27">
            <v>89903.23</v>
          </cell>
          <cell r="GI27">
            <v>60503.15</v>
          </cell>
          <cell r="GJ27">
            <v>40647.83</v>
          </cell>
          <cell r="GK27">
            <v>30289.26</v>
          </cell>
          <cell r="GL27">
            <v>28350.51</v>
          </cell>
          <cell r="GM27">
            <v>28118.77</v>
          </cell>
          <cell r="GN27">
            <v>33073.129999999997</v>
          </cell>
        </row>
        <row r="28">
          <cell r="A28" t="str">
            <v>Depreciation Expense - Default 4030-00000</v>
          </cell>
          <cell r="B28">
            <v>10370421</v>
          </cell>
          <cell r="C28">
            <v>864202</v>
          </cell>
          <cell r="D28">
            <v>864202</v>
          </cell>
          <cell r="E28">
            <v>864202</v>
          </cell>
          <cell r="F28">
            <v>864202</v>
          </cell>
          <cell r="G28">
            <v>864202</v>
          </cell>
          <cell r="H28">
            <v>864202</v>
          </cell>
          <cell r="I28">
            <v>864202</v>
          </cell>
          <cell r="J28">
            <v>864202</v>
          </cell>
          <cell r="K28">
            <v>864202</v>
          </cell>
          <cell r="L28">
            <v>864202</v>
          </cell>
          <cell r="M28">
            <v>864202</v>
          </cell>
          <cell r="N28">
            <v>864199</v>
          </cell>
          <cell r="P28">
            <v>1667382</v>
          </cell>
          <cell r="Q28">
            <v>138948</v>
          </cell>
          <cell r="R28">
            <v>138948</v>
          </cell>
          <cell r="S28">
            <v>138948</v>
          </cell>
          <cell r="T28">
            <v>138948</v>
          </cell>
          <cell r="U28">
            <v>138948</v>
          </cell>
          <cell r="V28">
            <v>138948</v>
          </cell>
          <cell r="W28">
            <v>138948</v>
          </cell>
          <cell r="X28">
            <v>138948</v>
          </cell>
          <cell r="Y28">
            <v>138948</v>
          </cell>
          <cell r="Z28">
            <v>138948</v>
          </cell>
          <cell r="AA28">
            <v>138948</v>
          </cell>
          <cell r="AB28">
            <v>138954</v>
          </cell>
          <cell r="AD28">
            <v>8405304</v>
          </cell>
          <cell r="AE28">
            <v>700442</v>
          </cell>
          <cell r="AF28">
            <v>700442</v>
          </cell>
          <cell r="AG28">
            <v>700442</v>
          </cell>
          <cell r="AH28">
            <v>700442</v>
          </cell>
          <cell r="AI28">
            <v>700442</v>
          </cell>
          <cell r="AJ28">
            <v>700442</v>
          </cell>
          <cell r="AK28">
            <v>700442</v>
          </cell>
          <cell r="AL28">
            <v>700442</v>
          </cell>
          <cell r="AM28">
            <v>700442</v>
          </cell>
          <cell r="AN28">
            <v>700442</v>
          </cell>
          <cell r="AO28">
            <v>700442</v>
          </cell>
          <cell r="AP28">
            <v>700442</v>
          </cell>
          <cell r="AR28">
            <v>2786275</v>
          </cell>
          <cell r="AS28">
            <v>232190</v>
          </cell>
          <cell r="AT28">
            <v>232190</v>
          </cell>
          <cell r="AU28">
            <v>232190</v>
          </cell>
          <cell r="AV28">
            <v>232190</v>
          </cell>
          <cell r="AW28">
            <v>232190</v>
          </cell>
          <cell r="AX28">
            <v>232190</v>
          </cell>
          <cell r="AY28">
            <v>232190</v>
          </cell>
          <cell r="AZ28">
            <v>232190</v>
          </cell>
          <cell r="BA28">
            <v>232190</v>
          </cell>
          <cell r="BB28">
            <v>232190</v>
          </cell>
          <cell r="BC28">
            <v>232190</v>
          </cell>
          <cell r="BD28">
            <v>232185</v>
          </cell>
          <cell r="BF28">
            <v>1923997</v>
          </cell>
          <cell r="BG28">
            <v>160333</v>
          </cell>
          <cell r="BH28">
            <v>160333</v>
          </cell>
          <cell r="BI28">
            <v>160333</v>
          </cell>
          <cell r="BJ28">
            <v>160333</v>
          </cell>
          <cell r="BK28">
            <v>160333</v>
          </cell>
          <cell r="BL28">
            <v>160333</v>
          </cell>
          <cell r="BM28">
            <v>160333</v>
          </cell>
          <cell r="BN28">
            <v>160333</v>
          </cell>
          <cell r="BO28">
            <v>160333</v>
          </cell>
          <cell r="BP28">
            <v>160333</v>
          </cell>
          <cell r="BQ28">
            <v>160333</v>
          </cell>
          <cell r="BR28">
            <v>160334</v>
          </cell>
          <cell r="BT28">
            <v>671858</v>
          </cell>
          <cell r="BU28">
            <v>55988</v>
          </cell>
          <cell r="BV28">
            <v>55988</v>
          </cell>
          <cell r="BW28">
            <v>55988</v>
          </cell>
          <cell r="BX28">
            <v>55988</v>
          </cell>
          <cell r="BY28">
            <v>55988</v>
          </cell>
          <cell r="BZ28">
            <v>55988</v>
          </cell>
          <cell r="CA28">
            <v>55988</v>
          </cell>
          <cell r="CB28">
            <v>55988</v>
          </cell>
          <cell r="CC28">
            <v>55988</v>
          </cell>
          <cell r="CD28">
            <v>55988</v>
          </cell>
          <cell r="CE28">
            <v>55988</v>
          </cell>
          <cell r="CF28">
            <v>55990</v>
          </cell>
          <cell r="CH28">
            <v>2993232</v>
          </cell>
          <cell r="CI28">
            <v>249436</v>
          </cell>
          <cell r="CJ28">
            <v>249436</v>
          </cell>
          <cell r="CK28">
            <v>249436</v>
          </cell>
          <cell r="CL28">
            <v>249436</v>
          </cell>
          <cell r="CM28">
            <v>249436</v>
          </cell>
          <cell r="CN28">
            <v>249436</v>
          </cell>
          <cell r="CO28">
            <v>249436</v>
          </cell>
          <cell r="CP28">
            <v>249436</v>
          </cell>
          <cell r="CQ28">
            <v>249436</v>
          </cell>
          <cell r="CR28">
            <v>249436</v>
          </cell>
          <cell r="CS28">
            <v>249436</v>
          </cell>
          <cell r="CT28">
            <v>249436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28818469</v>
          </cell>
          <cell r="DK28">
            <v>2401539</v>
          </cell>
          <cell r="DL28">
            <v>2401539</v>
          </cell>
          <cell r="DM28">
            <v>2401539</v>
          </cell>
          <cell r="DN28">
            <v>2401539</v>
          </cell>
          <cell r="DO28">
            <v>2401539</v>
          </cell>
          <cell r="DP28">
            <v>2401539</v>
          </cell>
          <cell r="DQ28">
            <v>2401539</v>
          </cell>
          <cell r="DR28">
            <v>2401539</v>
          </cell>
          <cell r="DS28">
            <v>2401539</v>
          </cell>
          <cell r="DT28">
            <v>2401539</v>
          </cell>
          <cell r="DU28">
            <v>2401539</v>
          </cell>
          <cell r="DV28">
            <v>2401540</v>
          </cell>
          <cell r="DX28">
            <v>5385348</v>
          </cell>
          <cell r="DY28">
            <v>448779</v>
          </cell>
          <cell r="DZ28">
            <v>448779</v>
          </cell>
          <cell r="EA28">
            <v>448779</v>
          </cell>
          <cell r="EB28">
            <v>448779</v>
          </cell>
          <cell r="EC28">
            <v>448779</v>
          </cell>
          <cell r="ED28">
            <v>448779</v>
          </cell>
          <cell r="EE28">
            <v>448779</v>
          </cell>
          <cell r="EF28">
            <v>448779</v>
          </cell>
          <cell r="EG28">
            <v>448779</v>
          </cell>
          <cell r="EH28">
            <v>448779</v>
          </cell>
          <cell r="EI28">
            <v>448779</v>
          </cell>
          <cell r="EJ28">
            <v>448779</v>
          </cell>
          <cell r="EL28">
            <v>8259636</v>
          </cell>
          <cell r="EM28">
            <v>688303</v>
          </cell>
          <cell r="EN28">
            <v>688303</v>
          </cell>
          <cell r="EO28">
            <v>688303</v>
          </cell>
          <cell r="EP28">
            <v>688303</v>
          </cell>
          <cell r="EQ28">
            <v>688303</v>
          </cell>
          <cell r="ER28">
            <v>688303</v>
          </cell>
          <cell r="ES28">
            <v>688303</v>
          </cell>
          <cell r="ET28">
            <v>688303</v>
          </cell>
          <cell r="EU28">
            <v>688303</v>
          </cell>
          <cell r="EV28">
            <v>688303</v>
          </cell>
          <cell r="EW28">
            <v>688303</v>
          </cell>
          <cell r="EX28">
            <v>688303</v>
          </cell>
          <cell r="EZ28">
            <v>103980</v>
          </cell>
          <cell r="FA28">
            <v>8665</v>
          </cell>
          <cell r="FB28">
            <v>8665</v>
          </cell>
          <cell r="FC28">
            <v>8665</v>
          </cell>
          <cell r="FD28">
            <v>8665</v>
          </cell>
          <cell r="FE28">
            <v>8665</v>
          </cell>
          <cell r="FF28">
            <v>8665</v>
          </cell>
          <cell r="FG28">
            <v>8665</v>
          </cell>
          <cell r="FH28">
            <v>8665</v>
          </cell>
          <cell r="FI28">
            <v>8665</v>
          </cell>
          <cell r="FJ28">
            <v>8665</v>
          </cell>
          <cell r="FK28">
            <v>8665</v>
          </cell>
          <cell r="FL28">
            <v>8665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13748964</v>
          </cell>
          <cell r="GC28">
            <v>1145747</v>
          </cell>
          <cell r="GD28">
            <v>1145747</v>
          </cell>
          <cell r="GE28">
            <v>1145747</v>
          </cell>
          <cell r="GF28">
            <v>1145747</v>
          </cell>
          <cell r="GG28">
            <v>1145747</v>
          </cell>
          <cell r="GH28">
            <v>1145747</v>
          </cell>
          <cell r="GI28">
            <v>1145747</v>
          </cell>
          <cell r="GJ28">
            <v>1145747</v>
          </cell>
          <cell r="GK28">
            <v>1145747</v>
          </cell>
          <cell r="GL28">
            <v>1145747</v>
          </cell>
          <cell r="GM28">
            <v>1145747</v>
          </cell>
          <cell r="GN28">
            <v>1145747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1369929.48</v>
          </cell>
          <cell r="C57">
            <v>114160.79</v>
          </cell>
          <cell r="D57">
            <v>114160.79</v>
          </cell>
          <cell r="E57">
            <v>114160.79</v>
          </cell>
          <cell r="F57">
            <v>114160.79</v>
          </cell>
          <cell r="G57">
            <v>114160.79</v>
          </cell>
          <cell r="H57">
            <v>114160.79</v>
          </cell>
          <cell r="I57">
            <v>114160.79</v>
          </cell>
          <cell r="J57">
            <v>114160.79</v>
          </cell>
          <cell r="K57">
            <v>114160.79</v>
          </cell>
          <cell r="L57">
            <v>114160.79</v>
          </cell>
          <cell r="M57">
            <v>114160.79</v>
          </cell>
          <cell r="N57">
            <v>114160.79</v>
          </cell>
          <cell r="P57">
            <v>163617.62</v>
          </cell>
          <cell r="Q57">
            <v>13093.98</v>
          </cell>
          <cell r="R57">
            <v>13116.57</v>
          </cell>
          <cell r="S57">
            <v>13125.59</v>
          </cell>
          <cell r="T57">
            <v>13189.6</v>
          </cell>
          <cell r="U57">
            <v>13320.79</v>
          </cell>
          <cell r="V57">
            <v>13473.52</v>
          </cell>
          <cell r="W57">
            <v>13569.53</v>
          </cell>
          <cell r="X57">
            <v>13684.75</v>
          </cell>
          <cell r="Y57">
            <v>13828.77</v>
          </cell>
          <cell r="Z57">
            <v>14020.79</v>
          </cell>
          <cell r="AA57">
            <v>14308.83</v>
          </cell>
          <cell r="AB57">
            <v>14884.9</v>
          </cell>
          <cell r="AD57">
            <v>1130989.19</v>
          </cell>
          <cell r="AE57">
            <v>90796.09</v>
          </cell>
          <cell r="AF57">
            <v>91151.29</v>
          </cell>
          <cell r="AG57">
            <v>91527.72</v>
          </cell>
          <cell r="AH57">
            <v>91945.31</v>
          </cell>
          <cell r="AI57">
            <v>92757.78</v>
          </cell>
          <cell r="AJ57">
            <v>93702.51</v>
          </cell>
          <cell r="AK57">
            <v>94328.9</v>
          </cell>
          <cell r="AL57">
            <v>95080.56</v>
          </cell>
          <cell r="AM57">
            <v>95971.91</v>
          </cell>
          <cell r="AN57">
            <v>96958.12</v>
          </cell>
          <cell r="AO57">
            <v>96522.3</v>
          </cell>
          <cell r="AP57">
            <v>100246.7</v>
          </cell>
          <cell r="AR57">
            <v>463931.84</v>
          </cell>
          <cell r="AS57">
            <v>37092.5</v>
          </cell>
          <cell r="AT57">
            <v>37158.019999999997</v>
          </cell>
          <cell r="AU57">
            <v>37185.54</v>
          </cell>
          <cell r="AV57">
            <v>37371.14</v>
          </cell>
          <cell r="AW57">
            <v>37750.93</v>
          </cell>
          <cell r="AX57">
            <v>38193.040000000001</v>
          </cell>
          <cell r="AY57">
            <v>38471.440000000002</v>
          </cell>
          <cell r="AZ57">
            <v>38805.519999999997</v>
          </cell>
          <cell r="BA57">
            <v>39223.120000000003</v>
          </cell>
          <cell r="BB57">
            <v>39779.919999999998</v>
          </cell>
          <cell r="BC57">
            <v>40615.129999999997</v>
          </cell>
          <cell r="BD57">
            <v>42285.54</v>
          </cell>
          <cell r="BF57">
            <v>265135.45</v>
          </cell>
          <cell r="BG57">
            <v>23720.99</v>
          </cell>
          <cell r="BH57">
            <v>23460.53</v>
          </cell>
          <cell r="BI57">
            <v>23504.87</v>
          </cell>
          <cell r="BJ57">
            <v>23624.57</v>
          </cell>
          <cell r="BK57">
            <v>23764.2</v>
          </cell>
          <cell r="BL57">
            <v>23923.78</v>
          </cell>
          <cell r="BM57">
            <v>24109.96</v>
          </cell>
          <cell r="BN57">
            <v>24333.37</v>
          </cell>
          <cell r="BO57">
            <v>21813.360000000001</v>
          </cell>
          <cell r="BP57">
            <v>17174.71</v>
          </cell>
          <cell r="BQ57">
            <v>17416.71</v>
          </cell>
          <cell r="BR57">
            <v>18288.400000000001</v>
          </cell>
          <cell r="BT57">
            <v>35555.11</v>
          </cell>
          <cell r="BU57">
            <v>2828.05</v>
          </cell>
          <cell r="BV57">
            <v>2833.69</v>
          </cell>
          <cell r="BW57">
            <v>2835.94</v>
          </cell>
          <cell r="BX57">
            <v>2851.9</v>
          </cell>
          <cell r="BY57">
            <v>2884.62</v>
          </cell>
          <cell r="BZ57">
            <v>2922.71</v>
          </cell>
          <cell r="CA57">
            <v>2946.65</v>
          </cell>
          <cell r="CB57">
            <v>2975.38</v>
          </cell>
          <cell r="CC57">
            <v>3011.3</v>
          </cell>
          <cell r="CD57">
            <v>3059.18</v>
          </cell>
          <cell r="CE57">
            <v>3131.01</v>
          </cell>
          <cell r="CF57">
            <v>3274.68</v>
          </cell>
          <cell r="CH57">
            <v>409052.51</v>
          </cell>
          <cell r="CI57">
            <v>32727.3</v>
          </cell>
          <cell r="CJ57">
            <v>32784.120000000003</v>
          </cell>
          <cell r="CK57">
            <v>32806.839999999997</v>
          </cell>
          <cell r="CL57">
            <v>32967.839999999997</v>
          </cell>
          <cell r="CM57">
            <v>33297.839999999997</v>
          </cell>
          <cell r="CN57">
            <v>33682.019999999997</v>
          </cell>
          <cell r="CO57">
            <v>33923.53</v>
          </cell>
          <cell r="CP57">
            <v>34213.35</v>
          </cell>
          <cell r="CQ57">
            <v>34575.61</v>
          </cell>
          <cell r="CR57">
            <v>35058.639999999999</v>
          </cell>
          <cell r="CS57">
            <v>35783.18</v>
          </cell>
          <cell r="CT57">
            <v>37232.239999999998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3838211.2</v>
          </cell>
          <cell r="DK57">
            <v>314419.7</v>
          </cell>
          <cell r="DL57">
            <v>314665.01</v>
          </cell>
          <cell r="DM57">
            <v>315147.28999999998</v>
          </cell>
          <cell r="DN57">
            <v>316111.15000000002</v>
          </cell>
          <cell r="DO57">
            <v>317936.95</v>
          </cell>
          <cell r="DP57">
            <v>320058.37</v>
          </cell>
          <cell r="DQ57">
            <v>321510.8</v>
          </cell>
          <cell r="DR57">
            <v>323253.71999999997</v>
          </cell>
          <cell r="DS57">
            <v>322584.86</v>
          </cell>
          <cell r="DT57">
            <v>320212.15000000002</v>
          </cell>
          <cell r="DU57">
            <v>321937.95</v>
          </cell>
          <cell r="DV57">
            <v>330373.25</v>
          </cell>
          <cell r="DX57">
            <v>725163.12</v>
          </cell>
          <cell r="DY57">
            <v>58231.07</v>
          </cell>
          <cell r="DZ57">
            <v>58322.93</v>
          </cell>
          <cell r="EA57">
            <v>58359.64</v>
          </cell>
          <cell r="EB57">
            <v>58619.92</v>
          </cell>
          <cell r="EC57">
            <v>59153.39</v>
          </cell>
          <cell r="ED57">
            <v>59774.44</v>
          </cell>
          <cell r="EE57">
            <v>60164.86</v>
          </cell>
          <cell r="EF57">
            <v>60633.36</v>
          </cell>
          <cell r="EG57">
            <v>61218.99</v>
          </cell>
          <cell r="EH57">
            <v>61999.83</v>
          </cell>
          <cell r="EI57">
            <v>63171.09</v>
          </cell>
          <cell r="EJ57">
            <v>65513.599999999999</v>
          </cell>
          <cell r="EL57">
            <v>1064070.78</v>
          </cell>
          <cell r="EM57">
            <v>86932.67</v>
          </cell>
          <cell r="EN57">
            <v>87239.62</v>
          </cell>
          <cell r="EO57">
            <v>87573.63</v>
          </cell>
          <cell r="EP57">
            <v>86901.78</v>
          </cell>
          <cell r="EQ57">
            <v>86277.89</v>
          </cell>
          <cell r="ER57">
            <v>87117.48</v>
          </cell>
          <cell r="ES57">
            <v>87674.16</v>
          </cell>
          <cell r="ET57">
            <v>88342.18</v>
          </cell>
          <cell r="EU57">
            <v>89134.34</v>
          </cell>
          <cell r="EV57">
            <v>90088.4</v>
          </cell>
          <cell r="EW57">
            <v>91739.33</v>
          </cell>
          <cell r="EX57">
            <v>95049.3</v>
          </cell>
          <cell r="EZ57">
            <v>32162.76</v>
          </cell>
          <cell r="FA57">
            <v>2558.12</v>
          </cell>
          <cell r="FB57">
            <v>2563.2199999999998</v>
          </cell>
          <cell r="FC57">
            <v>2565.2600000000002</v>
          </cell>
          <cell r="FD57">
            <v>2579.71</v>
          </cell>
          <cell r="FE57">
            <v>2609.33</v>
          </cell>
          <cell r="FF57">
            <v>2643.81</v>
          </cell>
          <cell r="FG57">
            <v>2665.49</v>
          </cell>
          <cell r="FH57">
            <v>2691.51</v>
          </cell>
          <cell r="FI57">
            <v>2724.02</v>
          </cell>
          <cell r="FJ57">
            <v>2767.38</v>
          </cell>
          <cell r="FK57">
            <v>2832.42</v>
          </cell>
          <cell r="FL57">
            <v>2962.49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1821396.66</v>
          </cell>
          <cell r="GC57">
            <v>147721.85999999999</v>
          </cell>
          <cell r="GD57">
            <v>148125.76999999999</v>
          </cell>
          <cell r="GE57">
            <v>148498.53</v>
          </cell>
          <cell r="GF57">
            <v>148101.41</v>
          </cell>
          <cell r="GG57">
            <v>148040.60999999999</v>
          </cell>
          <cell r="GH57">
            <v>149535.73000000001</v>
          </cell>
          <cell r="GI57">
            <v>150504.51</v>
          </cell>
          <cell r="GJ57">
            <v>151667.04999999999</v>
          </cell>
          <cell r="GK57">
            <v>153077.35</v>
          </cell>
          <cell r="GL57">
            <v>154855.60999999999</v>
          </cell>
          <cell r="GM57">
            <v>157742.84</v>
          </cell>
          <cell r="GN57">
            <v>163525.39000000001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11740350.48</v>
          </cell>
          <cell r="C66">
            <v>978362.79</v>
          </cell>
          <cell r="D66">
            <v>978362.79</v>
          </cell>
          <cell r="E66">
            <v>978362.79</v>
          </cell>
          <cell r="F66">
            <v>978362.79</v>
          </cell>
          <cell r="G66">
            <v>978362.79</v>
          </cell>
          <cell r="H66">
            <v>978362.79</v>
          </cell>
          <cell r="I66">
            <v>978362.79</v>
          </cell>
          <cell r="J66">
            <v>978362.79</v>
          </cell>
          <cell r="K66">
            <v>978362.79</v>
          </cell>
          <cell r="L66">
            <v>978362.79</v>
          </cell>
          <cell r="M66">
            <v>978362.79</v>
          </cell>
          <cell r="N66">
            <v>978359.79</v>
          </cell>
          <cell r="P66">
            <v>1830999.62</v>
          </cell>
          <cell r="Q66">
            <v>152041.98000000001</v>
          </cell>
          <cell r="R66">
            <v>152064.57</v>
          </cell>
          <cell r="S66">
            <v>152073.59</v>
          </cell>
          <cell r="T66">
            <v>152137.60000000001</v>
          </cell>
          <cell r="U66">
            <v>152268.79</v>
          </cell>
          <cell r="V66">
            <v>152421.51999999999</v>
          </cell>
          <cell r="W66">
            <v>152517.53</v>
          </cell>
          <cell r="X66">
            <v>152632.75</v>
          </cell>
          <cell r="Y66">
            <v>152776.76999999999</v>
          </cell>
          <cell r="Z66">
            <v>152968.79</v>
          </cell>
          <cell r="AA66">
            <v>153256.82999999999</v>
          </cell>
          <cell r="AB66">
            <v>153838.9</v>
          </cell>
          <cell r="AD66">
            <v>9536293.1899999995</v>
          </cell>
          <cell r="AE66">
            <v>791238.09</v>
          </cell>
          <cell r="AF66">
            <v>791593.29</v>
          </cell>
          <cell r="AG66">
            <v>791969.72</v>
          </cell>
          <cell r="AH66">
            <v>792387.31</v>
          </cell>
          <cell r="AI66">
            <v>793199.78</v>
          </cell>
          <cell r="AJ66">
            <v>794144.51</v>
          </cell>
          <cell r="AK66">
            <v>794770.9</v>
          </cell>
          <cell r="AL66">
            <v>795522.56000000006</v>
          </cell>
          <cell r="AM66">
            <v>796413.91</v>
          </cell>
          <cell r="AN66">
            <v>797400.12</v>
          </cell>
          <cell r="AO66">
            <v>796964.3</v>
          </cell>
          <cell r="AP66">
            <v>800688.7</v>
          </cell>
          <cell r="AR66">
            <v>3250206.84</v>
          </cell>
          <cell r="AS66">
            <v>269282.5</v>
          </cell>
          <cell r="AT66">
            <v>269348.02</v>
          </cell>
          <cell r="AU66">
            <v>269375.53999999998</v>
          </cell>
          <cell r="AV66">
            <v>269561.14</v>
          </cell>
          <cell r="AW66">
            <v>269940.93</v>
          </cell>
          <cell r="AX66">
            <v>270383.03999999998</v>
          </cell>
          <cell r="AY66">
            <v>270661.44</v>
          </cell>
          <cell r="AZ66">
            <v>270995.52</v>
          </cell>
          <cell r="BA66">
            <v>271413.12</v>
          </cell>
          <cell r="BB66">
            <v>271969.91999999998</v>
          </cell>
          <cell r="BC66">
            <v>272805.13</v>
          </cell>
          <cell r="BD66">
            <v>274470.53999999998</v>
          </cell>
          <cell r="BF66">
            <v>2189132.4500000002</v>
          </cell>
          <cell r="BG66">
            <v>184053.99</v>
          </cell>
          <cell r="BH66">
            <v>183793.53</v>
          </cell>
          <cell r="BI66">
            <v>183837.87</v>
          </cell>
          <cell r="BJ66">
            <v>183957.57</v>
          </cell>
          <cell r="BK66">
            <v>184097.2</v>
          </cell>
          <cell r="BL66">
            <v>184256.78</v>
          </cell>
          <cell r="BM66">
            <v>184442.96</v>
          </cell>
          <cell r="BN66">
            <v>184666.37</v>
          </cell>
          <cell r="BO66">
            <v>182146.36</v>
          </cell>
          <cell r="BP66">
            <v>177507.71</v>
          </cell>
          <cell r="BQ66">
            <v>177749.71</v>
          </cell>
          <cell r="BR66">
            <v>178622.4</v>
          </cell>
          <cell r="BT66">
            <v>707413.11</v>
          </cell>
          <cell r="BU66">
            <v>58816.05</v>
          </cell>
          <cell r="BV66">
            <v>58821.69</v>
          </cell>
          <cell r="BW66">
            <v>58823.94</v>
          </cell>
          <cell r="BX66">
            <v>58839.9</v>
          </cell>
          <cell r="BY66">
            <v>58872.62</v>
          </cell>
          <cell r="BZ66">
            <v>58910.71</v>
          </cell>
          <cell r="CA66">
            <v>58934.65</v>
          </cell>
          <cell r="CB66">
            <v>58963.38</v>
          </cell>
          <cell r="CC66">
            <v>58999.3</v>
          </cell>
          <cell r="CD66">
            <v>59047.18</v>
          </cell>
          <cell r="CE66">
            <v>59119.01</v>
          </cell>
          <cell r="CF66">
            <v>59264.68</v>
          </cell>
          <cell r="CH66">
            <v>3402284.51</v>
          </cell>
          <cell r="CI66">
            <v>282163.3</v>
          </cell>
          <cell r="CJ66">
            <v>282220.12</v>
          </cell>
          <cell r="CK66">
            <v>282242.83999999997</v>
          </cell>
          <cell r="CL66">
            <v>282403.83999999997</v>
          </cell>
          <cell r="CM66">
            <v>282733.83999999997</v>
          </cell>
          <cell r="CN66">
            <v>283118.02</v>
          </cell>
          <cell r="CO66">
            <v>283359.53000000003</v>
          </cell>
          <cell r="CP66">
            <v>283649.34999999998</v>
          </cell>
          <cell r="CQ66">
            <v>284011.61</v>
          </cell>
          <cell r="CR66">
            <v>284494.64</v>
          </cell>
          <cell r="CS66">
            <v>285219.18</v>
          </cell>
          <cell r="CT66">
            <v>286668.24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32656680.199999999</v>
          </cell>
          <cell r="DK66">
            <v>2715958.7</v>
          </cell>
          <cell r="DL66">
            <v>2716204.01</v>
          </cell>
          <cell r="DM66">
            <v>2716686.29</v>
          </cell>
          <cell r="DN66">
            <v>2717650.15</v>
          </cell>
          <cell r="DO66">
            <v>2719475.95</v>
          </cell>
          <cell r="DP66">
            <v>2721597.37</v>
          </cell>
          <cell r="DQ66">
            <v>2723049.8</v>
          </cell>
          <cell r="DR66">
            <v>2724792.7199999997</v>
          </cell>
          <cell r="DS66">
            <v>2724123.86</v>
          </cell>
          <cell r="DT66">
            <v>2721751.15</v>
          </cell>
          <cell r="DU66">
            <v>2723476.95</v>
          </cell>
          <cell r="DV66">
            <v>2731913.25</v>
          </cell>
          <cell r="DX66">
            <v>6110511.1200000001</v>
          </cell>
          <cell r="DY66">
            <v>507010.07</v>
          </cell>
          <cell r="DZ66">
            <v>507101.93</v>
          </cell>
          <cell r="EA66">
            <v>507138.64</v>
          </cell>
          <cell r="EB66">
            <v>507398.92</v>
          </cell>
          <cell r="EC66">
            <v>507932.39</v>
          </cell>
          <cell r="ED66">
            <v>508553.44</v>
          </cell>
          <cell r="EE66">
            <v>508943.86</v>
          </cell>
          <cell r="EF66">
            <v>509412.36</v>
          </cell>
          <cell r="EG66">
            <v>509997.99</v>
          </cell>
          <cell r="EH66">
            <v>510778.83</v>
          </cell>
          <cell r="EI66">
            <v>511950.08999999997</v>
          </cell>
          <cell r="EJ66">
            <v>514292.6</v>
          </cell>
          <cell r="EL66">
            <v>9323706.7799999993</v>
          </cell>
          <cell r="EM66">
            <v>775235.67</v>
          </cell>
          <cell r="EN66">
            <v>775542.62</v>
          </cell>
          <cell r="EO66">
            <v>775876.63</v>
          </cell>
          <cell r="EP66">
            <v>775204.78</v>
          </cell>
          <cell r="EQ66">
            <v>774580.89</v>
          </cell>
          <cell r="ER66">
            <v>775420.48</v>
          </cell>
          <cell r="ES66">
            <v>775977.16</v>
          </cell>
          <cell r="ET66">
            <v>776645.17999999993</v>
          </cell>
          <cell r="EU66">
            <v>777437.34</v>
          </cell>
          <cell r="EV66">
            <v>778391.4</v>
          </cell>
          <cell r="EW66">
            <v>780042.33</v>
          </cell>
          <cell r="EX66">
            <v>783352.3</v>
          </cell>
          <cell r="EZ66">
            <v>136142.76</v>
          </cell>
          <cell r="FA66">
            <v>11223.119999999999</v>
          </cell>
          <cell r="FB66">
            <v>11228.22</v>
          </cell>
          <cell r="FC66">
            <v>11230.26</v>
          </cell>
          <cell r="FD66">
            <v>11244.71</v>
          </cell>
          <cell r="FE66">
            <v>11274.33</v>
          </cell>
          <cell r="FF66">
            <v>11308.81</v>
          </cell>
          <cell r="FG66">
            <v>11330.49</v>
          </cell>
          <cell r="FH66">
            <v>11356.51</v>
          </cell>
          <cell r="FI66">
            <v>11389.02</v>
          </cell>
          <cell r="FJ66">
            <v>11432.380000000001</v>
          </cell>
          <cell r="FK66">
            <v>11497.42</v>
          </cell>
          <cell r="FL66">
            <v>11627.49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15570360.66</v>
          </cell>
          <cell r="GC66">
            <v>1293468.8599999999</v>
          </cell>
          <cell r="GD66">
            <v>1293872.77</v>
          </cell>
          <cell r="GE66">
            <v>1294245.53</v>
          </cell>
          <cell r="GF66">
            <v>1293848.4099999999</v>
          </cell>
          <cell r="GG66">
            <v>1293787.6099999999</v>
          </cell>
          <cell r="GH66">
            <v>1295282.73</v>
          </cell>
          <cell r="GI66">
            <v>1296251.51</v>
          </cell>
          <cell r="GJ66">
            <v>1297414.05</v>
          </cell>
          <cell r="GK66">
            <v>1298824.3500000001</v>
          </cell>
          <cell r="GL66">
            <v>1300602.6099999999</v>
          </cell>
          <cell r="GM66">
            <v>1303489.8400000001</v>
          </cell>
          <cell r="GN66">
            <v>1309272.3900000001</v>
          </cell>
        </row>
        <row r="67">
          <cell r="A67" t="str">
            <v>Depreciation and Amortization</v>
          </cell>
          <cell r="B67">
            <v>11740350.48</v>
          </cell>
          <cell r="C67">
            <v>978362.79</v>
          </cell>
          <cell r="D67">
            <v>978362.79</v>
          </cell>
          <cell r="E67">
            <v>978362.79</v>
          </cell>
          <cell r="F67">
            <v>978362.79</v>
          </cell>
          <cell r="G67">
            <v>978362.79</v>
          </cell>
          <cell r="H67">
            <v>978362.79</v>
          </cell>
          <cell r="I67">
            <v>978362.79</v>
          </cell>
          <cell r="J67">
            <v>978362.79</v>
          </cell>
          <cell r="K67">
            <v>978362.79</v>
          </cell>
          <cell r="L67">
            <v>978362.79</v>
          </cell>
          <cell r="M67">
            <v>978362.79</v>
          </cell>
          <cell r="N67">
            <v>978359.79</v>
          </cell>
          <cell r="P67">
            <v>1830999.62</v>
          </cell>
          <cell r="Q67">
            <v>152041.98000000001</v>
          </cell>
          <cell r="R67">
            <v>152064.57</v>
          </cell>
          <cell r="S67">
            <v>152073.59</v>
          </cell>
          <cell r="T67">
            <v>152137.60000000001</v>
          </cell>
          <cell r="U67">
            <v>152268.79</v>
          </cell>
          <cell r="V67">
            <v>152421.51999999999</v>
          </cell>
          <cell r="W67">
            <v>152517.53</v>
          </cell>
          <cell r="X67">
            <v>152632.75</v>
          </cell>
          <cell r="Y67">
            <v>152776.76999999999</v>
          </cell>
          <cell r="Z67">
            <v>152968.79</v>
          </cell>
          <cell r="AA67">
            <v>153256.82999999999</v>
          </cell>
          <cell r="AB67">
            <v>153838.9</v>
          </cell>
          <cell r="AD67">
            <v>9536293.1899999995</v>
          </cell>
          <cell r="AE67">
            <v>791238.09</v>
          </cell>
          <cell r="AF67">
            <v>791593.29</v>
          </cell>
          <cell r="AG67">
            <v>791969.72</v>
          </cell>
          <cell r="AH67">
            <v>792387.31</v>
          </cell>
          <cell r="AI67">
            <v>793199.78</v>
          </cell>
          <cell r="AJ67">
            <v>794144.51</v>
          </cell>
          <cell r="AK67">
            <v>794770.9</v>
          </cell>
          <cell r="AL67">
            <v>795522.56000000006</v>
          </cell>
          <cell r="AM67">
            <v>796413.91</v>
          </cell>
          <cell r="AN67">
            <v>797400.12</v>
          </cell>
          <cell r="AO67">
            <v>796964.3</v>
          </cell>
          <cell r="AP67">
            <v>800688.7</v>
          </cell>
          <cell r="AR67">
            <v>3250206.84</v>
          </cell>
          <cell r="AS67">
            <v>269282.5</v>
          </cell>
          <cell r="AT67">
            <v>269348.02</v>
          </cell>
          <cell r="AU67">
            <v>269375.53999999998</v>
          </cell>
          <cell r="AV67">
            <v>269561.14</v>
          </cell>
          <cell r="AW67">
            <v>269940.93</v>
          </cell>
          <cell r="AX67">
            <v>270383.03999999998</v>
          </cell>
          <cell r="AY67">
            <v>270661.44</v>
          </cell>
          <cell r="AZ67">
            <v>270995.52</v>
          </cell>
          <cell r="BA67">
            <v>271413.12</v>
          </cell>
          <cell r="BB67">
            <v>271969.91999999998</v>
          </cell>
          <cell r="BC67">
            <v>272805.13</v>
          </cell>
          <cell r="BD67">
            <v>274470.53999999998</v>
          </cell>
          <cell r="BF67">
            <v>2189132.4500000002</v>
          </cell>
          <cell r="BG67">
            <v>184053.99</v>
          </cell>
          <cell r="BH67">
            <v>183793.53</v>
          </cell>
          <cell r="BI67">
            <v>183837.87</v>
          </cell>
          <cell r="BJ67">
            <v>183957.57</v>
          </cell>
          <cell r="BK67">
            <v>184097.2</v>
          </cell>
          <cell r="BL67">
            <v>184256.78</v>
          </cell>
          <cell r="BM67">
            <v>184442.96</v>
          </cell>
          <cell r="BN67">
            <v>184666.37</v>
          </cell>
          <cell r="BO67">
            <v>182146.36</v>
          </cell>
          <cell r="BP67">
            <v>177507.71</v>
          </cell>
          <cell r="BQ67">
            <v>177749.71</v>
          </cell>
          <cell r="BR67">
            <v>178622.4</v>
          </cell>
          <cell r="BT67">
            <v>707413.11</v>
          </cell>
          <cell r="BU67">
            <v>58816.05</v>
          </cell>
          <cell r="BV67">
            <v>58821.69</v>
          </cell>
          <cell r="BW67">
            <v>58823.94</v>
          </cell>
          <cell r="BX67">
            <v>58839.9</v>
          </cell>
          <cell r="BY67">
            <v>58872.62</v>
          </cell>
          <cell r="BZ67">
            <v>58910.71</v>
          </cell>
          <cell r="CA67">
            <v>58934.65</v>
          </cell>
          <cell r="CB67">
            <v>58963.38</v>
          </cell>
          <cell r="CC67">
            <v>58999.3</v>
          </cell>
          <cell r="CD67">
            <v>59047.18</v>
          </cell>
          <cell r="CE67">
            <v>59119.01</v>
          </cell>
          <cell r="CF67">
            <v>59264.68</v>
          </cell>
          <cell r="CH67">
            <v>3402284.51</v>
          </cell>
          <cell r="CI67">
            <v>282163.3</v>
          </cell>
          <cell r="CJ67">
            <v>282220.12</v>
          </cell>
          <cell r="CK67">
            <v>282242.84000000003</v>
          </cell>
          <cell r="CL67">
            <v>282403.84000000003</v>
          </cell>
          <cell r="CM67">
            <v>282733.84000000003</v>
          </cell>
          <cell r="CN67">
            <v>283118.02</v>
          </cell>
          <cell r="CO67">
            <v>283359.53000000003</v>
          </cell>
          <cell r="CP67">
            <v>283649.34999999998</v>
          </cell>
          <cell r="CQ67">
            <v>284011.61</v>
          </cell>
          <cell r="CR67">
            <v>284494.64</v>
          </cell>
          <cell r="CS67">
            <v>285219.18</v>
          </cell>
          <cell r="CT67">
            <v>286668.24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32656680.199999999</v>
          </cell>
          <cell r="DK67">
            <v>2715958.7</v>
          </cell>
          <cell r="DL67">
            <v>2716204.01</v>
          </cell>
          <cell r="DM67">
            <v>2716686.29</v>
          </cell>
          <cell r="DN67">
            <v>2717650.15</v>
          </cell>
          <cell r="DO67">
            <v>2719475.95</v>
          </cell>
          <cell r="DP67">
            <v>2721597.37</v>
          </cell>
          <cell r="DQ67">
            <v>2723049.8</v>
          </cell>
          <cell r="DR67">
            <v>2724792.72</v>
          </cell>
          <cell r="DS67">
            <v>2724123.86</v>
          </cell>
          <cell r="DT67">
            <v>2721751.15</v>
          </cell>
          <cell r="DU67">
            <v>2723476.95</v>
          </cell>
          <cell r="DV67">
            <v>2731913.25</v>
          </cell>
          <cell r="DX67">
            <v>6110511.1199999992</v>
          </cell>
          <cell r="DY67">
            <v>507010.07</v>
          </cell>
          <cell r="DZ67">
            <v>507101.93</v>
          </cell>
          <cell r="EA67">
            <v>507138.64</v>
          </cell>
          <cell r="EB67">
            <v>507398.92</v>
          </cell>
          <cell r="EC67">
            <v>507932.39</v>
          </cell>
          <cell r="ED67">
            <v>508553.44</v>
          </cell>
          <cell r="EE67">
            <v>508943.86</v>
          </cell>
          <cell r="EF67">
            <v>509412.36</v>
          </cell>
          <cell r="EG67">
            <v>509997.99</v>
          </cell>
          <cell r="EH67">
            <v>510778.83</v>
          </cell>
          <cell r="EI67">
            <v>511950.09</v>
          </cell>
          <cell r="EJ67">
            <v>514292.6</v>
          </cell>
          <cell r="EL67">
            <v>9323706.7800000012</v>
          </cell>
          <cell r="EM67">
            <v>775235.67</v>
          </cell>
          <cell r="EN67">
            <v>775542.62</v>
          </cell>
          <cell r="EO67">
            <v>775876.63</v>
          </cell>
          <cell r="EP67">
            <v>775204.78</v>
          </cell>
          <cell r="EQ67">
            <v>774580.89</v>
          </cell>
          <cell r="ER67">
            <v>775420.48</v>
          </cell>
          <cell r="ES67">
            <v>775977.16</v>
          </cell>
          <cell r="ET67">
            <v>776645.18</v>
          </cell>
          <cell r="EU67">
            <v>777437.34</v>
          </cell>
          <cell r="EV67">
            <v>778391.4</v>
          </cell>
          <cell r="EW67">
            <v>780042.33</v>
          </cell>
          <cell r="EX67">
            <v>783352.3</v>
          </cell>
          <cell r="EZ67">
            <v>136142.76</v>
          </cell>
          <cell r="FA67">
            <v>11223.12</v>
          </cell>
          <cell r="FB67">
            <v>11228.22</v>
          </cell>
          <cell r="FC67">
            <v>11230.26</v>
          </cell>
          <cell r="FD67">
            <v>11244.71</v>
          </cell>
          <cell r="FE67">
            <v>11274.33</v>
          </cell>
          <cell r="FF67">
            <v>11308.81</v>
          </cell>
          <cell r="FG67">
            <v>11330.49</v>
          </cell>
          <cell r="FH67">
            <v>11356.51</v>
          </cell>
          <cell r="FI67">
            <v>11389.02</v>
          </cell>
          <cell r="FJ67">
            <v>11432.38</v>
          </cell>
          <cell r="FK67">
            <v>11497.42</v>
          </cell>
          <cell r="FL67">
            <v>11627.49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15570360.66</v>
          </cell>
          <cell r="GC67">
            <v>1293468.8600000001</v>
          </cell>
          <cell r="GD67">
            <v>1293872.77</v>
          </cell>
          <cell r="GE67">
            <v>1294245.53</v>
          </cell>
          <cell r="GF67">
            <v>1293848.4099999999</v>
          </cell>
          <cell r="GG67">
            <v>1293787.6100000001</v>
          </cell>
          <cell r="GH67">
            <v>1295282.73</v>
          </cell>
          <cell r="GI67">
            <v>1296251.51</v>
          </cell>
          <cell r="GJ67">
            <v>1297414.05</v>
          </cell>
          <cell r="GK67">
            <v>1298824.3500000001</v>
          </cell>
          <cell r="GL67">
            <v>1300602.6100000001</v>
          </cell>
          <cell r="GM67">
            <v>1303489.8400000001</v>
          </cell>
          <cell r="GN67">
            <v>1309272.3899999999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1369929.48</v>
          </cell>
          <cell r="C69">
            <v>114160.79</v>
          </cell>
          <cell r="D69">
            <v>114160.79</v>
          </cell>
          <cell r="E69">
            <v>114160.79</v>
          </cell>
          <cell r="F69">
            <v>114160.79</v>
          </cell>
          <cell r="G69">
            <v>114160.79</v>
          </cell>
          <cell r="H69">
            <v>114160.79</v>
          </cell>
          <cell r="I69">
            <v>114160.79</v>
          </cell>
          <cell r="J69">
            <v>114160.79</v>
          </cell>
          <cell r="K69">
            <v>114160.79</v>
          </cell>
          <cell r="L69">
            <v>114160.79</v>
          </cell>
          <cell r="M69">
            <v>114160.79</v>
          </cell>
          <cell r="N69">
            <v>114160.79</v>
          </cell>
          <cell r="P69">
            <v>163617.62</v>
          </cell>
          <cell r="Q69">
            <v>13093.98</v>
          </cell>
          <cell r="R69">
            <v>13116.57</v>
          </cell>
          <cell r="S69">
            <v>13125.59</v>
          </cell>
          <cell r="T69">
            <v>13189.6</v>
          </cell>
          <cell r="U69">
            <v>13320.79</v>
          </cell>
          <cell r="V69">
            <v>13473.52</v>
          </cell>
          <cell r="W69">
            <v>13569.53</v>
          </cell>
          <cell r="X69">
            <v>13684.75</v>
          </cell>
          <cell r="Y69">
            <v>13828.77</v>
          </cell>
          <cell r="Z69">
            <v>14020.79</v>
          </cell>
          <cell r="AA69">
            <v>14308.83</v>
          </cell>
          <cell r="AB69">
            <v>14884.9</v>
          </cell>
          <cell r="AD69">
            <v>1130989.19</v>
          </cell>
          <cell r="AE69">
            <v>90796.09</v>
          </cell>
          <cell r="AF69">
            <v>91151.29</v>
          </cell>
          <cell r="AG69">
            <v>91527.72</v>
          </cell>
          <cell r="AH69">
            <v>91945.31</v>
          </cell>
          <cell r="AI69">
            <v>92757.78</v>
          </cell>
          <cell r="AJ69">
            <v>93702.51</v>
          </cell>
          <cell r="AK69">
            <v>94328.9</v>
          </cell>
          <cell r="AL69">
            <v>95080.56</v>
          </cell>
          <cell r="AM69">
            <v>95971.91</v>
          </cell>
          <cell r="AN69">
            <v>96958.12</v>
          </cell>
          <cell r="AO69">
            <v>96522.3</v>
          </cell>
          <cell r="AP69">
            <v>100246.7</v>
          </cell>
          <cell r="AR69">
            <v>463931.84</v>
          </cell>
          <cell r="AS69">
            <v>37092.5</v>
          </cell>
          <cell r="AT69">
            <v>37158.019999999997</v>
          </cell>
          <cell r="AU69">
            <v>37185.54</v>
          </cell>
          <cell r="AV69">
            <v>37371.14</v>
          </cell>
          <cell r="AW69">
            <v>37750.93</v>
          </cell>
          <cell r="AX69">
            <v>38193.040000000001</v>
          </cell>
          <cell r="AY69">
            <v>38471.440000000002</v>
          </cell>
          <cell r="AZ69">
            <v>38805.519999999997</v>
          </cell>
          <cell r="BA69">
            <v>39223.120000000003</v>
          </cell>
          <cell r="BB69">
            <v>39779.919999999998</v>
          </cell>
          <cell r="BC69">
            <v>40615.129999999997</v>
          </cell>
          <cell r="BD69">
            <v>42285.54</v>
          </cell>
          <cell r="BF69">
            <v>265135.45</v>
          </cell>
          <cell r="BG69">
            <v>23720.99</v>
          </cell>
          <cell r="BH69">
            <v>23460.53</v>
          </cell>
          <cell r="BI69">
            <v>23504.87</v>
          </cell>
          <cell r="BJ69">
            <v>23624.57</v>
          </cell>
          <cell r="BK69">
            <v>23764.2</v>
          </cell>
          <cell r="BL69">
            <v>23923.78</v>
          </cell>
          <cell r="BM69">
            <v>24109.96</v>
          </cell>
          <cell r="BN69">
            <v>24333.37</v>
          </cell>
          <cell r="BO69">
            <v>21813.360000000001</v>
          </cell>
          <cell r="BP69">
            <v>17174.71</v>
          </cell>
          <cell r="BQ69">
            <v>17416.71</v>
          </cell>
          <cell r="BR69">
            <v>18288.400000000001</v>
          </cell>
          <cell r="BT69">
            <v>35555.11</v>
          </cell>
          <cell r="BU69">
            <v>2828.05</v>
          </cell>
          <cell r="BV69">
            <v>2833.69</v>
          </cell>
          <cell r="BW69">
            <v>2835.94</v>
          </cell>
          <cell r="BX69">
            <v>2851.9</v>
          </cell>
          <cell r="BY69">
            <v>2884.62</v>
          </cell>
          <cell r="BZ69">
            <v>2922.71</v>
          </cell>
          <cell r="CA69">
            <v>2946.65</v>
          </cell>
          <cell r="CB69">
            <v>2975.38</v>
          </cell>
          <cell r="CC69">
            <v>3011.3</v>
          </cell>
          <cell r="CD69">
            <v>3059.18</v>
          </cell>
          <cell r="CE69">
            <v>3131.01</v>
          </cell>
          <cell r="CF69">
            <v>3274.68</v>
          </cell>
          <cell r="CH69">
            <v>409052.51</v>
          </cell>
          <cell r="CI69">
            <v>32727.3</v>
          </cell>
          <cell r="CJ69">
            <v>32784.120000000003</v>
          </cell>
          <cell r="CK69">
            <v>32806.839999999997</v>
          </cell>
          <cell r="CL69">
            <v>32967.839999999997</v>
          </cell>
          <cell r="CM69">
            <v>33297.839999999997</v>
          </cell>
          <cell r="CN69">
            <v>33682.019999999997</v>
          </cell>
          <cell r="CO69">
            <v>33923.53</v>
          </cell>
          <cell r="CP69">
            <v>34213.35</v>
          </cell>
          <cell r="CQ69">
            <v>34575.61</v>
          </cell>
          <cell r="CR69">
            <v>35058.639999999999</v>
          </cell>
          <cell r="CS69">
            <v>35783.18</v>
          </cell>
          <cell r="CT69">
            <v>37232.239999999998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3838211.2</v>
          </cell>
          <cell r="DK69">
            <v>314419.7</v>
          </cell>
          <cell r="DL69">
            <v>314665.01</v>
          </cell>
          <cell r="DM69">
            <v>315147.28999999998</v>
          </cell>
          <cell r="DN69">
            <v>316111.15000000002</v>
          </cell>
          <cell r="DO69">
            <v>317936.95</v>
          </cell>
          <cell r="DP69">
            <v>320058.37</v>
          </cell>
          <cell r="DQ69">
            <v>321510.8</v>
          </cell>
          <cell r="DR69">
            <v>323253.71999999997</v>
          </cell>
          <cell r="DS69">
            <v>322584.86</v>
          </cell>
          <cell r="DT69">
            <v>320212.15000000002</v>
          </cell>
          <cell r="DU69">
            <v>321937.95</v>
          </cell>
          <cell r="DV69">
            <v>330373.25</v>
          </cell>
          <cell r="DX69">
            <v>725163.12</v>
          </cell>
          <cell r="DY69">
            <v>58231.07</v>
          </cell>
          <cell r="DZ69">
            <v>58322.93</v>
          </cell>
          <cell r="EA69">
            <v>58359.64</v>
          </cell>
          <cell r="EB69">
            <v>58619.92</v>
          </cell>
          <cell r="EC69">
            <v>59153.39</v>
          </cell>
          <cell r="ED69">
            <v>59774.44</v>
          </cell>
          <cell r="EE69">
            <v>60164.86</v>
          </cell>
          <cell r="EF69">
            <v>60633.36</v>
          </cell>
          <cell r="EG69">
            <v>61218.99</v>
          </cell>
          <cell r="EH69">
            <v>61999.83</v>
          </cell>
          <cell r="EI69">
            <v>63171.09</v>
          </cell>
          <cell r="EJ69">
            <v>65513.599999999999</v>
          </cell>
          <cell r="EL69">
            <v>1064070.78</v>
          </cell>
          <cell r="EM69">
            <v>86932.67</v>
          </cell>
          <cell r="EN69">
            <v>87239.62</v>
          </cell>
          <cell r="EO69">
            <v>87573.63</v>
          </cell>
          <cell r="EP69">
            <v>86901.78</v>
          </cell>
          <cell r="EQ69">
            <v>86277.89</v>
          </cell>
          <cell r="ER69">
            <v>87117.48</v>
          </cell>
          <cell r="ES69">
            <v>87674.16</v>
          </cell>
          <cell r="ET69">
            <v>88342.18</v>
          </cell>
          <cell r="EU69">
            <v>89134.34</v>
          </cell>
          <cell r="EV69">
            <v>90088.4</v>
          </cell>
          <cell r="EW69">
            <v>91739.33</v>
          </cell>
          <cell r="EX69">
            <v>95049.3</v>
          </cell>
          <cell r="EZ69">
            <v>32162.76</v>
          </cell>
          <cell r="FA69">
            <v>2558.12</v>
          </cell>
          <cell r="FB69">
            <v>2563.2199999999998</v>
          </cell>
          <cell r="FC69">
            <v>2565.2600000000002</v>
          </cell>
          <cell r="FD69">
            <v>2579.71</v>
          </cell>
          <cell r="FE69">
            <v>2609.33</v>
          </cell>
          <cell r="FF69">
            <v>2643.81</v>
          </cell>
          <cell r="FG69">
            <v>2665.49</v>
          </cell>
          <cell r="FH69">
            <v>2691.51</v>
          </cell>
          <cell r="FI69">
            <v>2724.02</v>
          </cell>
          <cell r="FJ69">
            <v>2767.38</v>
          </cell>
          <cell r="FK69">
            <v>2832.42</v>
          </cell>
          <cell r="FL69">
            <v>2962.49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1821396.66</v>
          </cell>
          <cell r="GC69">
            <v>147721.85999999999</v>
          </cell>
          <cell r="GD69">
            <v>148125.76999999999</v>
          </cell>
          <cell r="GE69">
            <v>148498.53</v>
          </cell>
          <cell r="GF69">
            <v>148101.41</v>
          </cell>
          <cell r="GG69">
            <v>148040.60999999999</v>
          </cell>
          <cell r="GH69">
            <v>149535.73000000001</v>
          </cell>
          <cell r="GI69">
            <v>150504.51</v>
          </cell>
          <cell r="GJ69">
            <v>151667.04999999999</v>
          </cell>
          <cell r="GK69">
            <v>153077.35</v>
          </cell>
          <cell r="GL69">
            <v>154855.60999999999</v>
          </cell>
          <cell r="GM69">
            <v>157742.84</v>
          </cell>
          <cell r="GN69">
            <v>163525.39000000001</v>
          </cell>
        </row>
        <row r="70">
          <cell r="A70" t="str">
            <v>Payroll Taxes</v>
          </cell>
          <cell r="B70">
            <v>438833.83</v>
          </cell>
          <cell r="C70">
            <v>35809.97</v>
          </cell>
          <cell r="D70">
            <v>44537.09</v>
          </cell>
          <cell r="E70">
            <v>29115.59</v>
          </cell>
          <cell r="F70">
            <v>59164.74</v>
          </cell>
          <cell r="G70">
            <v>39096.089999999997</v>
          </cell>
          <cell r="H70">
            <v>39113.69</v>
          </cell>
          <cell r="I70">
            <v>35377.339999999997</v>
          </cell>
          <cell r="J70">
            <v>33314.58</v>
          </cell>
          <cell r="K70">
            <v>32465.88</v>
          </cell>
          <cell r="L70">
            <v>32224.73</v>
          </cell>
          <cell r="M70">
            <v>32255.78</v>
          </cell>
          <cell r="N70">
            <v>26358.35</v>
          </cell>
          <cell r="P70">
            <v>76478.25</v>
          </cell>
          <cell r="Q70">
            <v>6468.75</v>
          </cell>
          <cell r="R70">
            <v>8411.4500000000007</v>
          </cell>
          <cell r="S70">
            <v>5058.05</v>
          </cell>
          <cell r="T70">
            <v>11500.92</v>
          </cell>
          <cell r="U70">
            <v>6025.77</v>
          </cell>
          <cell r="V70">
            <v>7154.96</v>
          </cell>
          <cell r="W70">
            <v>6142.73</v>
          </cell>
          <cell r="X70">
            <v>5166.72</v>
          </cell>
          <cell r="Y70">
            <v>4594.37</v>
          </cell>
          <cell r="Z70">
            <v>5644.89</v>
          </cell>
          <cell r="AA70">
            <v>5503.1</v>
          </cell>
          <cell r="AB70">
            <v>4806.54</v>
          </cell>
          <cell r="AD70">
            <v>314178.40999999997</v>
          </cell>
          <cell r="AE70">
            <v>25276.77</v>
          </cell>
          <cell r="AF70">
            <v>31486.77</v>
          </cell>
          <cell r="AG70">
            <v>20282.900000000001</v>
          </cell>
          <cell r="AH70">
            <v>41637.019999999997</v>
          </cell>
          <cell r="AI70">
            <v>27133.56</v>
          </cell>
          <cell r="AJ70">
            <v>28044.36</v>
          </cell>
          <cell r="AK70">
            <v>21554.91</v>
          </cell>
          <cell r="AL70">
            <v>23993.37</v>
          </cell>
          <cell r="AM70">
            <v>23691.15</v>
          </cell>
          <cell r="AN70">
            <v>23826.74</v>
          </cell>
          <cell r="AO70">
            <v>24561.59</v>
          </cell>
          <cell r="AP70">
            <v>22689.27</v>
          </cell>
          <cell r="AR70">
            <v>190904.74</v>
          </cell>
          <cell r="AS70">
            <v>16228.8</v>
          </cell>
          <cell r="AT70">
            <v>19574.96</v>
          </cell>
          <cell r="AU70">
            <v>13091.72</v>
          </cell>
          <cell r="AV70">
            <v>25719.75</v>
          </cell>
          <cell r="AW70">
            <v>15747.53</v>
          </cell>
          <cell r="AX70">
            <v>16361.28</v>
          </cell>
          <cell r="AY70">
            <v>14773.59</v>
          </cell>
          <cell r="AZ70">
            <v>14228.15</v>
          </cell>
          <cell r="BA70">
            <v>13397.04</v>
          </cell>
          <cell r="BB70">
            <v>13371.17</v>
          </cell>
          <cell r="BC70">
            <v>15204.15</v>
          </cell>
          <cell r="BD70">
            <v>13206.6</v>
          </cell>
          <cell r="BF70">
            <v>61096.08</v>
          </cell>
          <cell r="BG70">
            <v>4488.8</v>
          </cell>
          <cell r="BH70">
            <v>6419.07</v>
          </cell>
          <cell r="BI70">
            <v>4230.05</v>
          </cell>
          <cell r="BJ70">
            <v>8079.21</v>
          </cell>
          <cell r="BK70">
            <v>5099.45</v>
          </cell>
          <cell r="BL70">
            <v>5337.5</v>
          </cell>
          <cell r="BM70">
            <v>4560.21</v>
          </cell>
          <cell r="BN70">
            <v>4891.41</v>
          </cell>
          <cell r="BO70">
            <v>4857.26</v>
          </cell>
          <cell r="BP70">
            <v>4586.09</v>
          </cell>
          <cell r="BQ70">
            <v>4589.1899999999996</v>
          </cell>
          <cell r="BR70">
            <v>3957.84</v>
          </cell>
          <cell r="BT70">
            <v>19407.32</v>
          </cell>
          <cell r="BU70">
            <v>2063.79</v>
          </cell>
          <cell r="BV70">
            <v>2003.76</v>
          </cell>
          <cell r="BW70">
            <v>1334.12</v>
          </cell>
          <cell r="BX70">
            <v>2114.5100000000002</v>
          </cell>
          <cell r="BY70">
            <v>1980.99</v>
          </cell>
          <cell r="BZ70">
            <v>1640.48</v>
          </cell>
          <cell r="CA70">
            <v>1303.07</v>
          </cell>
          <cell r="CB70">
            <v>1438.65</v>
          </cell>
          <cell r="CC70">
            <v>1487.3</v>
          </cell>
          <cell r="CD70">
            <v>1383.8</v>
          </cell>
          <cell r="CE70">
            <v>1582.52</v>
          </cell>
          <cell r="CF70">
            <v>1074.33</v>
          </cell>
          <cell r="CH70">
            <v>174977.13</v>
          </cell>
          <cell r="CI70">
            <v>14544.86</v>
          </cell>
          <cell r="CJ70">
            <v>16842.560000000001</v>
          </cell>
          <cell r="CK70">
            <v>12501.77</v>
          </cell>
          <cell r="CL70">
            <v>22684.1</v>
          </cell>
          <cell r="CM70">
            <v>14939.19</v>
          </cell>
          <cell r="CN70">
            <v>14943.33</v>
          </cell>
          <cell r="CO70">
            <v>13171.41</v>
          </cell>
          <cell r="CP70">
            <v>13051.35</v>
          </cell>
          <cell r="CQ70">
            <v>12921.98</v>
          </cell>
          <cell r="CR70">
            <v>12146.76</v>
          </cell>
          <cell r="CS70">
            <v>14096.7</v>
          </cell>
          <cell r="CT70">
            <v>13133.12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1275875.76</v>
          </cell>
          <cell r="DK70">
            <v>104881.74</v>
          </cell>
          <cell r="DL70">
            <v>129275.66</v>
          </cell>
          <cell r="DM70">
            <v>85614.2</v>
          </cell>
          <cell r="DN70">
            <v>170900.25</v>
          </cell>
          <cell r="DO70">
            <v>110022.58</v>
          </cell>
          <cell r="DP70">
            <v>112595.6</v>
          </cell>
          <cell r="DQ70">
            <v>96883.26</v>
          </cell>
          <cell r="DR70">
            <v>96084.23</v>
          </cell>
          <cell r="DS70">
            <v>93414.98</v>
          </cell>
          <cell r="DT70">
            <v>93184.18</v>
          </cell>
          <cell r="DU70">
            <v>97793.03</v>
          </cell>
          <cell r="DV70">
            <v>85226.05</v>
          </cell>
          <cell r="DX70">
            <v>318446.71000000002</v>
          </cell>
          <cell r="DY70">
            <v>27825.69</v>
          </cell>
          <cell r="DZ70">
            <v>24628.68</v>
          </cell>
          <cell r="EA70">
            <v>29239.279999999999</v>
          </cell>
          <cell r="EB70">
            <v>27668</v>
          </cell>
          <cell r="EC70">
            <v>25407.5</v>
          </cell>
          <cell r="ED70">
            <v>27595.81</v>
          </cell>
          <cell r="EE70">
            <v>26830.97</v>
          </cell>
          <cell r="EF70">
            <v>25271.64</v>
          </cell>
          <cell r="EG70">
            <v>26194.39</v>
          </cell>
          <cell r="EH70">
            <v>27056.53</v>
          </cell>
          <cell r="EI70">
            <v>24811.67</v>
          </cell>
          <cell r="EJ70">
            <v>25916.55</v>
          </cell>
          <cell r="EL70">
            <v>356899</v>
          </cell>
          <cell r="EM70">
            <v>31538</v>
          </cell>
          <cell r="EN70">
            <v>27777</v>
          </cell>
          <cell r="EO70">
            <v>31573</v>
          </cell>
          <cell r="EP70">
            <v>30342</v>
          </cell>
          <cell r="EQ70">
            <v>27812</v>
          </cell>
          <cell r="ER70">
            <v>30288</v>
          </cell>
          <cell r="ES70">
            <v>29767</v>
          </cell>
          <cell r="ET70">
            <v>28530</v>
          </cell>
          <cell r="EU70">
            <v>29818</v>
          </cell>
          <cell r="EV70">
            <v>31061</v>
          </cell>
          <cell r="EW70">
            <v>28575</v>
          </cell>
          <cell r="EX70">
            <v>29818</v>
          </cell>
          <cell r="EZ70">
            <v>14209.27</v>
          </cell>
          <cell r="FA70">
            <v>1230.3699999999999</v>
          </cell>
          <cell r="FB70">
            <v>1101.8499999999999</v>
          </cell>
          <cell r="FC70">
            <v>1230.46</v>
          </cell>
          <cell r="FD70">
            <v>1188.72</v>
          </cell>
          <cell r="FE70">
            <v>1103.02</v>
          </cell>
          <cell r="FF70">
            <v>1188.74</v>
          </cell>
          <cell r="FG70">
            <v>1189.33</v>
          </cell>
          <cell r="FH70">
            <v>1146.51</v>
          </cell>
          <cell r="FI70">
            <v>1207.57</v>
          </cell>
          <cell r="FJ70">
            <v>1251.31</v>
          </cell>
          <cell r="FK70">
            <v>1163.82</v>
          </cell>
          <cell r="FL70">
            <v>1207.57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689554.98</v>
          </cell>
          <cell r="GC70">
            <v>60594.06</v>
          </cell>
          <cell r="GD70">
            <v>53507.53</v>
          </cell>
          <cell r="GE70">
            <v>62042.74</v>
          </cell>
          <cell r="GF70">
            <v>59198.720000000001</v>
          </cell>
          <cell r="GG70">
            <v>54322.52</v>
          </cell>
          <cell r="GH70">
            <v>59072.55</v>
          </cell>
          <cell r="GI70">
            <v>57787.3</v>
          </cell>
          <cell r="GJ70">
            <v>54948.15</v>
          </cell>
          <cell r="GK70">
            <v>57219.96</v>
          </cell>
          <cell r="GL70">
            <v>59368.84</v>
          </cell>
          <cell r="GM70">
            <v>54550.49</v>
          </cell>
          <cell r="GN70">
            <v>56942.12</v>
          </cell>
        </row>
        <row r="71">
          <cell r="A71" t="str">
            <v>Ad Valorem</v>
          </cell>
          <cell r="B71">
            <v>2852568</v>
          </cell>
          <cell r="C71">
            <v>237714</v>
          </cell>
          <cell r="D71">
            <v>237714</v>
          </cell>
          <cell r="E71">
            <v>237714</v>
          </cell>
          <cell r="F71">
            <v>237714</v>
          </cell>
          <cell r="G71">
            <v>237714</v>
          </cell>
          <cell r="H71">
            <v>237714</v>
          </cell>
          <cell r="I71">
            <v>237714</v>
          </cell>
          <cell r="J71">
            <v>237714</v>
          </cell>
          <cell r="K71">
            <v>237714</v>
          </cell>
          <cell r="L71">
            <v>237714</v>
          </cell>
          <cell r="M71">
            <v>237714</v>
          </cell>
          <cell r="N71">
            <v>237714</v>
          </cell>
          <cell r="P71">
            <v>19056</v>
          </cell>
          <cell r="Q71">
            <v>1588</v>
          </cell>
          <cell r="R71">
            <v>1588</v>
          </cell>
          <cell r="S71">
            <v>1588</v>
          </cell>
          <cell r="T71">
            <v>1588</v>
          </cell>
          <cell r="U71">
            <v>1588</v>
          </cell>
          <cell r="V71">
            <v>1588</v>
          </cell>
          <cell r="W71">
            <v>1588</v>
          </cell>
          <cell r="X71">
            <v>1588</v>
          </cell>
          <cell r="Y71">
            <v>1588</v>
          </cell>
          <cell r="Z71">
            <v>1588</v>
          </cell>
          <cell r="AA71">
            <v>1588</v>
          </cell>
          <cell r="AB71">
            <v>1588</v>
          </cell>
          <cell r="AD71">
            <v>2861364</v>
          </cell>
          <cell r="AE71">
            <v>238447</v>
          </cell>
          <cell r="AF71">
            <v>238447</v>
          </cell>
          <cell r="AG71">
            <v>238447</v>
          </cell>
          <cell r="AH71">
            <v>238447</v>
          </cell>
          <cell r="AI71">
            <v>238447</v>
          </cell>
          <cell r="AJ71">
            <v>238447</v>
          </cell>
          <cell r="AK71">
            <v>238447</v>
          </cell>
          <cell r="AL71">
            <v>238447</v>
          </cell>
          <cell r="AM71">
            <v>238447</v>
          </cell>
          <cell r="AN71">
            <v>238447</v>
          </cell>
          <cell r="AO71">
            <v>238447</v>
          </cell>
          <cell r="AP71">
            <v>238447</v>
          </cell>
          <cell r="AR71">
            <v>959652</v>
          </cell>
          <cell r="AS71">
            <v>79971</v>
          </cell>
          <cell r="AT71">
            <v>79971</v>
          </cell>
          <cell r="AU71">
            <v>79971</v>
          </cell>
          <cell r="AV71">
            <v>79971</v>
          </cell>
          <cell r="AW71">
            <v>79971</v>
          </cell>
          <cell r="AX71">
            <v>79971</v>
          </cell>
          <cell r="AY71">
            <v>79971</v>
          </cell>
          <cell r="AZ71">
            <v>79971</v>
          </cell>
          <cell r="BA71">
            <v>79971</v>
          </cell>
          <cell r="BB71">
            <v>79971</v>
          </cell>
          <cell r="BC71">
            <v>79971</v>
          </cell>
          <cell r="BD71">
            <v>79971</v>
          </cell>
          <cell r="BF71">
            <v>301056</v>
          </cell>
          <cell r="BG71">
            <v>25088</v>
          </cell>
          <cell r="BH71">
            <v>25088</v>
          </cell>
          <cell r="BI71">
            <v>25088</v>
          </cell>
          <cell r="BJ71">
            <v>25088</v>
          </cell>
          <cell r="BK71">
            <v>25088</v>
          </cell>
          <cell r="BL71">
            <v>25088</v>
          </cell>
          <cell r="BM71">
            <v>25088</v>
          </cell>
          <cell r="BN71">
            <v>25088</v>
          </cell>
          <cell r="BO71">
            <v>25088</v>
          </cell>
          <cell r="BP71">
            <v>25088</v>
          </cell>
          <cell r="BQ71">
            <v>25088</v>
          </cell>
          <cell r="BR71">
            <v>25088</v>
          </cell>
          <cell r="BT71">
            <v>301320</v>
          </cell>
          <cell r="BU71">
            <v>25110</v>
          </cell>
          <cell r="BV71">
            <v>25110</v>
          </cell>
          <cell r="BW71">
            <v>25110</v>
          </cell>
          <cell r="BX71">
            <v>25110</v>
          </cell>
          <cell r="BY71">
            <v>25110</v>
          </cell>
          <cell r="BZ71">
            <v>25110</v>
          </cell>
          <cell r="CA71">
            <v>25110</v>
          </cell>
          <cell r="CB71">
            <v>25110</v>
          </cell>
          <cell r="CC71">
            <v>25110</v>
          </cell>
          <cell r="CD71">
            <v>25110</v>
          </cell>
          <cell r="CE71">
            <v>25110</v>
          </cell>
          <cell r="CF71">
            <v>25110</v>
          </cell>
          <cell r="CH71">
            <v>1017168</v>
          </cell>
          <cell r="CI71">
            <v>84764</v>
          </cell>
          <cell r="CJ71">
            <v>84764</v>
          </cell>
          <cell r="CK71">
            <v>84764</v>
          </cell>
          <cell r="CL71">
            <v>84764</v>
          </cell>
          <cell r="CM71">
            <v>84764</v>
          </cell>
          <cell r="CN71">
            <v>84764</v>
          </cell>
          <cell r="CO71">
            <v>84764</v>
          </cell>
          <cell r="CP71">
            <v>84764</v>
          </cell>
          <cell r="CQ71">
            <v>84764</v>
          </cell>
          <cell r="CR71">
            <v>84764</v>
          </cell>
          <cell r="CS71">
            <v>84764</v>
          </cell>
          <cell r="CT71">
            <v>84764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8312184</v>
          </cell>
          <cell r="DK71">
            <v>692682</v>
          </cell>
          <cell r="DL71">
            <v>692682</v>
          </cell>
          <cell r="DM71">
            <v>692682</v>
          </cell>
          <cell r="DN71">
            <v>692682</v>
          </cell>
          <cell r="DO71">
            <v>692682</v>
          </cell>
          <cell r="DP71">
            <v>692682</v>
          </cell>
          <cell r="DQ71">
            <v>692682</v>
          </cell>
          <cell r="DR71">
            <v>692682</v>
          </cell>
          <cell r="DS71">
            <v>692682</v>
          </cell>
          <cell r="DT71">
            <v>692682</v>
          </cell>
          <cell r="DU71">
            <v>692682</v>
          </cell>
          <cell r="DV71">
            <v>692682</v>
          </cell>
          <cell r="DX71">
            <v>1300658.6399999999</v>
          </cell>
          <cell r="DY71">
            <v>108388.22</v>
          </cell>
          <cell r="DZ71">
            <v>108388.22</v>
          </cell>
          <cell r="EA71">
            <v>108388.22</v>
          </cell>
          <cell r="EB71">
            <v>108388.22</v>
          </cell>
          <cell r="EC71">
            <v>108388.22</v>
          </cell>
          <cell r="ED71">
            <v>108388.22</v>
          </cell>
          <cell r="EE71">
            <v>108388.22</v>
          </cell>
          <cell r="EF71">
            <v>108388.22</v>
          </cell>
          <cell r="EG71">
            <v>108388.22</v>
          </cell>
          <cell r="EH71">
            <v>108388.22</v>
          </cell>
          <cell r="EI71">
            <v>108388.22</v>
          </cell>
          <cell r="EJ71">
            <v>108388.22</v>
          </cell>
          <cell r="EL71">
            <v>5448276</v>
          </cell>
          <cell r="EM71">
            <v>470404</v>
          </cell>
          <cell r="EN71">
            <v>519979</v>
          </cell>
          <cell r="EO71">
            <v>661269</v>
          </cell>
          <cell r="EP71">
            <v>479920</v>
          </cell>
          <cell r="EQ71">
            <v>451870</v>
          </cell>
          <cell r="ER71">
            <v>444760</v>
          </cell>
          <cell r="ES71">
            <v>412632</v>
          </cell>
          <cell r="ET71">
            <v>405485</v>
          </cell>
          <cell r="EU71">
            <v>399011</v>
          </cell>
          <cell r="EV71">
            <v>401634</v>
          </cell>
          <cell r="EW71">
            <v>402367</v>
          </cell>
          <cell r="EX71">
            <v>398945</v>
          </cell>
          <cell r="EZ71">
            <v>84000</v>
          </cell>
          <cell r="FA71">
            <v>7000</v>
          </cell>
          <cell r="FB71">
            <v>7000</v>
          </cell>
          <cell r="FC71">
            <v>7000</v>
          </cell>
          <cell r="FD71">
            <v>7000</v>
          </cell>
          <cell r="FE71">
            <v>7000</v>
          </cell>
          <cell r="FF71">
            <v>7000</v>
          </cell>
          <cell r="FG71">
            <v>7000</v>
          </cell>
          <cell r="FH71">
            <v>7000</v>
          </cell>
          <cell r="FI71">
            <v>7000</v>
          </cell>
          <cell r="FJ71">
            <v>7000</v>
          </cell>
          <cell r="FK71">
            <v>7000</v>
          </cell>
          <cell r="FL71">
            <v>7000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6832934.6399999997</v>
          </cell>
          <cell r="GC71">
            <v>585792.22</v>
          </cell>
          <cell r="GD71">
            <v>635367.22</v>
          </cell>
          <cell r="GE71">
            <v>776657.22</v>
          </cell>
          <cell r="GF71">
            <v>595308.22</v>
          </cell>
          <cell r="GG71">
            <v>567258.22</v>
          </cell>
          <cell r="GH71">
            <v>560148.22</v>
          </cell>
          <cell r="GI71">
            <v>528020.22</v>
          </cell>
          <cell r="GJ71">
            <v>520873.22</v>
          </cell>
          <cell r="GK71">
            <v>514399.22</v>
          </cell>
          <cell r="GL71">
            <v>517022.22</v>
          </cell>
          <cell r="GM71">
            <v>517755.22</v>
          </cell>
          <cell r="GN71">
            <v>514333.22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295000</v>
          </cell>
          <cell r="Q72">
            <v>24583</v>
          </cell>
          <cell r="R72">
            <v>24583</v>
          </cell>
          <cell r="S72">
            <v>24583</v>
          </cell>
          <cell r="T72">
            <v>24583</v>
          </cell>
          <cell r="U72">
            <v>24583</v>
          </cell>
          <cell r="V72">
            <v>24583</v>
          </cell>
          <cell r="W72">
            <v>24583</v>
          </cell>
          <cell r="X72">
            <v>24583</v>
          </cell>
          <cell r="Y72">
            <v>24583</v>
          </cell>
          <cell r="Z72">
            <v>24583</v>
          </cell>
          <cell r="AA72">
            <v>24583</v>
          </cell>
          <cell r="AB72">
            <v>24587</v>
          </cell>
          <cell r="AD72">
            <v>1291000</v>
          </cell>
          <cell r="AE72">
            <v>107548</v>
          </cell>
          <cell r="AF72">
            <v>107548</v>
          </cell>
          <cell r="AG72">
            <v>107548</v>
          </cell>
          <cell r="AH72">
            <v>107548</v>
          </cell>
          <cell r="AI72">
            <v>107548</v>
          </cell>
          <cell r="AJ72">
            <v>107548</v>
          </cell>
          <cell r="AK72">
            <v>107548</v>
          </cell>
          <cell r="AL72">
            <v>107548</v>
          </cell>
          <cell r="AM72">
            <v>107548</v>
          </cell>
          <cell r="AN72">
            <v>107548</v>
          </cell>
          <cell r="AO72">
            <v>107548</v>
          </cell>
          <cell r="AP72">
            <v>107972</v>
          </cell>
          <cell r="AR72">
            <v>30168</v>
          </cell>
          <cell r="AS72">
            <v>413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417</v>
          </cell>
          <cell r="BF72">
            <v>36620</v>
          </cell>
          <cell r="BG72">
            <v>1470</v>
          </cell>
          <cell r="BH72">
            <v>2710</v>
          </cell>
          <cell r="BI72">
            <v>4900</v>
          </cell>
          <cell r="BJ72">
            <v>5250</v>
          </cell>
          <cell r="BK72">
            <v>10510</v>
          </cell>
          <cell r="BL72">
            <v>-590</v>
          </cell>
          <cell r="BM72">
            <v>3750</v>
          </cell>
          <cell r="BN72">
            <v>2600</v>
          </cell>
          <cell r="BO72">
            <v>1950</v>
          </cell>
          <cell r="BP72">
            <v>1360</v>
          </cell>
          <cell r="BQ72">
            <v>1270</v>
          </cell>
          <cell r="BR72">
            <v>1440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1692788</v>
          </cell>
          <cell r="DK72">
            <v>137347</v>
          </cell>
          <cell r="DL72">
            <v>138591</v>
          </cell>
          <cell r="DM72">
            <v>140781</v>
          </cell>
          <cell r="DN72">
            <v>141131</v>
          </cell>
          <cell r="DO72">
            <v>146391</v>
          </cell>
          <cell r="DP72">
            <v>135291</v>
          </cell>
          <cell r="DQ72">
            <v>139631</v>
          </cell>
          <cell r="DR72">
            <v>163649</v>
          </cell>
          <cell r="DS72">
            <v>137831</v>
          </cell>
          <cell r="DT72">
            <v>137241</v>
          </cell>
          <cell r="DU72">
            <v>137151</v>
          </cell>
          <cell r="DV72">
            <v>137753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22400.04</v>
          </cell>
          <cell r="EM72">
            <v>1866.67</v>
          </cell>
          <cell r="EN72">
            <v>1866.67</v>
          </cell>
          <cell r="EO72">
            <v>1866.67</v>
          </cell>
          <cell r="EP72">
            <v>1866.67</v>
          </cell>
          <cell r="EQ72">
            <v>1866.67</v>
          </cell>
          <cell r="ER72">
            <v>1866.67</v>
          </cell>
          <cell r="ES72">
            <v>1866.67</v>
          </cell>
          <cell r="ET72">
            <v>1866.67</v>
          </cell>
          <cell r="EU72">
            <v>1866.67</v>
          </cell>
          <cell r="EV72">
            <v>1866.67</v>
          </cell>
          <cell r="EW72">
            <v>1866.67</v>
          </cell>
          <cell r="EX72">
            <v>1866.67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22400.04</v>
          </cell>
          <cell r="GC72">
            <v>1866.67</v>
          </cell>
          <cell r="GD72">
            <v>1866.67</v>
          </cell>
          <cell r="GE72">
            <v>1866.67</v>
          </cell>
          <cell r="GF72">
            <v>1866.67</v>
          </cell>
          <cell r="GG72">
            <v>1866.67</v>
          </cell>
          <cell r="GH72">
            <v>1866.67</v>
          </cell>
          <cell r="GI72">
            <v>1866.67</v>
          </cell>
          <cell r="GJ72">
            <v>1866.67</v>
          </cell>
          <cell r="GK72">
            <v>1866.67</v>
          </cell>
          <cell r="GL72">
            <v>1866.67</v>
          </cell>
          <cell r="GM72">
            <v>1866.67</v>
          </cell>
          <cell r="GN72">
            <v>1866.67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1947091</v>
          </cell>
          <cell r="AE73">
            <v>98759</v>
          </cell>
          <cell r="AF73">
            <v>184233</v>
          </cell>
          <cell r="AG73">
            <v>312805</v>
          </cell>
          <cell r="AH73">
            <v>426846</v>
          </cell>
          <cell r="AI73">
            <v>286057</v>
          </cell>
          <cell r="AJ73">
            <v>232180</v>
          </cell>
          <cell r="AK73">
            <v>127965</v>
          </cell>
          <cell r="AL73">
            <v>84733</v>
          </cell>
          <cell r="AM73">
            <v>59450</v>
          </cell>
          <cell r="AN73">
            <v>47731</v>
          </cell>
          <cell r="AO73">
            <v>45178</v>
          </cell>
          <cell r="AP73">
            <v>41154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1947091</v>
          </cell>
          <cell r="DK73">
            <v>98759</v>
          </cell>
          <cell r="DL73">
            <v>184233</v>
          </cell>
          <cell r="DM73">
            <v>312805</v>
          </cell>
          <cell r="DN73">
            <v>426846</v>
          </cell>
          <cell r="DO73">
            <v>286057</v>
          </cell>
          <cell r="DP73">
            <v>232180</v>
          </cell>
          <cell r="DQ73">
            <v>127965</v>
          </cell>
          <cell r="DR73">
            <v>84733</v>
          </cell>
          <cell r="DS73">
            <v>59450</v>
          </cell>
          <cell r="DT73">
            <v>47731</v>
          </cell>
          <cell r="DU73">
            <v>45178</v>
          </cell>
          <cell r="DV73">
            <v>41154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>
            <v>89396.81</v>
          </cell>
          <cell r="DY76">
            <v>7421.76</v>
          </cell>
          <cell r="DZ76">
            <v>7424.06</v>
          </cell>
          <cell r="EA76">
            <v>7421.76</v>
          </cell>
          <cell r="EB76">
            <v>7447.87</v>
          </cell>
          <cell r="EC76">
            <v>7449.64</v>
          </cell>
          <cell r="ED76">
            <v>7448.27</v>
          </cell>
          <cell r="EE76">
            <v>7463.07</v>
          </cell>
          <cell r="EF76">
            <v>7463.66</v>
          </cell>
          <cell r="EG76">
            <v>7464.17</v>
          </cell>
          <cell r="EH76">
            <v>7463.63</v>
          </cell>
          <cell r="EI76">
            <v>7464.75</v>
          </cell>
          <cell r="EJ76">
            <v>7464.17</v>
          </cell>
          <cell r="EL76">
            <v>181592.95999999999</v>
          </cell>
          <cell r="EM76">
            <v>15157.33</v>
          </cell>
          <cell r="EN76">
            <v>15158.33</v>
          </cell>
          <cell r="EO76">
            <v>15157.33</v>
          </cell>
          <cell r="EP76">
            <v>15134.33</v>
          </cell>
          <cell r="EQ76">
            <v>15134.33</v>
          </cell>
          <cell r="ER76">
            <v>15133.33</v>
          </cell>
          <cell r="ES76">
            <v>15118.33</v>
          </cell>
          <cell r="ET76">
            <v>15119.33</v>
          </cell>
          <cell r="EU76">
            <v>15120.33</v>
          </cell>
          <cell r="EV76">
            <v>15119.33</v>
          </cell>
          <cell r="EW76">
            <v>15120.33</v>
          </cell>
          <cell r="EX76">
            <v>15120.33</v>
          </cell>
          <cell r="EZ76">
            <v>7595.73</v>
          </cell>
          <cell r="FA76">
            <v>635.63</v>
          </cell>
          <cell r="FB76">
            <v>633.15</v>
          </cell>
          <cell r="FC76">
            <v>635.54</v>
          </cell>
          <cell r="FD76">
            <v>634.28</v>
          </cell>
          <cell r="FE76">
            <v>631.98</v>
          </cell>
          <cell r="FF76">
            <v>634.26</v>
          </cell>
          <cell r="FG76">
            <v>633.66999999999996</v>
          </cell>
          <cell r="FH76">
            <v>632.49</v>
          </cell>
          <cell r="FI76">
            <v>631.42999999999995</v>
          </cell>
          <cell r="FJ76">
            <v>631.69000000000005</v>
          </cell>
          <cell r="FK76">
            <v>630.17999999999995</v>
          </cell>
          <cell r="FL76">
            <v>631.42999999999995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>
            <v>278585.5</v>
          </cell>
          <cell r="GC76">
            <v>23214.720000000001</v>
          </cell>
          <cell r="GD76">
            <v>23215.54</v>
          </cell>
          <cell r="GE76">
            <v>23214.63</v>
          </cell>
          <cell r="GF76">
            <v>23216.48</v>
          </cell>
          <cell r="GG76">
            <v>23215.95</v>
          </cell>
          <cell r="GH76">
            <v>23215.86</v>
          </cell>
          <cell r="GI76">
            <v>23215.07</v>
          </cell>
          <cell r="GJ76">
            <v>23215.48</v>
          </cell>
          <cell r="GK76">
            <v>23215.93</v>
          </cell>
          <cell r="GL76">
            <v>23214.65</v>
          </cell>
          <cell r="GM76">
            <v>23215.26</v>
          </cell>
          <cell r="GN76">
            <v>23215.93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325870</v>
          </cell>
          <cell r="C82">
            <v>27156</v>
          </cell>
          <cell r="D82">
            <v>27156</v>
          </cell>
          <cell r="E82">
            <v>27156</v>
          </cell>
          <cell r="F82">
            <v>27156</v>
          </cell>
          <cell r="G82">
            <v>27156</v>
          </cell>
          <cell r="H82">
            <v>27156</v>
          </cell>
          <cell r="I82">
            <v>27156</v>
          </cell>
          <cell r="J82">
            <v>27156</v>
          </cell>
          <cell r="K82">
            <v>27156</v>
          </cell>
          <cell r="L82">
            <v>27156</v>
          </cell>
          <cell r="M82">
            <v>27156</v>
          </cell>
          <cell r="N82">
            <v>27154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539635</v>
          </cell>
          <cell r="DK82">
            <v>71306</v>
          </cell>
          <cell r="DL82">
            <v>27156</v>
          </cell>
          <cell r="DM82">
            <v>30006</v>
          </cell>
          <cell r="DN82">
            <v>80616</v>
          </cell>
          <cell r="DO82">
            <v>34606</v>
          </cell>
          <cell r="DP82">
            <v>27486</v>
          </cell>
          <cell r="DQ82">
            <v>71606</v>
          </cell>
          <cell r="DR82">
            <v>29141</v>
          </cell>
          <cell r="DS82">
            <v>27676</v>
          </cell>
          <cell r="DT82">
            <v>76866</v>
          </cell>
          <cell r="DU82">
            <v>35436</v>
          </cell>
          <cell r="DV82">
            <v>27734</v>
          </cell>
          <cell r="DX82">
            <v>292765</v>
          </cell>
          <cell r="DY82">
            <v>15126.32</v>
          </cell>
          <cell r="DZ82">
            <v>28186.31</v>
          </cell>
          <cell r="EA82">
            <v>43214.11</v>
          </cell>
          <cell r="EB82">
            <v>58007.23</v>
          </cell>
          <cell r="EC82">
            <v>37064.94</v>
          </cell>
          <cell r="ED82">
            <v>32839.620000000003</v>
          </cell>
          <cell r="EE82">
            <v>23260.5</v>
          </cell>
          <cell r="EF82">
            <v>14425.81</v>
          </cell>
          <cell r="EG82">
            <v>10264.719999999999</v>
          </cell>
          <cell r="EH82">
            <v>9291.48</v>
          </cell>
          <cell r="EI82">
            <v>9411.48</v>
          </cell>
          <cell r="EJ82">
            <v>11672.48</v>
          </cell>
          <cell r="EL82">
            <v>207162</v>
          </cell>
          <cell r="EM82">
            <v>9267</v>
          </cell>
          <cell r="EN82">
            <v>17534</v>
          </cell>
          <cell r="EO82">
            <v>34578</v>
          </cell>
          <cell r="EP82">
            <v>46628</v>
          </cell>
          <cell r="EQ82">
            <v>30422</v>
          </cell>
          <cell r="ER82">
            <v>27145</v>
          </cell>
          <cell r="ES82">
            <v>7400</v>
          </cell>
          <cell r="ET82">
            <v>8569</v>
          </cell>
          <cell r="EU82">
            <v>6689</v>
          </cell>
          <cell r="EV82">
            <v>6471</v>
          </cell>
          <cell r="EW82">
            <v>6518</v>
          </cell>
          <cell r="EX82">
            <v>5941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499927</v>
          </cell>
          <cell r="GC82">
            <v>24393.32</v>
          </cell>
          <cell r="GD82">
            <v>45720.31</v>
          </cell>
          <cell r="GE82">
            <v>77792.11</v>
          </cell>
          <cell r="GF82">
            <v>104635.23</v>
          </cell>
          <cell r="GG82">
            <v>67486.94</v>
          </cell>
          <cell r="GH82">
            <v>59984.62</v>
          </cell>
          <cell r="GI82">
            <v>30660.5</v>
          </cell>
          <cell r="GJ82">
            <v>22994.81</v>
          </cell>
          <cell r="GK82">
            <v>16953.72</v>
          </cell>
          <cell r="GL82">
            <v>15762.48</v>
          </cell>
          <cell r="GM82">
            <v>15929.48</v>
          </cell>
          <cell r="GN82">
            <v>17613.48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227600</v>
          </cell>
          <cell r="Q83">
            <v>18970</v>
          </cell>
          <cell r="R83">
            <v>18970</v>
          </cell>
          <cell r="S83">
            <v>18970</v>
          </cell>
          <cell r="T83">
            <v>18970</v>
          </cell>
          <cell r="U83">
            <v>18970</v>
          </cell>
          <cell r="V83">
            <v>18970</v>
          </cell>
          <cell r="W83">
            <v>18970</v>
          </cell>
          <cell r="X83">
            <v>18970</v>
          </cell>
          <cell r="Y83">
            <v>18970</v>
          </cell>
          <cell r="Z83">
            <v>18970</v>
          </cell>
          <cell r="AA83">
            <v>18970</v>
          </cell>
          <cell r="AB83">
            <v>18930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227600</v>
          </cell>
          <cell r="DK83">
            <v>18970</v>
          </cell>
          <cell r="DL83">
            <v>18970</v>
          </cell>
          <cell r="DM83">
            <v>18970</v>
          </cell>
          <cell r="DN83">
            <v>18970</v>
          </cell>
          <cell r="DO83">
            <v>18970</v>
          </cell>
          <cell r="DP83">
            <v>18970</v>
          </cell>
          <cell r="DQ83">
            <v>18970</v>
          </cell>
          <cell r="DR83">
            <v>18970</v>
          </cell>
          <cell r="DS83">
            <v>18970</v>
          </cell>
          <cell r="DT83">
            <v>18970</v>
          </cell>
          <cell r="DU83">
            <v>18970</v>
          </cell>
          <cell r="DV83">
            <v>18930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184866.72</v>
          </cell>
          <cell r="C99">
            <v>15405.56</v>
          </cell>
          <cell r="D99">
            <v>15405.56</v>
          </cell>
          <cell r="E99">
            <v>15405.56</v>
          </cell>
          <cell r="F99">
            <v>15405.56</v>
          </cell>
          <cell r="G99">
            <v>15405.56</v>
          </cell>
          <cell r="H99">
            <v>15405.56</v>
          </cell>
          <cell r="I99">
            <v>15405.56</v>
          </cell>
          <cell r="J99">
            <v>15405.56</v>
          </cell>
          <cell r="K99">
            <v>15405.56</v>
          </cell>
          <cell r="L99">
            <v>15405.56</v>
          </cell>
          <cell r="M99">
            <v>15405.56</v>
          </cell>
          <cell r="N99">
            <v>15405.56</v>
          </cell>
          <cell r="P99">
            <v>15697.44</v>
          </cell>
          <cell r="Q99">
            <v>1308.1199999999999</v>
          </cell>
          <cell r="R99">
            <v>1308.1199999999999</v>
          </cell>
          <cell r="S99">
            <v>1308.1199999999999</v>
          </cell>
          <cell r="T99">
            <v>1308.1199999999999</v>
          </cell>
          <cell r="U99">
            <v>1308.1199999999999</v>
          </cell>
          <cell r="V99">
            <v>1308.1199999999999</v>
          </cell>
          <cell r="W99">
            <v>1308.1199999999999</v>
          </cell>
          <cell r="X99">
            <v>1308.1199999999999</v>
          </cell>
          <cell r="Y99">
            <v>1308.1199999999999</v>
          </cell>
          <cell r="Z99">
            <v>1308.1199999999999</v>
          </cell>
          <cell r="AA99">
            <v>1308.1199999999999</v>
          </cell>
          <cell r="AB99">
            <v>1308.1199999999999</v>
          </cell>
          <cell r="AD99">
            <v>86335.8</v>
          </cell>
          <cell r="AE99">
            <v>7194.65</v>
          </cell>
          <cell r="AF99">
            <v>7194.65</v>
          </cell>
          <cell r="AG99">
            <v>7194.65</v>
          </cell>
          <cell r="AH99">
            <v>7194.65</v>
          </cell>
          <cell r="AI99">
            <v>7194.65</v>
          </cell>
          <cell r="AJ99">
            <v>7194.65</v>
          </cell>
          <cell r="AK99">
            <v>7194.65</v>
          </cell>
          <cell r="AL99">
            <v>7194.65</v>
          </cell>
          <cell r="AM99">
            <v>7194.65</v>
          </cell>
          <cell r="AN99">
            <v>7194.65</v>
          </cell>
          <cell r="AO99">
            <v>7194.65</v>
          </cell>
          <cell r="AP99">
            <v>7194.65</v>
          </cell>
          <cell r="AR99">
            <v>44581.919999999998</v>
          </cell>
          <cell r="AS99">
            <v>3715.16</v>
          </cell>
          <cell r="AT99">
            <v>3715.16</v>
          </cell>
          <cell r="AU99">
            <v>3715.16</v>
          </cell>
          <cell r="AV99">
            <v>3715.16</v>
          </cell>
          <cell r="AW99">
            <v>3715.16</v>
          </cell>
          <cell r="AX99">
            <v>3715.16</v>
          </cell>
          <cell r="AY99">
            <v>3715.16</v>
          </cell>
          <cell r="AZ99">
            <v>3715.16</v>
          </cell>
          <cell r="BA99">
            <v>3715.16</v>
          </cell>
          <cell r="BB99">
            <v>3715.16</v>
          </cell>
          <cell r="BC99">
            <v>3715.16</v>
          </cell>
          <cell r="BD99">
            <v>3715.16</v>
          </cell>
          <cell r="BF99">
            <v>16396.439999999999</v>
          </cell>
          <cell r="BG99">
            <v>1366.37</v>
          </cell>
          <cell r="BH99">
            <v>1366.37</v>
          </cell>
          <cell r="BI99">
            <v>1366.37</v>
          </cell>
          <cell r="BJ99">
            <v>1366.37</v>
          </cell>
          <cell r="BK99">
            <v>1366.37</v>
          </cell>
          <cell r="BL99">
            <v>1366.37</v>
          </cell>
          <cell r="BM99">
            <v>1366.37</v>
          </cell>
          <cell r="BN99">
            <v>1366.37</v>
          </cell>
          <cell r="BO99">
            <v>1366.37</v>
          </cell>
          <cell r="BP99">
            <v>1366.37</v>
          </cell>
          <cell r="BQ99">
            <v>1366.37</v>
          </cell>
          <cell r="BR99">
            <v>1366.37</v>
          </cell>
          <cell r="BT99">
            <v>4035.6</v>
          </cell>
          <cell r="BU99">
            <v>336.3</v>
          </cell>
          <cell r="BV99">
            <v>336.3</v>
          </cell>
          <cell r="BW99">
            <v>336.3</v>
          </cell>
          <cell r="BX99">
            <v>336.3</v>
          </cell>
          <cell r="BY99">
            <v>336.3</v>
          </cell>
          <cell r="BZ99">
            <v>336.3</v>
          </cell>
          <cell r="CA99">
            <v>336.3</v>
          </cell>
          <cell r="CB99">
            <v>336.3</v>
          </cell>
          <cell r="CC99">
            <v>336.3</v>
          </cell>
          <cell r="CD99">
            <v>336.3</v>
          </cell>
          <cell r="CE99">
            <v>336.3</v>
          </cell>
          <cell r="CF99">
            <v>336.3</v>
          </cell>
          <cell r="CH99">
            <v>33841.56</v>
          </cell>
          <cell r="CI99">
            <v>2820.13</v>
          </cell>
          <cell r="CJ99">
            <v>2820.13</v>
          </cell>
          <cell r="CK99">
            <v>2820.13</v>
          </cell>
          <cell r="CL99">
            <v>2820.13</v>
          </cell>
          <cell r="CM99">
            <v>2820.13</v>
          </cell>
          <cell r="CN99">
            <v>2820.13</v>
          </cell>
          <cell r="CO99">
            <v>2820.13</v>
          </cell>
          <cell r="CP99">
            <v>2820.13</v>
          </cell>
          <cell r="CQ99">
            <v>2820.13</v>
          </cell>
          <cell r="CR99">
            <v>2820.13</v>
          </cell>
          <cell r="CS99">
            <v>2820.13</v>
          </cell>
          <cell r="CT99">
            <v>2820.13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385755.48</v>
          </cell>
          <cell r="DK99">
            <v>32146.29</v>
          </cell>
          <cell r="DL99">
            <v>32146.29</v>
          </cell>
          <cell r="DM99">
            <v>32146.29</v>
          </cell>
          <cell r="DN99">
            <v>32146.29</v>
          </cell>
          <cell r="DO99">
            <v>32146.29</v>
          </cell>
          <cell r="DP99">
            <v>32146.29</v>
          </cell>
          <cell r="DQ99">
            <v>32146.29</v>
          </cell>
          <cell r="DR99">
            <v>32146.29</v>
          </cell>
          <cell r="DS99">
            <v>32146.29</v>
          </cell>
          <cell r="DT99">
            <v>32146.29</v>
          </cell>
          <cell r="DU99">
            <v>32146.29</v>
          </cell>
          <cell r="DV99">
            <v>32146.29</v>
          </cell>
          <cell r="DX99">
            <v>97846.2</v>
          </cell>
          <cell r="DY99">
            <v>8153.85</v>
          </cell>
          <cell r="DZ99">
            <v>8153.85</v>
          </cell>
          <cell r="EA99">
            <v>8153.85</v>
          </cell>
          <cell r="EB99">
            <v>8153.85</v>
          </cell>
          <cell r="EC99">
            <v>8153.85</v>
          </cell>
          <cell r="ED99">
            <v>8153.85</v>
          </cell>
          <cell r="EE99">
            <v>8153.85</v>
          </cell>
          <cell r="EF99">
            <v>8153.85</v>
          </cell>
          <cell r="EG99">
            <v>8153.85</v>
          </cell>
          <cell r="EH99">
            <v>8153.85</v>
          </cell>
          <cell r="EI99">
            <v>8153.85</v>
          </cell>
          <cell r="EJ99">
            <v>8153.85</v>
          </cell>
          <cell r="EL99">
            <v>114801.60000000001</v>
          </cell>
          <cell r="EM99">
            <v>9566.7999999999993</v>
          </cell>
          <cell r="EN99">
            <v>9566.7999999999993</v>
          </cell>
          <cell r="EO99">
            <v>9566.7999999999993</v>
          </cell>
          <cell r="EP99">
            <v>9566.7999999999993</v>
          </cell>
          <cell r="EQ99">
            <v>9566.7999999999993</v>
          </cell>
          <cell r="ER99">
            <v>9566.7999999999993</v>
          </cell>
          <cell r="ES99">
            <v>9566.7999999999993</v>
          </cell>
          <cell r="ET99">
            <v>9566.7999999999993</v>
          </cell>
          <cell r="EU99">
            <v>9566.7999999999993</v>
          </cell>
          <cell r="EV99">
            <v>9566.7999999999993</v>
          </cell>
          <cell r="EW99">
            <v>9566.7999999999993</v>
          </cell>
          <cell r="EX99">
            <v>9566.7999999999993</v>
          </cell>
          <cell r="EZ99">
            <v>4450.5600000000004</v>
          </cell>
          <cell r="FA99">
            <v>370.88</v>
          </cell>
          <cell r="FB99">
            <v>370.88</v>
          </cell>
          <cell r="FC99">
            <v>370.88</v>
          </cell>
          <cell r="FD99">
            <v>370.88</v>
          </cell>
          <cell r="FE99">
            <v>370.88</v>
          </cell>
          <cell r="FF99">
            <v>370.88</v>
          </cell>
          <cell r="FG99">
            <v>370.88</v>
          </cell>
          <cell r="FH99">
            <v>370.88</v>
          </cell>
          <cell r="FI99">
            <v>370.88</v>
          </cell>
          <cell r="FJ99">
            <v>370.88</v>
          </cell>
          <cell r="FK99">
            <v>370.88</v>
          </cell>
          <cell r="FL99">
            <v>370.88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217098.36</v>
          </cell>
          <cell r="GC99">
            <v>18091.53</v>
          </cell>
          <cell r="GD99">
            <v>18091.53</v>
          </cell>
          <cell r="GE99">
            <v>18091.53</v>
          </cell>
          <cell r="GF99">
            <v>18091.53</v>
          </cell>
          <cell r="GG99">
            <v>18091.53</v>
          </cell>
          <cell r="GH99">
            <v>18091.53</v>
          </cell>
          <cell r="GI99">
            <v>18091.53</v>
          </cell>
          <cell r="GJ99">
            <v>18091.53</v>
          </cell>
          <cell r="GK99">
            <v>18091.53</v>
          </cell>
          <cell r="GL99">
            <v>18091.53</v>
          </cell>
          <cell r="GM99">
            <v>18091.53</v>
          </cell>
          <cell r="GN99">
            <v>18091.53</v>
          </cell>
        </row>
        <row r="100">
          <cell r="A100" t="str">
            <v>Taxes other than income taxes, utility  - Billing for CSC Dep 4081-41129</v>
          </cell>
          <cell r="B100">
            <v>103987.56</v>
          </cell>
          <cell r="C100">
            <v>8665.6299999999992</v>
          </cell>
          <cell r="D100">
            <v>8665.6299999999992</v>
          </cell>
          <cell r="E100">
            <v>8665.6299999999992</v>
          </cell>
          <cell r="F100">
            <v>8665.6299999999992</v>
          </cell>
          <cell r="G100">
            <v>8665.6299999999992</v>
          </cell>
          <cell r="H100">
            <v>8665.6299999999992</v>
          </cell>
          <cell r="I100">
            <v>8665.6299999999992</v>
          </cell>
          <cell r="J100">
            <v>8665.6299999999992</v>
          </cell>
          <cell r="K100">
            <v>8665.6299999999992</v>
          </cell>
          <cell r="L100">
            <v>8665.6299999999992</v>
          </cell>
          <cell r="M100">
            <v>8665.6299999999992</v>
          </cell>
          <cell r="N100">
            <v>8665.6299999999992</v>
          </cell>
          <cell r="P100">
            <v>8829.84</v>
          </cell>
          <cell r="Q100">
            <v>735.82</v>
          </cell>
          <cell r="R100">
            <v>735.82</v>
          </cell>
          <cell r="S100">
            <v>735.82</v>
          </cell>
          <cell r="T100">
            <v>735.82</v>
          </cell>
          <cell r="U100">
            <v>735.82</v>
          </cell>
          <cell r="V100">
            <v>735.82</v>
          </cell>
          <cell r="W100">
            <v>735.82</v>
          </cell>
          <cell r="X100">
            <v>735.82</v>
          </cell>
          <cell r="Y100">
            <v>735.82</v>
          </cell>
          <cell r="Z100">
            <v>735.82</v>
          </cell>
          <cell r="AA100">
            <v>735.82</v>
          </cell>
          <cell r="AB100">
            <v>735.82</v>
          </cell>
          <cell r="AD100">
            <v>48563.88</v>
          </cell>
          <cell r="AE100">
            <v>4046.99</v>
          </cell>
          <cell r="AF100">
            <v>4046.99</v>
          </cell>
          <cell r="AG100">
            <v>4046.99</v>
          </cell>
          <cell r="AH100">
            <v>4046.99</v>
          </cell>
          <cell r="AI100">
            <v>4046.99</v>
          </cell>
          <cell r="AJ100">
            <v>4046.99</v>
          </cell>
          <cell r="AK100">
            <v>4046.99</v>
          </cell>
          <cell r="AL100">
            <v>4046.99</v>
          </cell>
          <cell r="AM100">
            <v>4046.99</v>
          </cell>
          <cell r="AN100">
            <v>4046.99</v>
          </cell>
          <cell r="AO100">
            <v>4046.99</v>
          </cell>
          <cell r="AP100">
            <v>4046.99</v>
          </cell>
          <cell r="AR100">
            <v>25077.360000000001</v>
          </cell>
          <cell r="AS100">
            <v>2089.7800000000002</v>
          </cell>
          <cell r="AT100">
            <v>2089.7800000000002</v>
          </cell>
          <cell r="AU100">
            <v>2089.7800000000002</v>
          </cell>
          <cell r="AV100">
            <v>2089.7800000000002</v>
          </cell>
          <cell r="AW100">
            <v>2089.7800000000002</v>
          </cell>
          <cell r="AX100">
            <v>2089.7800000000002</v>
          </cell>
          <cell r="AY100">
            <v>2089.7800000000002</v>
          </cell>
          <cell r="AZ100">
            <v>2089.7800000000002</v>
          </cell>
          <cell r="BA100">
            <v>2089.7800000000002</v>
          </cell>
          <cell r="BB100">
            <v>2089.7800000000002</v>
          </cell>
          <cell r="BC100">
            <v>2089.7800000000002</v>
          </cell>
          <cell r="BD100">
            <v>2089.7800000000002</v>
          </cell>
          <cell r="BF100">
            <v>9223.08</v>
          </cell>
          <cell r="BG100">
            <v>768.59</v>
          </cell>
          <cell r="BH100">
            <v>768.59</v>
          </cell>
          <cell r="BI100">
            <v>768.59</v>
          </cell>
          <cell r="BJ100">
            <v>768.59</v>
          </cell>
          <cell r="BK100">
            <v>768.59</v>
          </cell>
          <cell r="BL100">
            <v>768.59</v>
          </cell>
          <cell r="BM100">
            <v>768.59</v>
          </cell>
          <cell r="BN100">
            <v>768.59</v>
          </cell>
          <cell r="BO100">
            <v>768.59</v>
          </cell>
          <cell r="BP100">
            <v>768.59</v>
          </cell>
          <cell r="BQ100">
            <v>768.59</v>
          </cell>
          <cell r="BR100">
            <v>768.59</v>
          </cell>
          <cell r="BT100">
            <v>2270.04</v>
          </cell>
          <cell r="BU100">
            <v>189.17</v>
          </cell>
          <cell r="BV100">
            <v>189.17</v>
          </cell>
          <cell r="BW100">
            <v>189.17</v>
          </cell>
          <cell r="BX100">
            <v>189.17</v>
          </cell>
          <cell r="BY100">
            <v>189.17</v>
          </cell>
          <cell r="BZ100">
            <v>189.17</v>
          </cell>
          <cell r="CA100">
            <v>189.17</v>
          </cell>
          <cell r="CB100">
            <v>189.17</v>
          </cell>
          <cell r="CC100">
            <v>189.17</v>
          </cell>
          <cell r="CD100">
            <v>189.17</v>
          </cell>
          <cell r="CE100">
            <v>189.17</v>
          </cell>
          <cell r="CF100">
            <v>189.17</v>
          </cell>
          <cell r="CH100">
            <v>19035.96</v>
          </cell>
          <cell r="CI100">
            <v>1586.33</v>
          </cell>
          <cell r="CJ100">
            <v>1586.33</v>
          </cell>
          <cell r="CK100">
            <v>1586.33</v>
          </cell>
          <cell r="CL100">
            <v>1586.33</v>
          </cell>
          <cell r="CM100">
            <v>1586.33</v>
          </cell>
          <cell r="CN100">
            <v>1586.33</v>
          </cell>
          <cell r="CO100">
            <v>1586.33</v>
          </cell>
          <cell r="CP100">
            <v>1586.33</v>
          </cell>
          <cell r="CQ100">
            <v>1586.33</v>
          </cell>
          <cell r="CR100">
            <v>1586.33</v>
          </cell>
          <cell r="CS100">
            <v>1586.33</v>
          </cell>
          <cell r="CT100">
            <v>1586.33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216987.72</v>
          </cell>
          <cell r="DK100">
            <v>18082.310000000001</v>
          </cell>
          <cell r="DL100">
            <v>18082.310000000001</v>
          </cell>
          <cell r="DM100">
            <v>18082.310000000001</v>
          </cell>
          <cell r="DN100">
            <v>18082.310000000001</v>
          </cell>
          <cell r="DO100">
            <v>18082.310000000001</v>
          </cell>
          <cell r="DP100">
            <v>18082.310000000001</v>
          </cell>
          <cell r="DQ100">
            <v>18082.310000000001</v>
          </cell>
          <cell r="DR100">
            <v>18082.310000000001</v>
          </cell>
          <cell r="DS100">
            <v>18082.310000000001</v>
          </cell>
          <cell r="DT100">
            <v>18082.310000000001</v>
          </cell>
          <cell r="DU100">
            <v>18082.310000000001</v>
          </cell>
          <cell r="DV100">
            <v>18082.310000000001</v>
          </cell>
          <cell r="DX100">
            <v>57465.24</v>
          </cell>
          <cell r="DY100">
            <v>4788.7700000000004</v>
          </cell>
          <cell r="DZ100">
            <v>4788.7700000000004</v>
          </cell>
          <cell r="EA100">
            <v>4788.7700000000004</v>
          </cell>
          <cell r="EB100">
            <v>4788.7700000000004</v>
          </cell>
          <cell r="EC100">
            <v>4788.7700000000004</v>
          </cell>
          <cell r="ED100">
            <v>4788.7700000000004</v>
          </cell>
          <cell r="EE100">
            <v>4788.7700000000004</v>
          </cell>
          <cell r="EF100">
            <v>4788.7700000000004</v>
          </cell>
          <cell r="EG100">
            <v>4788.7700000000004</v>
          </cell>
          <cell r="EH100">
            <v>4788.7700000000004</v>
          </cell>
          <cell r="EI100">
            <v>4788.7700000000004</v>
          </cell>
          <cell r="EJ100">
            <v>4788.7700000000004</v>
          </cell>
          <cell r="EL100">
            <v>67423.199999999997</v>
          </cell>
          <cell r="EM100">
            <v>5618.6</v>
          </cell>
          <cell r="EN100">
            <v>5618.6</v>
          </cell>
          <cell r="EO100">
            <v>5618.6</v>
          </cell>
          <cell r="EP100">
            <v>5618.6</v>
          </cell>
          <cell r="EQ100">
            <v>5618.6</v>
          </cell>
          <cell r="ER100">
            <v>5618.6</v>
          </cell>
          <cell r="ES100">
            <v>5618.6</v>
          </cell>
          <cell r="ET100">
            <v>5618.6</v>
          </cell>
          <cell r="EU100">
            <v>5618.6</v>
          </cell>
          <cell r="EV100">
            <v>5618.6</v>
          </cell>
          <cell r="EW100">
            <v>5618.6</v>
          </cell>
          <cell r="EX100">
            <v>5618.6</v>
          </cell>
          <cell r="EZ100">
            <v>2613.84</v>
          </cell>
          <cell r="FA100">
            <v>217.82</v>
          </cell>
          <cell r="FB100">
            <v>217.82</v>
          </cell>
          <cell r="FC100">
            <v>217.82</v>
          </cell>
          <cell r="FD100">
            <v>217.82</v>
          </cell>
          <cell r="FE100">
            <v>217.82</v>
          </cell>
          <cell r="FF100">
            <v>217.82</v>
          </cell>
          <cell r="FG100">
            <v>217.82</v>
          </cell>
          <cell r="FH100">
            <v>217.82</v>
          </cell>
          <cell r="FI100">
            <v>217.82</v>
          </cell>
          <cell r="FJ100">
            <v>217.82</v>
          </cell>
          <cell r="FK100">
            <v>217.82</v>
          </cell>
          <cell r="FL100">
            <v>217.82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127502.28</v>
          </cell>
          <cell r="GC100">
            <v>10625.19</v>
          </cell>
          <cell r="GD100">
            <v>10625.19</v>
          </cell>
          <cell r="GE100">
            <v>10625.19</v>
          </cell>
          <cell r="GF100">
            <v>10625.19</v>
          </cell>
          <cell r="GG100">
            <v>10625.19</v>
          </cell>
          <cell r="GH100">
            <v>10625.19</v>
          </cell>
          <cell r="GI100">
            <v>10625.19</v>
          </cell>
          <cell r="GJ100">
            <v>10625.19</v>
          </cell>
          <cell r="GK100">
            <v>10625.19</v>
          </cell>
          <cell r="GL100">
            <v>10625.19</v>
          </cell>
          <cell r="GM100">
            <v>10625.19</v>
          </cell>
          <cell r="GN100">
            <v>10625.19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112208</v>
          </cell>
          <cell r="C103">
            <v>34604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43000</v>
          </cell>
          <cell r="I103">
            <v>34604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14295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13870</v>
          </cell>
          <cell r="AK103">
            <v>0</v>
          </cell>
          <cell r="AL103">
            <v>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32007</v>
          </cell>
          <cell r="AS103" t="str">
            <v>0</v>
          </cell>
          <cell r="AT103" t="str">
            <v>0</v>
          </cell>
          <cell r="AU103" t="str">
            <v>0</v>
          </cell>
          <cell r="AV103" t="str">
            <v>0</v>
          </cell>
          <cell r="AW103" t="str">
            <v>0</v>
          </cell>
          <cell r="AX103">
            <v>31597</v>
          </cell>
          <cell r="AY103">
            <v>0</v>
          </cell>
          <cell r="AZ103">
            <v>0</v>
          </cell>
          <cell r="BA103">
            <v>0</v>
          </cell>
          <cell r="BB103">
            <v>410</v>
          </cell>
          <cell r="BC103">
            <v>0</v>
          </cell>
          <cell r="BD103">
            <v>0</v>
          </cell>
          <cell r="BF103">
            <v>13333</v>
          </cell>
          <cell r="BG103">
            <v>3290</v>
          </cell>
          <cell r="BH103">
            <v>0</v>
          </cell>
          <cell r="BI103">
            <v>0</v>
          </cell>
          <cell r="BJ103">
            <v>3290</v>
          </cell>
          <cell r="BK103">
            <v>0</v>
          </cell>
          <cell r="BL103">
            <v>170</v>
          </cell>
          <cell r="BM103">
            <v>3290</v>
          </cell>
          <cell r="BN103">
            <v>0</v>
          </cell>
          <cell r="BO103">
            <v>0</v>
          </cell>
          <cell r="BP103">
            <v>3293</v>
          </cell>
          <cell r="BQ103">
            <v>0</v>
          </cell>
          <cell r="BR103">
            <v>0</v>
          </cell>
          <cell r="BT103">
            <v>9240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6850</v>
          </cell>
          <cell r="CA103">
            <v>0</v>
          </cell>
          <cell r="CB103">
            <v>0</v>
          </cell>
          <cell r="CC103">
            <v>0</v>
          </cell>
          <cell r="CD103">
            <v>2390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251280</v>
          </cell>
          <cell r="DK103">
            <v>37894</v>
          </cell>
          <cell r="DL103">
            <v>0</v>
          </cell>
          <cell r="DM103">
            <v>0</v>
          </cell>
          <cell r="DN103">
            <v>3290</v>
          </cell>
          <cell r="DO103">
            <v>0</v>
          </cell>
          <cell r="DP103">
            <v>164694</v>
          </cell>
          <cell r="DQ103">
            <v>37894</v>
          </cell>
          <cell r="DR103">
            <v>0</v>
          </cell>
          <cell r="DS103">
            <v>0</v>
          </cell>
          <cell r="DT103">
            <v>7508</v>
          </cell>
          <cell r="DU103">
            <v>0</v>
          </cell>
          <cell r="DV103">
            <v>0</v>
          </cell>
          <cell r="DX103" t="str">
            <v>0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 t="str">
            <v>0</v>
          </cell>
          <cell r="EG103" t="str">
            <v>0</v>
          </cell>
          <cell r="EH103" t="str">
            <v>0</v>
          </cell>
          <cell r="EI103" t="str">
            <v>0</v>
          </cell>
          <cell r="EJ103" t="str">
            <v>0</v>
          </cell>
          <cell r="EL103" t="str">
            <v>0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 t="str">
            <v>0</v>
          </cell>
          <cell r="EU103" t="str">
            <v>0</v>
          </cell>
          <cell r="EV103" t="str">
            <v>0</v>
          </cell>
          <cell r="EW103" t="str">
            <v>0</v>
          </cell>
          <cell r="EX103" t="str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 t="str">
            <v>0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 t="str">
            <v>0</v>
          </cell>
          <cell r="GK103" t="str">
            <v>0</v>
          </cell>
          <cell r="GL103" t="str">
            <v>0</v>
          </cell>
          <cell r="GM103" t="str">
            <v>0</v>
          </cell>
          <cell r="GN103" t="str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 t="str">
            <v>0</v>
          </cell>
          <cell r="CI104" t="str">
            <v>0</v>
          </cell>
          <cell r="CJ104" t="str">
            <v>0</v>
          </cell>
          <cell r="CK104" t="str">
            <v>0</v>
          </cell>
          <cell r="CL104" t="str">
            <v>0</v>
          </cell>
          <cell r="CM104" t="str">
            <v>0</v>
          </cell>
          <cell r="CN104" t="str">
            <v>0</v>
          </cell>
          <cell r="CO104" t="str">
            <v>0</v>
          </cell>
          <cell r="CP104" t="str">
            <v>0</v>
          </cell>
          <cell r="CQ104" t="str">
            <v>0</v>
          </cell>
          <cell r="CR104" t="str">
            <v>0</v>
          </cell>
          <cell r="CS104" t="str">
            <v>0</v>
          </cell>
          <cell r="CT104" t="str">
            <v>0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 t="str">
            <v>0</v>
          </cell>
          <cell r="DK104" t="str">
            <v>0</v>
          </cell>
          <cell r="DL104" t="str">
            <v>0</v>
          </cell>
          <cell r="DM104" t="str">
            <v>0</v>
          </cell>
          <cell r="DN104" t="str">
            <v>0</v>
          </cell>
          <cell r="DO104" t="str">
            <v>0</v>
          </cell>
          <cell r="DP104" t="str">
            <v>0</v>
          </cell>
          <cell r="DQ104" t="str">
            <v>0</v>
          </cell>
          <cell r="DR104" t="str">
            <v>0</v>
          </cell>
          <cell r="DS104" t="str">
            <v>0</v>
          </cell>
          <cell r="DT104" t="str">
            <v>0</v>
          </cell>
          <cell r="DU104" t="str">
            <v>0</v>
          </cell>
          <cell r="DV104" t="str">
            <v>0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325500</v>
          </cell>
          <cell r="AE105">
            <v>27125</v>
          </cell>
          <cell r="AF105">
            <v>27125</v>
          </cell>
          <cell r="AG105">
            <v>27125</v>
          </cell>
          <cell r="AH105">
            <v>27125</v>
          </cell>
          <cell r="AI105">
            <v>27125</v>
          </cell>
          <cell r="AJ105">
            <v>27125</v>
          </cell>
          <cell r="AK105">
            <v>27125</v>
          </cell>
          <cell r="AL105">
            <v>27125</v>
          </cell>
          <cell r="AM105">
            <v>27125</v>
          </cell>
          <cell r="AN105">
            <v>27125</v>
          </cell>
          <cell r="AO105">
            <v>27125</v>
          </cell>
          <cell r="AP105">
            <v>27125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325500</v>
          </cell>
          <cell r="DK105">
            <v>27125</v>
          </cell>
          <cell r="DL105">
            <v>27125</v>
          </cell>
          <cell r="DM105">
            <v>27125</v>
          </cell>
          <cell r="DN105">
            <v>27125</v>
          </cell>
          <cell r="DO105">
            <v>27125</v>
          </cell>
          <cell r="DP105">
            <v>27125</v>
          </cell>
          <cell r="DQ105">
            <v>27125</v>
          </cell>
          <cell r="DR105">
            <v>27125</v>
          </cell>
          <cell r="DS105">
            <v>27125</v>
          </cell>
          <cell r="DT105">
            <v>27125</v>
          </cell>
          <cell r="DU105">
            <v>27125</v>
          </cell>
          <cell r="DV105">
            <v>27125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 t="str">
            <v>0</v>
          </cell>
          <cell r="DY106" t="str">
            <v>0</v>
          </cell>
          <cell r="DZ106" t="str">
            <v>0</v>
          </cell>
          <cell r="EA106" t="str">
            <v>0</v>
          </cell>
          <cell r="EB106" t="str">
            <v>0</v>
          </cell>
          <cell r="EC106" t="str">
            <v>0</v>
          </cell>
          <cell r="ED106" t="str">
            <v>0</v>
          </cell>
          <cell r="EE106" t="str">
            <v>0</v>
          </cell>
          <cell r="EF106" t="str">
            <v>0</v>
          </cell>
          <cell r="EG106" t="str">
            <v>0</v>
          </cell>
          <cell r="EH106" t="str">
            <v>0</v>
          </cell>
          <cell r="EI106" t="str">
            <v>0</v>
          </cell>
          <cell r="EJ106" t="str">
            <v>0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 t="str">
            <v>0</v>
          </cell>
          <cell r="GC106" t="str">
            <v>0</v>
          </cell>
          <cell r="GD106" t="str">
            <v>0</v>
          </cell>
          <cell r="GE106" t="str">
            <v>0</v>
          </cell>
          <cell r="GF106" t="str">
            <v>0</v>
          </cell>
          <cell r="GG106" t="str">
            <v>0</v>
          </cell>
          <cell r="GH106" t="str">
            <v>0</v>
          </cell>
          <cell r="GI106" t="str">
            <v>0</v>
          </cell>
          <cell r="GJ106" t="str">
            <v>0</v>
          </cell>
          <cell r="GK106" t="str">
            <v>0</v>
          </cell>
          <cell r="GL106" t="str">
            <v>0</v>
          </cell>
          <cell r="GM106" t="str">
            <v>0</v>
          </cell>
          <cell r="GN106" t="str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726932.28</v>
          </cell>
          <cell r="C111">
            <v>85831.19</v>
          </cell>
          <cell r="D111">
            <v>51227.19</v>
          </cell>
          <cell r="E111">
            <v>51227.19</v>
          </cell>
          <cell r="F111">
            <v>51227.19</v>
          </cell>
          <cell r="G111">
            <v>51227.19</v>
          </cell>
          <cell r="H111">
            <v>94227.19</v>
          </cell>
          <cell r="I111">
            <v>85831.19</v>
          </cell>
          <cell r="J111">
            <v>51227.19</v>
          </cell>
          <cell r="K111">
            <v>51227.19</v>
          </cell>
          <cell r="L111">
            <v>51227.19</v>
          </cell>
          <cell r="M111">
            <v>51227.19</v>
          </cell>
          <cell r="N111">
            <v>51225.19</v>
          </cell>
          <cell r="P111">
            <v>264842.28000000003</v>
          </cell>
          <cell r="Q111">
            <v>21013.94</v>
          </cell>
          <cell r="R111">
            <v>21013.94</v>
          </cell>
          <cell r="S111">
            <v>21013.94</v>
          </cell>
          <cell r="T111">
            <v>21013.94</v>
          </cell>
          <cell r="U111">
            <v>21013.94</v>
          </cell>
          <cell r="V111">
            <v>33728.94</v>
          </cell>
          <cell r="W111">
            <v>21013.94</v>
          </cell>
          <cell r="X111">
            <v>21013.94</v>
          </cell>
          <cell r="Y111">
            <v>21013.94</v>
          </cell>
          <cell r="Z111">
            <v>21013.94</v>
          </cell>
          <cell r="AA111">
            <v>21013.94</v>
          </cell>
          <cell r="AB111">
            <v>20973.94</v>
          </cell>
          <cell r="AD111">
            <v>474694.68</v>
          </cell>
          <cell r="AE111">
            <v>38366.639999999999</v>
          </cell>
          <cell r="AF111">
            <v>38366.639999999999</v>
          </cell>
          <cell r="AG111">
            <v>38366.639999999999</v>
          </cell>
          <cell r="AH111">
            <v>38366.639999999999</v>
          </cell>
          <cell r="AI111">
            <v>38366.639999999999</v>
          </cell>
          <cell r="AJ111">
            <v>52236.639999999999</v>
          </cell>
          <cell r="AK111">
            <v>38366.639999999999</v>
          </cell>
          <cell r="AL111">
            <v>38366.639999999999</v>
          </cell>
          <cell r="AM111">
            <v>38366.639999999999</v>
          </cell>
          <cell r="AN111">
            <v>38791.64</v>
          </cell>
          <cell r="AO111">
            <v>38366.639999999999</v>
          </cell>
          <cell r="AP111">
            <v>38366.639999999999</v>
          </cell>
          <cell r="AR111">
            <v>101666.28</v>
          </cell>
          <cell r="AS111">
            <v>5804.94</v>
          </cell>
          <cell r="AT111">
            <v>5804.94</v>
          </cell>
          <cell r="AU111">
            <v>5804.94</v>
          </cell>
          <cell r="AV111">
            <v>5804.94</v>
          </cell>
          <cell r="AW111">
            <v>5804.94</v>
          </cell>
          <cell r="AX111">
            <v>37401.94</v>
          </cell>
          <cell r="AY111">
            <v>5804.94</v>
          </cell>
          <cell r="AZ111">
            <v>5804.94</v>
          </cell>
          <cell r="BA111">
            <v>5804.94</v>
          </cell>
          <cell r="BB111">
            <v>6214.94</v>
          </cell>
          <cell r="BC111">
            <v>5804.94</v>
          </cell>
          <cell r="BD111">
            <v>5804.94</v>
          </cell>
          <cell r="BF111">
            <v>38952.519999999997</v>
          </cell>
          <cell r="BG111">
            <v>5424.96</v>
          </cell>
          <cell r="BH111">
            <v>2134.96</v>
          </cell>
          <cell r="BI111">
            <v>2134.96</v>
          </cell>
          <cell r="BJ111">
            <v>5424.96</v>
          </cell>
          <cell r="BK111">
            <v>2134.96</v>
          </cell>
          <cell r="BL111">
            <v>2304.96</v>
          </cell>
          <cell r="BM111">
            <v>5424.96</v>
          </cell>
          <cell r="BN111">
            <v>2134.96</v>
          </cell>
          <cell r="BO111">
            <v>2134.96</v>
          </cell>
          <cell r="BP111">
            <v>5427.96</v>
          </cell>
          <cell r="BQ111">
            <v>2134.96</v>
          </cell>
          <cell r="BR111">
            <v>2134.96</v>
          </cell>
          <cell r="BT111">
            <v>52710.64</v>
          </cell>
          <cell r="BU111">
            <v>525.47</v>
          </cell>
          <cell r="BV111">
            <v>525.47</v>
          </cell>
          <cell r="BW111">
            <v>3375.47</v>
          </cell>
          <cell r="BX111">
            <v>9835.4699999999993</v>
          </cell>
          <cell r="BY111">
            <v>7975.47</v>
          </cell>
          <cell r="BZ111">
            <v>7705.47</v>
          </cell>
          <cell r="CA111">
            <v>825.47</v>
          </cell>
          <cell r="CB111">
            <v>2510.4699999999998</v>
          </cell>
          <cell r="CC111">
            <v>1045.47</v>
          </cell>
          <cell r="CD111">
            <v>8475.4699999999993</v>
          </cell>
          <cell r="CE111">
            <v>8805.4699999999993</v>
          </cell>
          <cell r="CF111">
            <v>1105.47</v>
          </cell>
          <cell r="CH111">
            <v>286959.52</v>
          </cell>
          <cell r="CI111">
            <v>48556.46</v>
          </cell>
          <cell r="CJ111">
            <v>4406.46</v>
          </cell>
          <cell r="CK111">
            <v>4406.46</v>
          </cell>
          <cell r="CL111">
            <v>48556.46</v>
          </cell>
          <cell r="CM111">
            <v>4406.46</v>
          </cell>
          <cell r="CN111">
            <v>60898.46</v>
          </cell>
          <cell r="CO111">
            <v>48556.46</v>
          </cell>
          <cell r="CP111">
            <v>4406.46</v>
          </cell>
          <cell r="CQ111">
            <v>4406.46</v>
          </cell>
          <cell r="CR111">
            <v>49546.46</v>
          </cell>
          <cell r="CS111">
            <v>4406.46</v>
          </cell>
          <cell r="CT111">
            <v>4406.46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1946758.2</v>
          </cell>
          <cell r="DK111">
            <v>205523.6</v>
          </cell>
          <cell r="DL111">
            <v>123479.6</v>
          </cell>
          <cell r="DM111">
            <v>126329.60000000001</v>
          </cell>
          <cell r="DN111">
            <v>180229.6</v>
          </cell>
          <cell r="DO111">
            <v>130929.60000000001</v>
          </cell>
          <cell r="DP111">
            <v>288503.59999999998</v>
          </cell>
          <cell r="DQ111">
            <v>205823.6</v>
          </cell>
          <cell r="DR111">
            <v>125464.6</v>
          </cell>
          <cell r="DS111">
            <v>123999.6</v>
          </cell>
          <cell r="DT111">
            <v>180697.60000000001</v>
          </cell>
          <cell r="DU111">
            <v>131759.6</v>
          </cell>
          <cell r="DV111">
            <v>124017.60000000001</v>
          </cell>
          <cell r="DX111">
            <v>537473.25</v>
          </cell>
          <cell r="DY111">
            <v>35490.699999999997</v>
          </cell>
          <cell r="DZ111">
            <v>48552.99</v>
          </cell>
          <cell r="EA111">
            <v>63578.49</v>
          </cell>
          <cell r="EB111">
            <v>78397.72</v>
          </cell>
          <cell r="EC111">
            <v>57457.2</v>
          </cell>
          <cell r="ED111">
            <v>53230.51</v>
          </cell>
          <cell r="EE111">
            <v>43666.19</v>
          </cell>
          <cell r="EF111">
            <v>34832.089999999997</v>
          </cell>
          <cell r="EG111">
            <v>30671.51</v>
          </cell>
          <cell r="EH111">
            <v>29697.73</v>
          </cell>
          <cell r="EI111">
            <v>29818.85</v>
          </cell>
          <cell r="EJ111">
            <v>32079.27</v>
          </cell>
          <cell r="EL111">
            <v>570979.76</v>
          </cell>
          <cell r="EM111">
            <v>39609.730000000003</v>
          </cell>
          <cell r="EN111">
            <v>47877.73</v>
          </cell>
          <cell r="EO111">
            <v>64920.73</v>
          </cell>
          <cell r="EP111">
            <v>76947.73</v>
          </cell>
          <cell r="EQ111">
            <v>60741.73</v>
          </cell>
          <cell r="ER111">
            <v>57463.73</v>
          </cell>
          <cell r="ES111">
            <v>37703.730000000003</v>
          </cell>
          <cell r="ET111">
            <v>38873.730000000003</v>
          </cell>
          <cell r="EU111">
            <v>36994.730000000003</v>
          </cell>
          <cell r="EV111">
            <v>36775.730000000003</v>
          </cell>
          <cell r="EW111">
            <v>36823.730000000003</v>
          </cell>
          <cell r="EX111">
            <v>36246.730000000003</v>
          </cell>
          <cell r="EZ111">
            <v>14660.13</v>
          </cell>
          <cell r="FA111">
            <v>1224.33</v>
          </cell>
          <cell r="FB111">
            <v>1221.8499999999999</v>
          </cell>
          <cell r="FC111">
            <v>1224.24</v>
          </cell>
          <cell r="FD111">
            <v>1222.98</v>
          </cell>
          <cell r="FE111">
            <v>1220.68</v>
          </cell>
          <cell r="FF111">
            <v>1222.96</v>
          </cell>
          <cell r="FG111">
            <v>1222.3699999999999</v>
          </cell>
          <cell r="FH111">
            <v>1221.19</v>
          </cell>
          <cell r="FI111">
            <v>1220.1300000000001</v>
          </cell>
          <cell r="FJ111">
            <v>1220.3900000000001</v>
          </cell>
          <cell r="FK111">
            <v>1218.8800000000001</v>
          </cell>
          <cell r="FL111">
            <v>1220.1300000000001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1123113.1399999999</v>
          </cell>
          <cell r="GC111">
            <v>76324.759999999995</v>
          </cell>
          <cell r="GD111">
            <v>97652.57</v>
          </cell>
          <cell r="GE111">
            <v>129723.46</v>
          </cell>
          <cell r="GF111">
            <v>156568.43</v>
          </cell>
          <cell r="GG111">
            <v>119419.61</v>
          </cell>
          <cell r="GH111">
            <v>111917.2</v>
          </cell>
          <cell r="GI111">
            <v>82592.289999999994</v>
          </cell>
          <cell r="GJ111">
            <v>74927.009999999995</v>
          </cell>
          <cell r="GK111">
            <v>68886.37</v>
          </cell>
          <cell r="GL111">
            <v>67693.850000000006</v>
          </cell>
          <cell r="GM111">
            <v>67861.460000000006</v>
          </cell>
          <cell r="GN111">
            <v>69546.13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295000</v>
          </cell>
          <cell r="Q112">
            <v>24583</v>
          </cell>
          <cell r="R112">
            <v>24583</v>
          </cell>
          <cell r="S112">
            <v>24583</v>
          </cell>
          <cell r="T112">
            <v>24583</v>
          </cell>
          <cell r="U112">
            <v>24583</v>
          </cell>
          <cell r="V112">
            <v>24583</v>
          </cell>
          <cell r="W112">
            <v>24583</v>
          </cell>
          <cell r="X112">
            <v>24583</v>
          </cell>
          <cell r="Y112">
            <v>24583</v>
          </cell>
          <cell r="Z112">
            <v>24583</v>
          </cell>
          <cell r="AA112">
            <v>24583</v>
          </cell>
          <cell r="AB112">
            <v>24587</v>
          </cell>
          <cell r="AD112">
            <v>3238091</v>
          </cell>
          <cell r="AE112">
            <v>206307</v>
          </cell>
          <cell r="AF112">
            <v>291781</v>
          </cell>
          <cell r="AG112">
            <v>420353</v>
          </cell>
          <cell r="AH112">
            <v>534394</v>
          </cell>
          <cell r="AI112">
            <v>393605</v>
          </cell>
          <cell r="AJ112">
            <v>339728</v>
          </cell>
          <cell r="AK112">
            <v>235513</v>
          </cell>
          <cell r="AL112">
            <v>192281</v>
          </cell>
          <cell r="AM112">
            <v>166998</v>
          </cell>
          <cell r="AN112">
            <v>155279</v>
          </cell>
          <cell r="AO112">
            <v>152726</v>
          </cell>
          <cell r="AP112">
            <v>149126</v>
          </cell>
          <cell r="AR112">
            <v>30168</v>
          </cell>
          <cell r="AS112">
            <v>413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417</v>
          </cell>
          <cell r="BF112">
            <v>36620</v>
          </cell>
          <cell r="BG112">
            <v>1470</v>
          </cell>
          <cell r="BH112">
            <v>2710</v>
          </cell>
          <cell r="BI112">
            <v>4900</v>
          </cell>
          <cell r="BJ112">
            <v>5250</v>
          </cell>
          <cell r="BK112">
            <v>10510</v>
          </cell>
          <cell r="BL112">
            <v>-590</v>
          </cell>
          <cell r="BM112">
            <v>3750</v>
          </cell>
          <cell r="BN112">
            <v>2600</v>
          </cell>
          <cell r="BO112">
            <v>1950</v>
          </cell>
          <cell r="BP112">
            <v>1360</v>
          </cell>
          <cell r="BQ112">
            <v>1270</v>
          </cell>
          <cell r="BR112">
            <v>1440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3639879</v>
          </cell>
          <cell r="DK112">
            <v>236106</v>
          </cell>
          <cell r="DL112">
            <v>322824</v>
          </cell>
          <cell r="DM112">
            <v>453586</v>
          </cell>
          <cell r="DN112">
            <v>567977</v>
          </cell>
          <cell r="DO112">
            <v>432448</v>
          </cell>
          <cell r="DP112">
            <v>367471</v>
          </cell>
          <cell r="DQ112">
            <v>267596</v>
          </cell>
          <cell r="DR112">
            <v>248382</v>
          </cell>
          <cell r="DS112">
            <v>197281</v>
          </cell>
          <cell r="DT112">
            <v>184972</v>
          </cell>
          <cell r="DU112">
            <v>182329</v>
          </cell>
          <cell r="DV112">
            <v>178907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22400.04</v>
          </cell>
          <cell r="EM112">
            <v>1866.67</v>
          </cell>
          <cell r="EN112">
            <v>1866.67</v>
          </cell>
          <cell r="EO112">
            <v>1866.67</v>
          </cell>
          <cell r="EP112">
            <v>1866.67</v>
          </cell>
          <cell r="EQ112">
            <v>1866.67</v>
          </cell>
          <cell r="ER112">
            <v>1866.67</v>
          </cell>
          <cell r="ES112">
            <v>1866.67</v>
          </cell>
          <cell r="ET112">
            <v>1866.67</v>
          </cell>
          <cell r="EU112">
            <v>1866.67</v>
          </cell>
          <cell r="EV112">
            <v>1866.67</v>
          </cell>
          <cell r="EW112">
            <v>1866.67</v>
          </cell>
          <cell r="EX112">
            <v>1866.67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22400.04</v>
          </cell>
          <cell r="GC112">
            <v>1866.67</v>
          </cell>
          <cell r="GD112">
            <v>1866.67</v>
          </cell>
          <cell r="GE112">
            <v>1866.67</v>
          </cell>
          <cell r="GF112">
            <v>1866.67</v>
          </cell>
          <cell r="GG112">
            <v>1866.67</v>
          </cell>
          <cell r="GH112">
            <v>1866.67</v>
          </cell>
          <cell r="GI112">
            <v>1866.67</v>
          </cell>
          <cell r="GJ112">
            <v>1866.67</v>
          </cell>
          <cell r="GK112">
            <v>1866.67</v>
          </cell>
          <cell r="GL112">
            <v>1866.67</v>
          </cell>
          <cell r="GM112">
            <v>1866.67</v>
          </cell>
          <cell r="GN112">
            <v>1866.67</v>
          </cell>
        </row>
        <row r="113">
          <cell r="A113" t="str">
            <v>SSU  Taxes</v>
          </cell>
          <cell r="B113">
            <v>288854.28000000003</v>
          </cell>
          <cell r="C113">
            <v>24071.19</v>
          </cell>
          <cell r="D113">
            <v>24071.19</v>
          </cell>
          <cell r="E113">
            <v>24071.19</v>
          </cell>
          <cell r="F113">
            <v>24071.19</v>
          </cell>
          <cell r="G113">
            <v>24071.19</v>
          </cell>
          <cell r="H113">
            <v>24071.19</v>
          </cell>
          <cell r="I113">
            <v>24071.19</v>
          </cell>
          <cell r="J113">
            <v>24071.19</v>
          </cell>
          <cell r="K113">
            <v>24071.19</v>
          </cell>
          <cell r="L113">
            <v>24071.19</v>
          </cell>
          <cell r="M113">
            <v>24071.19</v>
          </cell>
          <cell r="N113">
            <v>24071.19</v>
          </cell>
          <cell r="P113">
            <v>24527.279999999999</v>
          </cell>
          <cell r="Q113">
            <v>2043.94</v>
          </cell>
          <cell r="R113">
            <v>2043.94</v>
          </cell>
          <cell r="S113">
            <v>2043.94</v>
          </cell>
          <cell r="T113">
            <v>2043.94</v>
          </cell>
          <cell r="U113">
            <v>2043.94</v>
          </cell>
          <cell r="V113">
            <v>2043.94</v>
          </cell>
          <cell r="W113">
            <v>2043.94</v>
          </cell>
          <cell r="X113">
            <v>2043.94</v>
          </cell>
          <cell r="Y113">
            <v>2043.94</v>
          </cell>
          <cell r="Z113">
            <v>2043.94</v>
          </cell>
          <cell r="AA113">
            <v>2043.94</v>
          </cell>
          <cell r="AB113">
            <v>2043.94</v>
          </cell>
          <cell r="AD113">
            <v>134899.68</v>
          </cell>
          <cell r="AE113">
            <v>11241.64</v>
          </cell>
          <cell r="AF113">
            <v>11241.64</v>
          </cell>
          <cell r="AG113">
            <v>11241.64</v>
          </cell>
          <cell r="AH113">
            <v>11241.64</v>
          </cell>
          <cell r="AI113">
            <v>11241.64</v>
          </cell>
          <cell r="AJ113">
            <v>11241.64</v>
          </cell>
          <cell r="AK113">
            <v>11241.64</v>
          </cell>
          <cell r="AL113">
            <v>11241.64</v>
          </cell>
          <cell r="AM113">
            <v>11241.64</v>
          </cell>
          <cell r="AN113">
            <v>11241.64</v>
          </cell>
          <cell r="AO113">
            <v>11241.64</v>
          </cell>
          <cell r="AP113">
            <v>11241.64</v>
          </cell>
          <cell r="AR113">
            <v>69659.28</v>
          </cell>
          <cell r="AS113">
            <v>5804.9400000000005</v>
          </cell>
          <cell r="AT113">
            <v>5804.9400000000005</v>
          </cell>
          <cell r="AU113">
            <v>5804.9400000000005</v>
          </cell>
          <cell r="AV113">
            <v>5804.9400000000005</v>
          </cell>
          <cell r="AW113">
            <v>5804.9400000000005</v>
          </cell>
          <cell r="AX113">
            <v>5804.9400000000005</v>
          </cell>
          <cell r="AY113">
            <v>5804.9400000000005</v>
          </cell>
          <cell r="AZ113">
            <v>5804.9400000000005</v>
          </cell>
          <cell r="BA113">
            <v>5804.9400000000005</v>
          </cell>
          <cell r="BB113">
            <v>5804.9400000000005</v>
          </cell>
          <cell r="BC113">
            <v>5804.9400000000005</v>
          </cell>
          <cell r="BD113">
            <v>5804.9400000000005</v>
          </cell>
          <cell r="BF113">
            <v>25619.519999999997</v>
          </cell>
          <cell r="BG113">
            <v>2134.96</v>
          </cell>
          <cell r="BH113">
            <v>2134.96</v>
          </cell>
          <cell r="BI113">
            <v>2134.96</v>
          </cell>
          <cell r="BJ113">
            <v>2134.96</v>
          </cell>
          <cell r="BK113">
            <v>2134.96</v>
          </cell>
          <cell r="BL113">
            <v>2134.96</v>
          </cell>
          <cell r="BM113">
            <v>2134.96</v>
          </cell>
          <cell r="BN113">
            <v>2134.96</v>
          </cell>
          <cell r="BO113">
            <v>2134.96</v>
          </cell>
          <cell r="BP113">
            <v>2134.96</v>
          </cell>
          <cell r="BQ113">
            <v>2134.96</v>
          </cell>
          <cell r="BR113">
            <v>2134.96</v>
          </cell>
          <cell r="BT113">
            <v>6305.6399999999994</v>
          </cell>
          <cell r="BU113">
            <v>525.47</v>
          </cell>
          <cell r="BV113">
            <v>525.47</v>
          </cell>
          <cell r="BW113">
            <v>525.47</v>
          </cell>
          <cell r="BX113">
            <v>525.47</v>
          </cell>
          <cell r="BY113">
            <v>525.47</v>
          </cell>
          <cell r="BZ113">
            <v>525.47</v>
          </cell>
          <cell r="CA113">
            <v>525.47</v>
          </cell>
          <cell r="CB113">
            <v>525.47</v>
          </cell>
          <cell r="CC113">
            <v>525.47</v>
          </cell>
          <cell r="CD113">
            <v>525.47</v>
          </cell>
          <cell r="CE113">
            <v>525.47</v>
          </cell>
          <cell r="CF113">
            <v>525.47</v>
          </cell>
          <cell r="CH113">
            <v>52877.52</v>
          </cell>
          <cell r="CI113">
            <v>4406.46</v>
          </cell>
          <cell r="CJ113">
            <v>4406.46</v>
          </cell>
          <cell r="CK113">
            <v>4406.46</v>
          </cell>
          <cell r="CL113">
            <v>4406.46</v>
          </cell>
          <cell r="CM113">
            <v>4406.46</v>
          </cell>
          <cell r="CN113">
            <v>4406.46</v>
          </cell>
          <cell r="CO113">
            <v>4406.46</v>
          </cell>
          <cell r="CP113">
            <v>4406.46</v>
          </cell>
          <cell r="CQ113">
            <v>4406.46</v>
          </cell>
          <cell r="CR113">
            <v>4406.46</v>
          </cell>
          <cell r="CS113">
            <v>4406.46</v>
          </cell>
          <cell r="CT113">
            <v>4406.46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602743.19999999995</v>
          </cell>
          <cell r="DK113">
            <v>50228.600000000006</v>
          </cell>
          <cell r="DL113">
            <v>50228.600000000006</v>
          </cell>
          <cell r="DM113">
            <v>50228.600000000006</v>
          </cell>
          <cell r="DN113">
            <v>50228.600000000006</v>
          </cell>
          <cell r="DO113">
            <v>50228.600000000006</v>
          </cell>
          <cell r="DP113">
            <v>50228.600000000006</v>
          </cell>
          <cell r="DQ113">
            <v>50228.600000000006</v>
          </cell>
          <cell r="DR113">
            <v>50228.600000000006</v>
          </cell>
          <cell r="DS113">
            <v>50228.600000000006</v>
          </cell>
          <cell r="DT113">
            <v>50228.600000000006</v>
          </cell>
          <cell r="DU113">
            <v>50228.600000000006</v>
          </cell>
          <cell r="DV113">
            <v>50228.600000000006</v>
          </cell>
          <cell r="DX113">
            <v>155311.44</v>
          </cell>
          <cell r="DY113">
            <v>12942.62</v>
          </cell>
          <cell r="DZ113">
            <v>12942.62</v>
          </cell>
          <cell r="EA113">
            <v>12942.62</v>
          </cell>
          <cell r="EB113">
            <v>12942.62</v>
          </cell>
          <cell r="EC113">
            <v>12942.62</v>
          </cell>
          <cell r="ED113">
            <v>12942.62</v>
          </cell>
          <cell r="EE113">
            <v>12942.62</v>
          </cell>
          <cell r="EF113">
            <v>12942.62</v>
          </cell>
          <cell r="EG113">
            <v>12942.62</v>
          </cell>
          <cell r="EH113">
            <v>12942.62</v>
          </cell>
          <cell r="EI113">
            <v>12942.62</v>
          </cell>
          <cell r="EJ113">
            <v>12942.62</v>
          </cell>
          <cell r="EL113">
            <v>182224.8</v>
          </cell>
          <cell r="EM113">
            <v>15185.4</v>
          </cell>
          <cell r="EN113">
            <v>15185.4</v>
          </cell>
          <cell r="EO113">
            <v>15185.4</v>
          </cell>
          <cell r="EP113">
            <v>15185.4</v>
          </cell>
          <cell r="EQ113">
            <v>15185.4</v>
          </cell>
          <cell r="ER113">
            <v>15185.4</v>
          </cell>
          <cell r="ES113">
            <v>15185.4</v>
          </cell>
          <cell r="ET113">
            <v>15185.4</v>
          </cell>
          <cell r="EU113">
            <v>15185.4</v>
          </cell>
          <cell r="EV113">
            <v>15185.4</v>
          </cell>
          <cell r="EW113">
            <v>15185.4</v>
          </cell>
          <cell r="EX113">
            <v>15185.4</v>
          </cell>
          <cell r="EZ113">
            <v>7064.4000000000005</v>
          </cell>
          <cell r="FA113">
            <v>588.70000000000005</v>
          </cell>
          <cell r="FB113">
            <v>588.70000000000005</v>
          </cell>
          <cell r="FC113">
            <v>588.70000000000005</v>
          </cell>
          <cell r="FD113">
            <v>588.70000000000005</v>
          </cell>
          <cell r="FE113">
            <v>588.70000000000005</v>
          </cell>
          <cell r="FF113">
            <v>588.70000000000005</v>
          </cell>
          <cell r="FG113">
            <v>588.70000000000005</v>
          </cell>
          <cell r="FH113">
            <v>588.70000000000005</v>
          </cell>
          <cell r="FI113">
            <v>588.70000000000005</v>
          </cell>
          <cell r="FJ113">
            <v>588.70000000000005</v>
          </cell>
          <cell r="FK113">
            <v>588.70000000000005</v>
          </cell>
          <cell r="FL113">
            <v>588.70000000000005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344600.64</v>
          </cell>
          <cell r="GC113">
            <v>28716.720000000001</v>
          </cell>
          <cell r="GD113">
            <v>28716.720000000001</v>
          </cell>
          <cell r="GE113">
            <v>28716.720000000001</v>
          </cell>
          <cell r="GF113">
            <v>28716.720000000001</v>
          </cell>
          <cell r="GG113">
            <v>28716.720000000001</v>
          </cell>
          <cell r="GH113">
            <v>28716.720000000001</v>
          </cell>
          <cell r="GI113">
            <v>28716.720000000001</v>
          </cell>
          <cell r="GJ113">
            <v>28716.720000000001</v>
          </cell>
          <cell r="GK113">
            <v>28716.720000000001</v>
          </cell>
          <cell r="GL113">
            <v>28716.720000000001</v>
          </cell>
          <cell r="GM113">
            <v>28716.720000000001</v>
          </cell>
          <cell r="GN113">
            <v>28716.720000000001</v>
          </cell>
        </row>
        <row r="114">
          <cell r="A114" t="str">
            <v>Total Taxes - Other Than Income Taxes</v>
          </cell>
          <cell r="B114">
            <v>4018334.11</v>
          </cell>
          <cell r="C114">
            <v>359355.16</v>
          </cell>
          <cell r="D114">
            <v>333478.28000000003</v>
          </cell>
          <cell r="E114">
            <v>318056.78000000003</v>
          </cell>
          <cell r="F114">
            <v>348105.93</v>
          </cell>
          <cell r="G114">
            <v>328037.28000000003</v>
          </cell>
          <cell r="H114">
            <v>371054.88</v>
          </cell>
          <cell r="I114">
            <v>358922.53</v>
          </cell>
          <cell r="J114">
            <v>322255.77</v>
          </cell>
          <cell r="K114">
            <v>321407.07</v>
          </cell>
          <cell r="L114">
            <v>321165.92</v>
          </cell>
          <cell r="M114">
            <v>321196.96999999997</v>
          </cell>
          <cell r="N114">
            <v>315297.53999999998</v>
          </cell>
          <cell r="P114">
            <v>655376.53</v>
          </cell>
          <cell r="Q114">
            <v>53653.69</v>
          </cell>
          <cell r="R114">
            <v>55596.39</v>
          </cell>
          <cell r="S114">
            <v>52242.99</v>
          </cell>
          <cell r="T114">
            <v>58685.86</v>
          </cell>
          <cell r="U114">
            <v>53210.71</v>
          </cell>
          <cell r="V114">
            <v>67054.899999999994</v>
          </cell>
          <cell r="W114">
            <v>53327.67</v>
          </cell>
          <cell r="X114">
            <v>52351.66</v>
          </cell>
          <cell r="Y114">
            <v>51779.31</v>
          </cell>
          <cell r="Z114">
            <v>52829.83</v>
          </cell>
          <cell r="AA114">
            <v>52688.04</v>
          </cell>
          <cell r="AB114">
            <v>51955.48</v>
          </cell>
          <cell r="AD114">
            <v>6888328.0899999999</v>
          </cell>
          <cell r="AE114">
            <v>508397.41</v>
          </cell>
          <cell r="AF114">
            <v>600081.41</v>
          </cell>
          <cell r="AG114">
            <v>717449.54</v>
          </cell>
          <cell r="AH114">
            <v>852844.66</v>
          </cell>
          <cell r="AI114">
            <v>697552.2</v>
          </cell>
          <cell r="AJ114">
            <v>658456</v>
          </cell>
          <cell r="AK114">
            <v>533881.55000000005</v>
          </cell>
          <cell r="AL114">
            <v>493088.01</v>
          </cell>
          <cell r="AM114">
            <v>467502.79</v>
          </cell>
          <cell r="AN114">
            <v>456344.38</v>
          </cell>
          <cell r="AO114">
            <v>454101.23</v>
          </cell>
          <cell r="AP114">
            <v>448628.91</v>
          </cell>
          <cell r="AR114">
            <v>1282391.02</v>
          </cell>
          <cell r="AS114">
            <v>102417.74</v>
          </cell>
          <cell r="AT114">
            <v>105767.9</v>
          </cell>
          <cell r="AU114">
            <v>99284.66</v>
          </cell>
          <cell r="AV114">
            <v>111912.69</v>
          </cell>
          <cell r="AW114">
            <v>101940.47</v>
          </cell>
          <cell r="AX114">
            <v>134151.22</v>
          </cell>
          <cell r="AY114">
            <v>100966.53</v>
          </cell>
          <cell r="AZ114">
            <v>125589.09</v>
          </cell>
          <cell r="BA114">
            <v>99589.98</v>
          </cell>
          <cell r="BB114">
            <v>99974.11</v>
          </cell>
          <cell r="BC114">
            <v>101397.09</v>
          </cell>
          <cell r="BD114">
            <v>99399.54</v>
          </cell>
          <cell r="BF114">
            <v>437724.6</v>
          </cell>
          <cell r="BG114">
            <v>36471.760000000002</v>
          </cell>
          <cell r="BH114">
            <v>36352.03</v>
          </cell>
          <cell r="BI114">
            <v>36353.01</v>
          </cell>
          <cell r="BJ114">
            <v>43842.17</v>
          </cell>
          <cell r="BK114">
            <v>42832.41</v>
          </cell>
          <cell r="BL114">
            <v>32140.46</v>
          </cell>
          <cell r="BM114">
            <v>38823.17</v>
          </cell>
          <cell r="BN114">
            <v>34714.370000000003</v>
          </cell>
          <cell r="BO114">
            <v>34030.22</v>
          </cell>
          <cell r="BP114">
            <v>36462.050000000003</v>
          </cell>
          <cell r="BQ114">
            <v>33082.15</v>
          </cell>
          <cell r="BR114">
            <v>32620.799999999999</v>
          </cell>
          <cell r="BT114">
            <v>373437.96</v>
          </cell>
          <cell r="BU114">
            <v>27699.26</v>
          </cell>
          <cell r="BV114">
            <v>27639.23</v>
          </cell>
          <cell r="BW114">
            <v>29819.59</v>
          </cell>
          <cell r="BX114">
            <v>37059.980000000003</v>
          </cell>
          <cell r="BY114">
            <v>35066.46</v>
          </cell>
          <cell r="BZ114">
            <v>34455.949999999997</v>
          </cell>
          <cell r="CA114">
            <v>27238.54</v>
          </cell>
          <cell r="CB114">
            <v>29059.119999999999</v>
          </cell>
          <cell r="CC114">
            <v>27642.77</v>
          </cell>
          <cell r="CD114">
            <v>34969.269999999997</v>
          </cell>
          <cell r="CE114">
            <v>35497.99</v>
          </cell>
          <cell r="CF114">
            <v>27289.8</v>
          </cell>
          <cell r="CH114">
            <v>1519104.65</v>
          </cell>
          <cell r="CI114">
            <v>151198.32</v>
          </cell>
          <cell r="CJ114">
            <v>109346.02</v>
          </cell>
          <cell r="CK114">
            <v>105005.23</v>
          </cell>
          <cell r="CL114">
            <v>159337.56</v>
          </cell>
          <cell r="CM114">
            <v>107442.65</v>
          </cell>
          <cell r="CN114">
            <v>163938.79</v>
          </cell>
          <cell r="CO114">
            <v>149824.87</v>
          </cell>
          <cell r="CP114">
            <v>105554.81</v>
          </cell>
          <cell r="CQ114">
            <v>105425.44</v>
          </cell>
          <cell r="CR114">
            <v>149790.22</v>
          </cell>
          <cell r="CS114">
            <v>106600.16</v>
          </cell>
          <cell r="CT114">
            <v>105640.58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15174696.960000001</v>
          </cell>
          <cell r="DK114">
            <v>1239193.3400000001</v>
          </cell>
          <cell r="DL114">
            <v>1268261.26</v>
          </cell>
          <cell r="DM114">
            <v>1358211.8</v>
          </cell>
          <cell r="DN114">
            <v>1611788.85</v>
          </cell>
          <cell r="DO114">
            <v>1366082.18</v>
          </cell>
          <cell r="DP114">
            <v>1461252.2</v>
          </cell>
          <cell r="DQ114">
            <v>1262984.8600000001</v>
          </cell>
          <cell r="DR114">
            <v>1162612.83</v>
          </cell>
          <cell r="DS114">
            <v>1107377.58</v>
          </cell>
          <cell r="DT114">
            <v>1151535.78</v>
          </cell>
          <cell r="DU114">
            <v>1104563.6299999999</v>
          </cell>
          <cell r="DV114">
            <v>1080832.6499999999</v>
          </cell>
          <cell r="DX114">
            <v>2156578.6</v>
          </cell>
          <cell r="DY114">
            <v>171704.61</v>
          </cell>
          <cell r="DZ114">
            <v>181569.89</v>
          </cell>
          <cell r="EA114">
            <v>201205.99</v>
          </cell>
          <cell r="EB114">
            <v>214453.94</v>
          </cell>
          <cell r="EC114">
            <v>191252.92</v>
          </cell>
          <cell r="ED114">
            <v>189214.54</v>
          </cell>
          <cell r="EE114">
            <v>178885.38</v>
          </cell>
          <cell r="EF114">
            <v>168491.95</v>
          </cell>
          <cell r="EG114">
            <v>165254.12</v>
          </cell>
          <cell r="EH114">
            <v>165142.48000000001</v>
          </cell>
          <cell r="EI114">
            <v>163018.74</v>
          </cell>
          <cell r="EJ114">
            <v>166384.04</v>
          </cell>
          <cell r="EL114">
            <v>6398554.8000000007</v>
          </cell>
          <cell r="EM114">
            <v>543418.4</v>
          </cell>
          <cell r="EN114">
            <v>597500.4</v>
          </cell>
          <cell r="EO114">
            <v>759629.4</v>
          </cell>
          <cell r="EP114">
            <v>589076.4</v>
          </cell>
          <cell r="EQ114">
            <v>542290.4</v>
          </cell>
          <cell r="ER114">
            <v>534378.4</v>
          </cell>
          <cell r="ES114">
            <v>481969.4</v>
          </cell>
          <cell r="ET114">
            <v>474755.4</v>
          </cell>
          <cell r="EU114">
            <v>467690.4</v>
          </cell>
          <cell r="EV114">
            <v>471337.4</v>
          </cell>
          <cell r="EW114">
            <v>469632.4</v>
          </cell>
          <cell r="EX114">
            <v>466876.4</v>
          </cell>
          <cell r="EZ114">
            <v>112869.4</v>
          </cell>
          <cell r="FA114">
            <v>9454.7000000000007</v>
          </cell>
          <cell r="FB114">
            <v>9323.7000000000007</v>
          </cell>
          <cell r="FC114">
            <v>9454.7000000000007</v>
          </cell>
          <cell r="FD114">
            <v>9411.7000000000007</v>
          </cell>
          <cell r="FE114">
            <v>9323.7000000000007</v>
          </cell>
          <cell r="FF114">
            <v>9411.7000000000007</v>
          </cell>
          <cell r="FG114">
            <v>9411.7000000000007</v>
          </cell>
          <cell r="FH114">
            <v>9367.7000000000007</v>
          </cell>
          <cell r="FI114">
            <v>9427.7000000000007</v>
          </cell>
          <cell r="FJ114">
            <v>9471.7000000000007</v>
          </cell>
          <cell r="FK114">
            <v>9382.7000000000007</v>
          </cell>
          <cell r="FL114">
            <v>9427.7000000000007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8668002.8000000007</v>
          </cell>
          <cell r="GC114">
            <v>724577.71</v>
          </cell>
          <cell r="GD114">
            <v>788393.99</v>
          </cell>
          <cell r="GE114">
            <v>970290.09</v>
          </cell>
          <cell r="GF114">
            <v>812942.04</v>
          </cell>
          <cell r="GG114">
            <v>742867.02</v>
          </cell>
          <cell r="GH114">
            <v>733004.64</v>
          </cell>
          <cell r="GI114">
            <v>670266.48</v>
          </cell>
          <cell r="GJ114">
            <v>652615.05000000005</v>
          </cell>
          <cell r="GK114">
            <v>642372.22</v>
          </cell>
          <cell r="GL114">
            <v>645951.57999999996</v>
          </cell>
          <cell r="GM114">
            <v>642033.84</v>
          </cell>
          <cell r="GN114">
            <v>642688.14</v>
          </cell>
        </row>
        <row r="115">
          <cell r="A115" t="str">
            <v>Total Operating Expenses</v>
          </cell>
          <cell r="B115">
            <v>39203977.689999998</v>
          </cell>
          <cell r="C115">
            <v>3425060.67</v>
          </cell>
          <cell r="D115">
            <v>3335968.44</v>
          </cell>
          <cell r="E115">
            <v>3550353.75</v>
          </cell>
          <cell r="F115">
            <v>3688734.92</v>
          </cell>
          <cell r="G115">
            <v>3400439.78</v>
          </cell>
          <cell r="H115">
            <v>3381521.67</v>
          </cell>
          <cell r="I115">
            <v>3239463.38</v>
          </cell>
          <cell r="J115">
            <v>3017234.27</v>
          </cell>
          <cell r="K115">
            <v>3037470.62</v>
          </cell>
          <cell r="L115">
            <v>3121156.59</v>
          </cell>
          <cell r="M115">
            <v>2979376.74</v>
          </cell>
          <cell r="N115">
            <v>3027196.86</v>
          </cell>
          <cell r="P115">
            <v>5948406.5800000001</v>
          </cell>
          <cell r="Q115">
            <v>524159.06</v>
          </cell>
          <cell r="R115">
            <v>496376.73</v>
          </cell>
          <cell r="S115">
            <v>537635.49</v>
          </cell>
          <cell r="T115">
            <v>551320.79</v>
          </cell>
          <cell r="U115">
            <v>512111.72</v>
          </cell>
          <cell r="V115">
            <v>522269.43</v>
          </cell>
          <cell r="W115">
            <v>477779.79</v>
          </cell>
          <cell r="X115">
            <v>461724.42</v>
          </cell>
          <cell r="Y115">
            <v>465932.37</v>
          </cell>
          <cell r="Z115">
            <v>475755.92</v>
          </cell>
          <cell r="AA115">
            <v>458546.57</v>
          </cell>
          <cell r="AB115">
            <v>464794.29</v>
          </cell>
          <cell r="AD115">
            <v>33482230.470000003</v>
          </cell>
          <cell r="AE115">
            <v>2850355.62</v>
          </cell>
          <cell r="AF115">
            <v>2819733.44</v>
          </cell>
          <cell r="AG115">
            <v>3085250.28</v>
          </cell>
          <cell r="AH115">
            <v>3208605.81</v>
          </cell>
          <cell r="AI115">
            <v>2962867.2</v>
          </cell>
          <cell r="AJ115">
            <v>2891886.07</v>
          </cell>
          <cell r="AK115">
            <v>2695181.78</v>
          </cell>
          <cell r="AL115">
            <v>2602525.0499999998</v>
          </cell>
          <cell r="AM115">
            <v>2605552.86</v>
          </cell>
          <cell r="AN115">
            <v>2633106.13</v>
          </cell>
          <cell r="AO115">
            <v>2551220.33</v>
          </cell>
          <cell r="AP115">
            <v>2575945.9</v>
          </cell>
          <cell r="AR115">
            <v>14850038.16</v>
          </cell>
          <cell r="AS115">
            <v>1415039.63</v>
          </cell>
          <cell r="AT115">
            <v>1253612.3999999999</v>
          </cell>
          <cell r="AU115">
            <v>1400903.27</v>
          </cell>
          <cell r="AV115">
            <v>1334411.05</v>
          </cell>
          <cell r="AW115">
            <v>1233744.54</v>
          </cell>
          <cell r="AX115">
            <v>1278584.83</v>
          </cell>
          <cell r="AY115">
            <v>1168010.6399999999</v>
          </cell>
          <cell r="AZ115">
            <v>1158645.6399999999</v>
          </cell>
          <cell r="BA115">
            <v>1152423.17</v>
          </cell>
          <cell r="BB115">
            <v>1173597.47</v>
          </cell>
          <cell r="BC115">
            <v>1135600.46</v>
          </cell>
          <cell r="BD115">
            <v>1145465.06</v>
          </cell>
          <cell r="BF115">
            <v>6316169.5</v>
          </cell>
          <cell r="BG115">
            <v>560677.89</v>
          </cell>
          <cell r="BH115">
            <v>533705.93000000005</v>
          </cell>
          <cell r="BI115">
            <v>567523.98</v>
          </cell>
          <cell r="BJ115">
            <v>569719.06000000006</v>
          </cell>
          <cell r="BK115">
            <v>551671.54</v>
          </cell>
          <cell r="BL115">
            <v>537936.99</v>
          </cell>
          <cell r="BM115">
            <v>511538.68</v>
          </cell>
          <cell r="BN115">
            <v>497228.06</v>
          </cell>
          <cell r="BO115">
            <v>500544.45</v>
          </cell>
          <cell r="BP115">
            <v>505891.71</v>
          </cell>
          <cell r="BQ115">
            <v>487463.25</v>
          </cell>
          <cell r="BR115">
            <v>492267.96</v>
          </cell>
          <cell r="BT115">
            <v>2004926.47</v>
          </cell>
          <cell r="BU115">
            <v>167690.10999999999</v>
          </cell>
          <cell r="BV115">
            <v>162556.99</v>
          </cell>
          <cell r="BW115">
            <v>175569.6</v>
          </cell>
          <cell r="BX115">
            <v>184363.04</v>
          </cell>
          <cell r="BY115">
            <v>175091.31</v>
          </cell>
          <cell r="BZ115">
            <v>172648.46</v>
          </cell>
          <cell r="CA115">
            <v>160216.09</v>
          </cell>
          <cell r="CB115">
            <v>158881.79</v>
          </cell>
          <cell r="CC115">
            <v>158234.34</v>
          </cell>
          <cell r="CD115">
            <v>167964.1</v>
          </cell>
          <cell r="CE115">
            <v>164015.53</v>
          </cell>
          <cell r="CF115">
            <v>157695.10999999999</v>
          </cell>
          <cell r="CH115">
            <v>13387059.77</v>
          </cell>
          <cell r="CI115">
            <v>1191084.23</v>
          </cell>
          <cell r="CJ115">
            <v>1133791.3799999999</v>
          </cell>
          <cell r="CK115">
            <v>1221214.33</v>
          </cell>
          <cell r="CL115">
            <v>1252726.6000000001</v>
          </cell>
          <cell r="CM115">
            <v>1135062.95</v>
          </cell>
          <cell r="CN115">
            <v>1168841.07</v>
          </cell>
          <cell r="CO115">
            <v>1093492.52</v>
          </cell>
          <cell r="CP115">
            <v>1015692.98</v>
          </cell>
          <cell r="CQ115">
            <v>1025156.84</v>
          </cell>
          <cell r="CR115">
            <v>1102466.9099999999</v>
          </cell>
          <cell r="CS115">
            <v>1009880.73</v>
          </cell>
          <cell r="CT115">
            <v>1037649.23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115192808.63999999</v>
          </cell>
          <cell r="DK115">
            <v>10134067.209999999</v>
          </cell>
          <cell r="DL115">
            <v>9735745.3099999987</v>
          </cell>
          <cell r="DM115">
            <v>10538450.700000001</v>
          </cell>
          <cell r="DN115">
            <v>10789881.27</v>
          </cell>
          <cell r="DO115">
            <v>9970989.0399999991</v>
          </cell>
          <cell r="DP115">
            <v>9953688.5199999996</v>
          </cell>
          <cell r="DQ115">
            <v>9345682.8800000008</v>
          </cell>
          <cell r="DR115">
            <v>8911932.2100000009</v>
          </cell>
          <cell r="DS115">
            <v>8945314.6499999985</v>
          </cell>
          <cell r="DT115">
            <v>9179938.8300000001</v>
          </cell>
          <cell r="DU115">
            <v>8786103.6099999994</v>
          </cell>
          <cell r="DV115">
            <v>8901014.4099999983</v>
          </cell>
          <cell r="DX115">
            <v>23167765.530000001</v>
          </cell>
          <cell r="DY115">
            <v>1975601.38</v>
          </cell>
          <cell r="DZ115">
            <v>1911260.25</v>
          </cell>
          <cell r="EA115">
            <v>2111839.0699999998</v>
          </cell>
          <cell r="EB115">
            <v>2115847.08</v>
          </cell>
          <cell r="EC115">
            <v>1971690.95</v>
          </cell>
          <cell r="ED115">
            <v>2001433.69</v>
          </cell>
          <cell r="EE115">
            <v>1887558.37</v>
          </cell>
          <cell r="EF115">
            <v>1824082.65</v>
          </cell>
          <cell r="EG115">
            <v>1826907.9</v>
          </cell>
          <cell r="EH115">
            <v>1850728.35</v>
          </cell>
          <cell r="EI115">
            <v>1812148.01</v>
          </cell>
          <cell r="EJ115">
            <v>1878667.83</v>
          </cell>
          <cell r="EL115">
            <v>33399033.789999999</v>
          </cell>
          <cell r="EM115">
            <v>2856306.75</v>
          </cell>
          <cell r="EN115">
            <v>2784328.83</v>
          </cell>
          <cell r="EO115">
            <v>3183799.1</v>
          </cell>
          <cell r="EP115">
            <v>2997221.55</v>
          </cell>
          <cell r="EQ115">
            <v>2824083.95</v>
          </cell>
          <cell r="ER115">
            <v>2872208.15</v>
          </cell>
          <cell r="ES115">
            <v>2649688.38</v>
          </cell>
          <cell r="ET115">
            <v>2614480.4500000002</v>
          </cell>
          <cell r="EU115">
            <v>2665133.4700000002</v>
          </cell>
          <cell r="EV115">
            <v>2699141.18</v>
          </cell>
          <cell r="EW115">
            <v>2612132.2799999998</v>
          </cell>
          <cell r="EX115">
            <v>2640509.7000000002</v>
          </cell>
          <cell r="EZ115">
            <v>922455.55</v>
          </cell>
          <cell r="FA115">
            <v>80213.98</v>
          </cell>
          <cell r="FB115">
            <v>75078.37</v>
          </cell>
          <cell r="FC115">
            <v>82993.02</v>
          </cell>
          <cell r="FD115">
            <v>83234.87</v>
          </cell>
          <cell r="FE115">
            <v>77895.73</v>
          </cell>
          <cell r="FF115">
            <v>79234.89</v>
          </cell>
          <cell r="FG115">
            <v>74618.19</v>
          </cell>
          <cell r="FH115">
            <v>73650.559999999998</v>
          </cell>
          <cell r="FI115">
            <v>73799.490000000005</v>
          </cell>
          <cell r="FJ115">
            <v>75220.69</v>
          </cell>
          <cell r="FK115">
            <v>72390.59</v>
          </cell>
          <cell r="FL115">
            <v>74125.17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57489254.870000005</v>
          </cell>
          <cell r="GC115">
            <v>4912122.1100000003</v>
          </cell>
          <cell r="GD115">
            <v>4770667.45</v>
          </cell>
          <cell r="GE115">
            <v>5378631.1899999995</v>
          </cell>
          <cell r="GF115">
            <v>5196303.5</v>
          </cell>
          <cell r="GG115">
            <v>4873670.63</v>
          </cell>
          <cell r="GH115">
            <v>4952876.7300000004</v>
          </cell>
          <cell r="GI115">
            <v>4611864.9400000004</v>
          </cell>
          <cell r="GJ115">
            <v>4512213.66</v>
          </cell>
          <cell r="GK115">
            <v>4565840.8600000003</v>
          </cell>
          <cell r="GL115">
            <v>4625090.22</v>
          </cell>
          <cell r="GM115">
            <v>4496670.88</v>
          </cell>
          <cell r="GN115">
            <v>4593302.7</v>
          </cell>
        </row>
        <row r="116">
          <cell r="A116" t="str">
            <v>Operating (Income) Loss</v>
          </cell>
          <cell r="B116">
            <v>17629869.079999983</v>
          </cell>
          <cell r="C116">
            <v>90876.30999999959</v>
          </cell>
          <cell r="D116">
            <v>1646890.6099999934</v>
          </cell>
          <cell r="E116">
            <v>2820665.29</v>
          </cell>
          <cell r="F116">
            <v>4601181.6399999997</v>
          </cell>
          <cell r="G116">
            <v>2910662.17</v>
          </cell>
          <cell r="H116">
            <v>2518821.81</v>
          </cell>
          <cell r="I116">
            <v>1338307.7199999939</v>
          </cell>
          <cell r="J116">
            <v>790697.08</v>
          </cell>
          <cell r="K116">
            <v>260624.36000000103</v>
          </cell>
          <cell r="L116">
            <v>142292.10999999917</v>
          </cell>
          <cell r="M116">
            <v>294377.27000000072</v>
          </cell>
          <cell r="N116">
            <v>214472.7099999995</v>
          </cell>
          <cell r="P116">
            <v>2499466.42</v>
          </cell>
          <cell r="Q116">
            <v>84234.269999999611</v>
          </cell>
          <cell r="R116">
            <v>174177.81</v>
          </cell>
          <cell r="S116">
            <v>570755.33000000124</v>
          </cell>
          <cell r="T116">
            <v>903830.01000000071</v>
          </cell>
          <cell r="U116">
            <v>467787.63</v>
          </cell>
          <cell r="V116">
            <v>427879.88</v>
          </cell>
          <cell r="W116">
            <v>166778.19</v>
          </cell>
          <cell r="X116">
            <v>35719.240000000398</v>
          </cell>
          <cell r="Y116">
            <v>-82346.36999999985</v>
          </cell>
          <cell r="Z116">
            <v>-92682.01</v>
          </cell>
          <cell r="AA116">
            <v>-75250.439999999871</v>
          </cell>
          <cell r="AB116">
            <v>-81417.119999999879</v>
          </cell>
          <cell r="AD116">
            <v>18256476.289999999</v>
          </cell>
          <cell r="AE116">
            <v>532394.43000000005</v>
          </cell>
          <cell r="AF116">
            <v>1662410.48</v>
          </cell>
          <cell r="AG116">
            <v>2995734.8900000057</v>
          </cell>
          <cell r="AH116">
            <v>4244819.0500000073</v>
          </cell>
          <cell r="AI116">
            <v>2943260.8599999947</v>
          </cell>
          <cell r="AJ116">
            <v>2384167.4399999939</v>
          </cell>
          <cell r="AK116">
            <v>1624139.9</v>
          </cell>
          <cell r="AL116">
            <v>773211.4599999988</v>
          </cell>
          <cell r="AM116">
            <v>260093.85999999871</v>
          </cell>
          <cell r="AN116">
            <v>238044.29000000097</v>
          </cell>
          <cell r="AO116">
            <v>312596.49000000127</v>
          </cell>
          <cell r="AP116">
            <v>285603.14</v>
          </cell>
          <cell r="AR116">
            <v>6390163.4200000009</v>
          </cell>
          <cell r="AS116">
            <v>8935.3799999993644</v>
          </cell>
          <cell r="AT116">
            <v>635905.06999999867</v>
          </cell>
          <cell r="AU116">
            <v>1399875.45</v>
          </cell>
          <cell r="AV116">
            <v>1576157.73</v>
          </cell>
          <cell r="AW116">
            <v>856031.61999999837</v>
          </cell>
          <cell r="AX116">
            <v>661670.63999999873</v>
          </cell>
          <cell r="AY116">
            <v>447027.04000000062</v>
          </cell>
          <cell r="AZ116">
            <v>213328.32</v>
          </cell>
          <cell r="BA116">
            <v>159241.79</v>
          </cell>
          <cell r="BB116">
            <v>132303.20000000001</v>
          </cell>
          <cell r="BC116">
            <v>152097.01999999999</v>
          </cell>
          <cell r="BD116">
            <v>147590.16</v>
          </cell>
          <cell r="BF116">
            <v>3450920.92</v>
          </cell>
          <cell r="BG116">
            <v>53560.720000000787</v>
          </cell>
          <cell r="BH116">
            <v>368174.67</v>
          </cell>
          <cell r="BI116">
            <v>719676.03000000352</v>
          </cell>
          <cell r="BJ116">
            <v>823705.80999999749</v>
          </cell>
          <cell r="BK116">
            <v>541671.53</v>
          </cell>
          <cell r="BL116">
            <v>469752.8600000015</v>
          </cell>
          <cell r="BM116">
            <v>274638.76999999926</v>
          </cell>
          <cell r="BN116">
            <v>136750.65</v>
          </cell>
          <cell r="BO116">
            <v>8791.5400000011432</v>
          </cell>
          <cell r="BP116">
            <v>9596.0300000002608</v>
          </cell>
          <cell r="BQ116">
            <v>35888.10999999987</v>
          </cell>
          <cell r="BR116">
            <v>8714.1999999996624</v>
          </cell>
          <cell r="BT116">
            <v>358574.84000000078</v>
          </cell>
          <cell r="BU116">
            <v>-23147.200000000099</v>
          </cell>
          <cell r="BV116">
            <v>28866.000000000233</v>
          </cell>
          <cell r="BW116">
            <v>134570.01999999999</v>
          </cell>
          <cell r="BX116">
            <v>203117.31</v>
          </cell>
          <cell r="BY116">
            <v>116652.67</v>
          </cell>
          <cell r="BZ116">
            <v>79318.559999999998</v>
          </cell>
          <cell r="CA116">
            <v>-1508.0400000000081</v>
          </cell>
          <cell r="CB116">
            <v>-26210.01</v>
          </cell>
          <cell r="CC116">
            <v>-44069.97</v>
          </cell>
          <cell r="CD116">
            <v>-45767.67</v>
          </cell>
          <cell r="CE116">
            <v>-41097.06</v>
          </cell>
          <cell r="CF116">
            <v>-22149.77</v>
          </cell>
          <cell r="CH116">
            <v>1990535.53</v>
          </cell>
          <cell r="CI116">
            <v>40744.750000000233</v>
          </cell>
          <cell r="CJ116">
            <v>88934.289999999921</v>
          </cell>
          <cell r="CK116">
            <v>266948.48000000056</v>
          </cell>
          <cell r="CL116">
            <v>99285.689999999013</v>
          </cell>
          <cell r="CM116">
            <v>255652.90000000142</v>
          </cell>
          <cell r="CN116">
            <v>150556.11000000063</v>
          </cell>
          <cell r="CO116">
            <v>188865.24999999907</v>
          </cell>
          <cell r="CP116">
            <v>292330.45</v>
          </cell>
          <cell r="CQ116">
            <v>157878.44</v>
          </cell>
          <cell r="CR116">
            <v>86988.640000000072</v>
          </cell>
          <cell r="CS116">
            <v>170854.92</v>
          </cell>
          <cell r="CT116">
            <v>191495.61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50576006.500000015</v>
          </cell>
          <cell r="DK116">
            <v>787598.66000000131</v>
          </cell>
          <cell r="DL116">
            <v>4605358.9299999885</v>
          </cell>
          <cell r="DM116">
            <v>8908225.4900000263</v>
          </cell>
          <cell r="DN116">
            <v>12452097.239999991</v>
          </cell>
          <cell r="DO116">
            <v>8091719.3800000018</v>
          </cell>
          <cell r="DP116">
            <v>6692167.3000000073</v>
          </cell>
          <cell r="DQ116">
            <v>4038248.83</v>
          </cell>
          <cell r="DR116">
            <v>2215827.19</v>
          </cell>
          <cell r="DS116">
            <v>720213.65000000363</v>
          </cell>
          <cell r="DT116">
            <v>470774.58999999752</v>
          </cell>
          <cell r="DU116">
            <v>849466.31000000145</v>
          </cell>
          <cell r="DV116">
            <v>744308.9300000018</v>
          </cell>
          <cell r="DX116">
            <v>8336353.4499999918</v>
          </cell>
          <cell r="DY116">
            <v>88104.129999999655</v>
          </cell>
          <cell r="DZ116">
            <v>939318.88000000082</v>
          </cell>
          <cell r="EA116">
            <v>1629881.72</v>
          </cell>
          <cell r="EB116">
            <v>2529175.5799999926</v>
          </cell>
          <cell r="EC116">
            <v>1447215.829999994</v>
          </cell>
          <cell r="ED116">
            <v>1099009.7800000063</v>
          </cell>
          <cell r="EE116">
            <v>708457.68000000273</v>
          </cell>
          <cell r="EF116">
            <v>198264.849999998</v>
          </cell>
          <cell r="EG116">
            <v>-64092.080000000773</v>
          </cell>
          <cell r="EH116">
            <v>-132083.65999999945</v>
          </cell>
          <cell r="EI116">
            <v>-81710.880000001518</v>
          </cell>
          <cell r="EJ116">
            <v>-25188.379999998841</v>
          </cell>
          <cell r="EL116">
            <v>11117743.470000004</v>
          </cell>
          <cell r="EM116">
            <v>17449.139999999781</v>
          </cell>
          <cell r="EN116">
            <v>800679.18</v>
          </cell>
          <cell r="EO116">
            <v>2615938.08</v>
          </cell>
          <cell r="EP116">
            <v>3672570.870000009</v>
          </cell>
          <cell r="EQ116">
            <v>2393345.77</v>
          </cell>
          <cell r="ER116">
            <v>1960516.43</v>
          </cell>
          <cell r="ES116">
            <v>393377.56999999937</v>
          </cell>
          <cell r="ET116">
            <v>184996.29</v>
          </cell>
          <cell r="EU116">
            <v>-244591.89</v>
          </cell>
          <cell r="EV116">
            <v>-207442.33</v>
          </cell>
          <cell r="EW116">
            <v>-187843.08</v>
          </cell>
          <cell r="EX116">
            <v>-281252.56000000075</v>
          </cell>
          <cell r="EZ116">
            <v>401151.46</v>
          </cell>
          <cell r="FA116">
            <v>29684.07</v>
          </cell>
          <cell r="FB116">
            <v>29992.03</v>
          </cell>
          <cell r="FC116">
            <v>48926.749999999789</v>
          </cell>
          <cell r="FD116">
            <v>53906.960000000072</v>
          </cell>
          <cell r="FE116">
            <v>52121.319999999811</v>
          </cell>
          <cell r="FF116">
            <v>44809.89</v>
          </cell>
          <cell r="FG116">
            <v>36506.69</v>
          </cell>
          <cell r="FH116">
            <v>26546.439999999944</v>
          </cell>
          <cell r="FI116">
            <v>21089.46</v>
          </cell>
          <cell r="FJ116">
            <v>19197.73</v>
          </cell>
          <cell r="FK116">
            <v>14455.86</v>
          </cell>
          <cell r="FL116">
            <v>23914.26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19855248.379999995</v>
          </cell>
          <cell r="GC116">
            <v>135237.33999999927</v>
          </cell>
          <cell r="GD116">
            <v>1769990.09</v>
          </cell>
          <cell r="GE116">
            <v>4294746.55</v>
          </cell>
          <cell r="GF116">
            <v>6255653.4100000011</v>
          </cell>
          <cell r="GG116">
            <v>3892682.9199999925</v>
          </cell>
          <cell r="GH116">
            <v>3104336.1</v>
          </cell>
          <cell r="GI116">
            <v>1138341.94</v>
          </cell>
          <cell r="GJ116">
            <v>409807.57999999821</v>
          </cell>
          <cell r="GK116">
            <v>-287594.51000000071</v>
          </cell>
          <cell r="GL116">
            <v>-320328.25999999885</v>
          </cell>
          <cell r="GM116">
            <v>-255098.10000000137</v>
          </cell>
          <cell r="GN116">
            <v>-282526.68</v>
          </cell>
        </row>
        <row r="117">
          <cell r="A117" t="str">
            <v>Interest Income</v>
          </cell>
          <cell r="B117">
            <v>374953.79</v>
          </cell>
          <cell r="C117">
            <v>24312.83</v>
          </cell>
          <cell r="D117">
            <v>20086.3</v>
          </cell>
          <cell r="E117">
            <v>22873.5</v>
          </cell>
          <cell r="F117">
            <v>20896.599999999999</v>
          </cell>
          <cell r="G117">
            <v>20182.87</v>
          </cell>
          <cell r="H117">
            <v>23629.26</v>
          </cell>
          <cell r="I117">
            <v>29304.89</v>
          </cell>
          <cell r="J117">
            <v>40809.769999999997</v>
          </cell>
          <cell r="K117">
            <v>46049.17</v>
          </cell>
          <cell r="L117">
            <v>44785.08</v>
          </cell>
          <cell r="M117">
            <v>43085.62</v>
          </cell>
          <cell r="N117">
            <v>38937.9</v>
          </cell>
          <cell r="P117">
            <v>64549</v>
          </cell>
          <cell r="Q117">
            <v>4185.5</v>
          </cell>
          <cell r="R117">
            <v>3457.89</v>
          </cell>
          <cell r="S117">
            <v>3937.72</v>
          </cell>
          <cell r="T117">
            <v>3597.39</v>
          </cell>
          <cell r="U117">
            <v>3474.52</v>
          </cell>
          <cell r="V117">
            <v>4067.82</v>
          </cell>
          <cell r="W117">
            <v>5044.8900000000003</v>
          </cell>
          <cell r="X117">
            <v>7025.48</v>
          </cell>
          <cell r="Y117">
            <v>7927.45</v>
          </cell>
          <cell r="Z117">
            <v>7709.84</v>
          </cell>
          <cell r="AA117">
            <v>7417.27</v>
          </cell>
          <cell r="AB117">
            <v>6703.23</v>
          </cell>
          <cell r="AD117">
            <v>422416.33</v>
          </cell>
          <cell r="AE117">
            <v>27390.41</v>
          </cell>
          <cell r="AF117">
            <v>22628.87</v>
          </cell>
          <cell r="AG117">
            <v>25768.880000000001</v>
          </cell>
          <cell r="AH117">
            <v>23541.74</v>
          </cell>
          <cell r="AI117">
            <v>22737.67</v>
          </cell>
          <cell r="AJ117">
            <v>26620.31</v>
          </cell>
          <cell r="AK117">
            <v>33014.370000000003</v>
          </cell>
          <cell r="AL117">
            <v>45975.57</v>
          </cell>
          <cell r="AM117">
            <v>51878.18</v>
          </cell>
          <cell r="AN117">
            <v>50454.080000000002</v>
          </cell>
          <cell r="AO117">
            <v>48539.5</v>
          </cell>
          <cell r="AP117">
            <v>43866.75</v>
          </cell>
          <cell r="AR117">
            <v>199342.53</v>
          </cell>
          <cell r="AS117">
            <v>12925.81</v>
          </cell>
          <cell r="AT117">
            <v>10678.79</v>
          </cell>
          <cell r="AU117">
            <v>12160.59</v>
          </cell>
          <cell r="AV117">
            <v>11109.59</v>
          </cell>
          <cell r="AW117">
            <v>10730.14</v>
          </cell>
          <cell r="AX117">
            <v>12562.39</v>
          </cell>
          <cell r="AY117">
            <v>15579.81</v>
          </cell>
          <cell r="AZ117">
            <v>21696.34</v>
          </cell>
          <cell r="BA117">
            <v>24481.84</v>
          </cell>
          <cell r="BB117">
            <v>23809.79</v>
          </cell>
          <cell r="BC117">
            <v>22906.28</v>
          </cell>
          <cell r="BD117">
            <v>20701.16</v>
          </cell>
          <cell r="BF117">
            <v>82584.759999999995</v>
          </cell>
          <cell r="BG117">
            <v>5354.98</v>
          </cell>
          <cell r="BH117">
            <v>4424.07</v>
          </cell>
          <cell r="BI117">
            <v>5037.96</v>
          </cell>
          <cell r="BJ117">
            <v>4602.54</v>
          </cell>
          <cell r="BK117">
            <v>4445.34</v>
          </cell>
          <cell r="BL117">
            <v>5204.42</v>
          </cell>
          <cell r="BM117">
            <v>6454.49</v>
          </cell>
          <cell r="BN117">
            <v>8988.48</v>
          </cell>
          <cell r="BO117">
            <v>10142.469999999999</v>
          </cell>
          <cell r="BP117">
            <v>9864.06</v>
          </cell>
          <cell r="BQ117">
            <v>9489.75</v>
          </cell>
          <cell r="BR117">
            <v>8576.2000000000007</v>
          </cell>
          <cell r="BT117">
            <v>10441.75</v>
          </cell>
          <cell r="BU117">
            <v>677.07</v>
          </cell>
          <cell r="BV117">
            <v>559.37</v>
          </cell>
          <cell r="BW117">
            <v>636.98</v>
          </cell>
          <cell r="BX117">
            <v>581.92999999999995</v>
          </cell>
          <cell r="BY117">
            <v>562.04999999999995</v>
          </cell>
          <cell r="BZ117">
            <v>658.03</v>
          </cell>
          <cell r="CA117">
            <v>816.09</v>
          </cell>
          <cell r="CB117">
            <v>1136.47</v>
          </cell>
          <cell r="CC117">
            <v>1282.3800000000001</v>
          </cell>
          <cell r="CD117">
            <v>1247.18</v>
          </cell>
          <cell r="CE117">
            <v>1199.8499999999999</v>
          </cell>
          <cell r="CF117">
            <v>1084.3499999999999</v>
          </cell>
          <cell r="CH117">
            <v>127199.52</v>
          </cell>
          <cell r="CI117">
            <v>8247.9</v>
          </cell>
          <cell r="CJ117">
            <v>6814.09</v>
          </cell>
          <cell r="CK117">
            <v>7759.62</v>
          </cell>
          <cell r="CL117">
            <v>7088.97</v>
          </cell>
          <cell r="CM117">
            <v>6846.85</v>
          </cell>
          <cell r="CN117">
            <v>8016</v>
          </cell>
          <cell r="CO117">
            <v>9941.41</v>
          </cell>
          <cell r="CP117">
            <v>13844.33</v>
          </cell>
          <cell r="CQ117">
            <v>15621.74</v>
          </cell>
          <cell r="CR117">
            <v>15192.91</v>
          </cell>
          <cell r="CS117">
            <v>14616.39</v>
          </cell>
          <cell r="CT117">
            <v>13209.31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1281487.68</v>
          </cell>
          <cell r="DK117">
            <v>83094.5</v>
          </cell>
          <cell r="DL117">
            <v>68649.38</v>
          </cell>
          <cell r="DM117">
            <v>78175.25</v>
          </cell>
          <cell r="DN117">
            <v>71418.759999999995</v>
          </cell>
          <cell r="DO117">
            <v>68979.44</v>
          </cell>
          <cell r="DP117">
            <v>80758.23</v>
          </cell>
          <cell r="DQ117">
            <v>100155.95</v>
          </cell>
          <cell r="DR117">
            <v>139476.44</v>
          </cell>
          <cell r="DS117">
            <v>157383.23000000001</v>
          </cell>
          <cell r="DT117">
            <v>153062.94</v>
          </cell>
          <cell r="DU117">
            <v>147254.66</v>
          </cell>
          <cell r="DV117">
            <v>133078.9</v>
          </cell>
          <cell r="DX117">
            <v>199813.05</v>
          </cell>
          <cell r="DY117">
            <v>13036.97</v>
          </cell>
          <cell r="DZ117">
            <v>10678.79</v>
          </cell>
          <cell r="EA117">
            <v>12160.59</v>
          </cell>
          <cell r="EB117">
            <v>11214.81</v>
          </cell>
          <cell r="EC117">
            <v>10730.14</v>
          </cell>
          <cell r="ED117">
            <v>12562.39</v>
          </cell>
          <cell r="EE117">
            <v>15684.75</v>
          </cell>
          <cell r="EF117">
            <v>21696.34</v>
          </cell>
          <cell r="EG117">
            <v>24481.84</v>
          </cell>
          <cell r="EH117">
            <v>23884.39</v>
          </cell>
          <cell r="EI117">
            <v>22906.28</v>
          </cell>
          <cell r="EJ117">
            <v>20775.759999999998</v>
          </cell>
          <cell r="EL117">
            <v>326542.05</v>
          </cell>
          <cell r="EM117">
            <v>21173.71</v>
          </cell>
          <cell r="EN117">
            <v>17492.88</v>
          </cell>
          <cell r="EO117">
            <v>19920.21</v>
          </cell>
          <cell r="EP117">
            <v>18198.560000000001</v>
          </cell>
          <cell r="EQ117">
            <v>17576.98</v>
          </cell>
          <cell r="ER117">
            <v>20578.39</v>
          </cell>
          <cell r="ES117">
            <v>25521.22</v>
          </cell>
          <cell r="ET117">
            <v>35540.660000000003</v>
          </cell>
          <cell r="EU117">
            <v>40103.58</v>
          </cell>
          <cell r="EV117">
            <v>39002.71</v>
          </cell>
          <cell r="EW117">
            <v>37522.67</v>
          </cell>
          <cell r="EX117">
            <v>33910.480000000003</v>
          </cell>
          <cell r="EZ117">
            <v>10441.75</v>
          </cell>
          <cell r="FA117">
            <v>677.07</v>
          </cell>
          <cell r="FB117">
            <v>559.37</v>
          </cell>
          <cell r="FC117">
            <v>636.98</v>
          </cell>
          <cell r="FD117">
            <v>581.92999999999995</v>
          </cell>
          <cell r="FE117">
            <v>562.04999999999995</v>
          </cell>
          <cell r="FF117">
            <v>658.03</v>
          </cell>
          <cell r="FG117">
            <v>816.09</v>
          </cell>
          <cell r="FH117">
            <v>1136.47</v>
          </cell>
          <cell r="FI117">
            <v>1282.3800000000001</v>
          </cell>
          <cell r="FJ117">
            <v>1247.18</v>
          </cell>
          <cell r="FK117">
            <v>1199.8499999999999</v>
          </cell>
          <cell r="FL117">
            <v>1084.3499999999999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536796.85</v>
          </cell>
          <cell r="GC117">
            <v>34887.75</v>
          </cell>
          <cell r="GD117">
            <v>28731.040000000001</v>
          </cell>
          <cell r="GE117">
            <v>32717.78</v>
          </cell>
          <cell r="GF117">
            <v>29995.3</v>
          </cell>
          <cell r="GG117">
            <v>28869.17</v>
          </cell>
          <cell r="GH117">
            <v>33798.81</v>
          </cell>
          <cell r="GI117">
            <v>42022.06</v>
          </cell>
          <cell r="GJ117">
            <v>58373.47</v>
          </cell>
          <cell r="GK117">
            <v>65867.8</v>
          </cell>
          <cell r="GL117">
            <v>64134.28</v>
          </cell>
          <cell r="GM117">
            <v>61628.800000000003</v>
          </cell>
          <cell r="GN117">
            <v>55770.59</v>
          </cell>
        </row>
        <row r="118">
          <cell r="A118" t="str">
            <v>Others Income</v>
          </cell>
          <cell r="B118">
            <v>467982</v>
          </cell>
          <cell r="C118">
            <v>38998.5</v>
          </cell>
          <cell r="D118">
            <v>38998.5</v>
          </cell>
          <cell r="E118">
            <v>38998.5</v>
          </cell>
          <cell r="F118">
            <v>38998.5</v>
          </cell>
          <cell r="G118">
            <v>38998.5</v>
          </cell>
          <cell r="H118">
            <v>38998.5</v>
          </cell>
          <cell r="I118">
            <v>38998.5</v>
          </cell>
          <cell r="J118">
            <v>38998.5</v>
          </cell>
          <cell r="K118">
            <v>38998.5</v>
          </cell>
          <cell r="L118">
            <v>38998.5</v>
          </cell>
          <cell r="M118">
            <v>38998.5</v>
          </cell>
          <cell r="N118">
            <v>38998.5</v>
          </cell>
          <cell r="P118">
            <v>20228.009999999998</v>
          </cell>
          <cell r="Q118">
            <v>1685.43</v>
          </cell>
          <cell r="R118">
            <v>1685.43</v>
          </cell>
          <cell r="S118">
            <v>1685.43</v>
          </cell>
          <cell r="T118">
            <v>1685.43</v>
          </cell>
          <cell r="U118">
            <v>1685.43</v>
          </cell>
          <cell r="V118">
            <v>1685.43</v>
          </cell>
          <cell r="W118">
            <v>1685.43</v>
          </cell>
          <cell r="X118">
            <v>1686</v>
          </cell>
          <cell r="Y118">
            <v>1686</v>
          </cell>
          <cell r="Z118">
            <v>1686</v>
          </cell>
          <cell r="AA118">
            <v>1686</v>
          </cell>
          <cell r="AB118">
            <v>1686</v>
          </cell>
          <cell r="AD118">
            <v>108282.12</v>
          </cell>
          <cell r="AE118">
            <v>9023.51</v>
          </cell>
          <cell r="AF118">
            <v>9023.51</v>
          </cell>
          <cell r="AG118">
            <v>9023.51</v>
          </cell>
          <cell r="AH118">
            <v>9023.51</v>
          </cell>
          <cell r="AI118">
            <v>9023.51</v>
          </cell>
          <cell r="AJ118">
            <v>9023.51</v>
          </cell>
          <cell r="AK118">
            <v>9023.51</v>
          </cell>
          <cell r="AL118">
            <v>9023.51</v>
          </cell>
          <cell r="AM118">
            <v>9023.51</v>
          </cell>
          <cell r="AN118">
            <v>9023.51</v>
          </cell>
          <cell r="AO118">
            <v>9023.51</v>
          </cell>
          <cell r="AP118">
            <v>9023.51</v>
          </cell>
          <cell r="AR118">
            <v>464030.63</v>
          </cell>
          <cell r="AS118">
            <v>38378.559999999998</v>
          </cell>
          <cell r="AT118">
            <v>38378.32</v>
          </cell>
          <cell r="AU118">
            <v>38378.11</v>
          </cell>
          <cell r="AV118">
            <v>38378.370000000003</v>
          </cell>
          <cell r="AW118">
            <v>38814.85</v>
          </cell>
          <cell r="AX118">
            <v>38814.25</v>
          </cell>
          <cell r="AY118">
            <v>38814.9</v>
          </cell>
          <cell r="AZ118">
            <v>38814.9</v>
          </cell>
          <cell r="BA118">
            <v>38814.75</v>
          </cell>
          <cell r="BB118">
            <v>38814.33</v>
          </cell>
          <cell r="BC118">
            <v>38815</v>
          </cell>
          <cell r="BD118">
            <v>38814.29</v>
          </cell>
          <cell r="BF118">
            <v>19251.47</v>
          </cell>
          <cell r="BG118">
            <v>1604.71</v>
          </cell>
          <cell r="BH118">
            <v>1604.43</v>
          </cell>
          <cell r="BI118">
            <v>1603.96</v>
          </cell>
          <cell r="BJ118">
            <v>1604.03</v>
          </cell>
          <cell r="BK118">
            <v>1604.3</v>
          </cell>
          <cell r="BL118">
            <v>1604.39</v>
          </cell>
          <cell r="BM118">
            <v>1603.93</v>
          </cell>
          <cell r="BN118">
            <v>1604.8</v>
          </cell>
          <cell r="BO118">
            <v>1604.14</v>
          </cell>
          <cell r="BP118">
            <v>1604.76</v>
          </cell>
          <cell r="BQ118">
            <v>1604</v>
          </cell>
          <cell r="BR118">
            <v>1604.02</v>
          </cell>
          <cell r="BT118">
            <v>5917.88</v>
          </cell>
          <cell r="BU118">
            <v>493</v>
          </cell>
          <cell r="BV118">
            <v>493</v>
          </cell>
          <cell r="BW118">
            <v>493.22</v>
          </cell>
          <cell r="BX118">
            <v>493.29</v>
          </cell>
          <cell r="BY118">
            <v>493.77</v>
          </cell>
          <cell r="BZ118">
            <v>493</v>
          </cell>
          <cell r="CA118">
            <v>493.61</v>
          </cell>
          <cell r="CB118">
            <v>493</v>
          </cell>
          <cell r="CC118">
            <v>492.99</v>
          </cell>
          <cell r="CD118">
            <v>493</v>
          </cell>
          <cell r="CE118">
            <v>493</v>
          </cell>
          <cell r="CF118">
            <v>493</v>
          </cell>
          <cell r="CH118">
            <v>50203.68</v>
          </cell>
          <cell r="CI118">
            <v>4183.6400000000003</v>
          </cell>
          <cell r="CJ118">
            <v>4183.6400000000003</v>
          </cell>
          <cell r="CK118">
            <v>4183.6400000000003</v>
          </cell>
          <cell r="CL118">
            <v>4183.6400000000003</v>
          </cell>
          <cell r="CM118">
            <v>4183.6400000000003</v>
          </cell>
          <cell r="CN118">
            <v>4183.6400000000003</v>
          </cell>
          <cell r="CO118">
            <v>4183.6400000000003</v>
          </cell>
          <cell r="CP118">
            <v>4183.6400000000003</v>
          </cell>
          <cell r="CQ118">
            <v>4183.6400000000003</v>
          </cell>
          <cell r="CR118">
            <v>4183.6400000000003</v>
          </cell>
          <cell r="CS118">
            <v>4183.6400000000003</v>
          </cell>
          <cell r="CT118">
            <v>4183.6400000000003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1135895.79</v>
          </cell>
          <cell r="DK118">
            <v>94367.35</v>
          </cell>
          <cell r="DL118">
            <v>94366.83</v>
          </cell>
          <cell r="DM118">
            <v>94366.37</v>
          </cell>
          <cell r="DN118">
            <v>94366.77</v>
          </cell>
          <cell r="DO118">
            <v>94804</v>
          </cell>
          <cell r="DP118">
            <v>94802.72</v>
          </cell>
          <cell r="DQ118">
            <v>94803.520000000004</v>
          </cell>
          <cell r="DR118">
            <v>94804.35</v>
          </cell>
          <cell r="DS118">
            <v>94803.53</v>
          </cell>
          <cell r="DT118">
            <v>94803.74</v>
          </cell>
          <cell r="DU118">
            <v>94803.65</v>
          </cell>
          <cell r="DV118">
            <v>94802.96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2342935.79</v>
          </cell>
          <cell r="C119">
            <v>188311.33</v>
          </cell>
          <cell r="D119">
            <v>184084.8</v>
          </cell>
          <cell r="E119">
            <v>186872</v>
          </cell>
          <cell r="F119">
            <v>184895.1</v>
          </cell>
          <cell r="G119">
            <v>184181.37</v>
          </cell>
          <cell r="H119">
            <v>187627.76</v>
          </cell>
          <cell r="I119">
            <v>193303.39</v>
          </cell>
          <cell r="J119">
            <v>204808.27</v>
          </cell>
          <cell r="K119">
            <v>210047.67</v>
          </cell>
          <cell r="L119">
            <v>208783.58</v>
          </cell>
          <cell r="M119">
            <v>207084.12</v>
          </cell>
          <cell r="N119">
            <v>202936.4</v>
          </cell>
          <cell r="P119">
            <v>84777.01</v>
          </cell>
          <cell r="Q119">
            <v>5870.93</v>
          </cell>
          <cell r="R119">
            <v>5143.32</v>
          </cell>
          <cell r="S119">
            <v>5623.15</v>
          </cell>
          <cell r="T119">
            <v>5282.82</v>
          </cell>
          <cell r="U119">
            <v>5159.95</v>
          </cell>
          <cell r="V119">
            <v>5753.25</v>
          </cell>
          <cell r="W119">
            <v>6730.32</v>
          </cell>
          <cell r="X119">
            <v>8711.48</v>
          </cell>
          <cell r="Y119">
            <v>9613.4500000000007</v>
          </cell>
          <cell r="Z119">
            <v>9395.84</v>
          </cell>
          <cell r="AA119">
            <v>9103.27</v>
          </cell>
          <cell r="AB119">
            <v>8389.23</v>
          </cell>
          <cell r="AD119">
            <v>530698.44999999995</v>
          </cell>
          <cell r="AE119">
            <v>36413.919999999998</v>
          </cell>
          <cell r="AF119">
            <v>31652.38</v>
          </cell>
          <cell r="AG119">
            <v>34792.39</v>
          </cell>
          <cell r="AH119">
            <v>32565.25</v>
          </cell>
          <cell r="AI119">
            <v>31761.18</v>
          </cell>
          <cell r="AJ119">
            <v>35643.82</v>
          </cell>
          <cell r="AK119">
            <v>42037.88</v>
          </cell>
          <cell r="AL119">
            <v>54999.08</v>
          </cell>
          <cell r="AM119">
            <v>60901.69</v>
          </cell>
          <cell r="AN119">
            <v>59477.59</v>
          </cell>
          <cell r="AO119">
            <v>57563.01</v>
          </cell>
          <cell r="AP119">
            <v>52890.26</v>
          </cell>
          <cell r="AR119">
            <v>729373.16</v>
          </cell>
          <cell r="AS119">
            <v>56804.37</v>
          </cell>
          <cell r="AT119">
            <v>54557.11</v>
          </cell>
          <cell r="AU119">
            <v>56038.7</v>
          </cell>
          <cell r="AV119">
            <v>54987.96</v>
          </cell>
          <cell r="AW119">
            <v>55044.99</v>
          </cell>
          <cell r="AX119">
            <v>56876.639999999999</v>
          </cell>
          <cell r="AY119">
            <v>59894.71</v>
          </cell>
          <cell r="AZ119">
            <v>66011.240000000005</v>
          </cell>
          <cell r="BA119">
            <v>68796.59</v>
          </cell>
          <cell r="BB119">
            <v>68124.12</v>
          </cell>
          <cell r="BC119">
            <v>67221.279999999999</v>
          </cell>
          <cell r="BD119">
            <v>65015.45</v>
          </cell>
          <cell r="BF119">
            <v>181828.23</v>
          </cell>
          <cell r="BG119">
            <v>13625.69</v>
          </cell>
          <cell r="BH119">
            <v>12694.5</v>
          </cell>
          <cell r="BI119">
            <v>13307.92</v>
          </cell>
          <cell r="BJ119">
            <v>12872.57</v>
          </cell>
          <cell r="BK119">
            <v>12715.64</v>
          </cell>
          <cell r="BL119">
            <v>13474.81</v>
          </cell>
          <cell r="BM119">
            <v>14724.42</v>
          </cell>
          <cell r="BN119">
            <v>17259.28</v>
          </cell>
          <cell r="BO119">
            <v>18412.61</v>
          </cell>
          <cell r="BP119">
            <v>18134.82</v>
          </cell>
          <cell r="BQ119">
            <v>17759.75</v>
          </cell>
          <cell r="BR119">
            <v>16846.22</v>
          </cell>
          <cell r="BT119">
            <v>16359.63</v>
          </cell>
          <cell r="BU119">
            <v>1170.07</v>
          </cell>
          <cell r="BV119">
            <v>1052.3699999999999</v>
          </cell>
          <cell r="BW119">
            <v>1130.2</v>
          </cell>
          <cell r="BX119">
            <v>1075.22</v>
          </cell>
          <cell r="BY119">
            <v>1055.82</v>
          </cell>
          <cell r="BZ119">
            <v>1151.03</v>
          </cell>
          <cell r="CA119">
            <v>1309.7</v>
          </cell>
          <cell r="CB119">
            <v>1629.47</v>
          </cell>
          <cell r="CC119">
            <v>1775.37</v>
          </cell>
          <cell r="CD119">
            <v>1740.18</v>
          </cell>
          <cell r="CE119">
            <v>1692.85</v>
          </cell>
          <cell r="CF119">
            <v>1577.35</v>
          </cell>
          <cell r="CH119">
            <v>177403.2</v>
          </cell>
          <cell r="CI119">
            <v>12431.54</v>
          </cell>
          <cell r="CJ119">
            <v>10997.73</v>
          </cell>
          <cell r="CK119">
            <v>11943.26</v>
          </cell>
          <cell r="CL119">
            <v>11272.61</v>
          </cell>
          <cell r="CM119">
            <v>11030.49</v>
          </cell>
          <cell r="CN119">
            <v>12199.64</v>
          </cell>
          <cell r="CO119">
            <v>14125.05</v>
          </cell>
          <cell r="CP119">
            <v>18027.97</v>
          </cell>
          <cell r="CQ119">
            <v>19805.38</v>
          </cell>
          <cell r="CR119">
            <v>19376.55</v>
          </cell>
          <cell r="CS119">
            <v>18800.03</v>
          </cell>
          <cell r="CT119">
            <v>17392.95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4063375.47</v>
          </cell>
          <cell r="DK119">
            <v>314627.84999999998</v>
          </cell>
          <cell r="DL119">
            <v>300182.21000000002</v>
          </cell>
          <cell r="DM119">
            <v>309707.62</v>
          </cell>
          <cell r="DN119">
            <v>302951.53000000003</v>
          </cell>
          <cell r="DO119">
            <v>300949.44</v>
          </cell>
          <cell r="DP119">
            <v>312726.95</v>
          </cell>
          <cell r="DQ119">
            <v>332125.46999999997</v>
          </cell>
          <cell r="DR119">
            <v>371446.79</v>
          </cell>
          <cell r="DS119">
            <v>389352.76</v>
          </cell>
          <cell r="DT119">
            <v>385032.68</v>
          </cell>
          <cell r="DU119">
            <v>379224.31</v>
          </cell>
          <cell r="DV119">
            <v>365047.86</v>
          </cell>
          <cell r="DX119">
            <v>199813.05</v>
          </cell>
          <cell r="DY119">
            <v>13036.97</v>
          </cell>
          <cell r="DZ119">
            <v>10678.79</v>
          </cell>
          <cell r="EA119">
            <v>12160.59</v>
          </cell>
          <cell r="EB119">
            <v>11214.81</v>
          </cell>
          <cell r="EC119">
            <v>10730.14</v>
          </cell>
          <cell r="ED119">
            <v>12562.39</v>
          </cell>
          <cell r="EE119">
            <v>15684.75</v>
          </cell>
          <cell r="EF119">
            <v>21696.34</v>
          </cell>
          <cell r="EG119">
            <v>24481.84</v>
          </cell>
          <cell r="EH119">
            <v>23884.39</v>
          </cell>
          <cell r="EI119">
            <v>22906.28</v>
          </cell>
          <cell r="EJ119">
            <v>20775.759999999998</v>
          </cell>
          <cell r="EL119">
            <v>326542.05</v>
          </cell>
          <cell r="EM119">
            <v>21173.71</v>
          </cell>
          <cell r="EN119">
            <v>17492.88</v>
          </cell>
          <cell r="EO119">
            <v>19920.21</v>
          </cell>
          <cell r="EP119">
            <v>18198.560000000001</v>
          </cell>
          <cell r="EQ119">
            <v>17576.98</v>
          </cell>
          <cell r="ER119">
            <v>20578.39</v>
          </cell>
          <cell r="ES119">
            <v>25521.22</v>
          </cell>
          <cell r="ET119">
            <v>35540.660000000003</v>
          </cell>
          <cell r="EU119">
            <v>40103.58</v>
          </cell>
          <cell r="EV119">
            <v>39002.71</v>
          </cell>
          <cell r="EW119">
            <v>37522.67</v>
          </cell>
          <cell r="EX119">
            <v>33910.480000000003</v>
          </cell>
          <cell r="EZ119">
            <v>10441.75</v>
          </cell>
          <cell r="FA119">
            <v>677.07</v>
          </cell>
          <cell r="FB119">
            <v>559.37</v>
          </cell>
          <cell r="FC119">
            <v>636.98</v>
          </cell>
          <cell r="FD119">
            <v>581.92999999999995</v>
          </cell>
          <cell r="FE119">
            <v>562.04999999999995</v>
          </cell>
          <cell r="FF119">
            <v>658.03</v>
          </cell>
          <cell r="FG119">
            <v>816.09</v>
          </cell>
          <cell r="FH119">
            <v>1136.47</v>
          </cell>
          <cell r="FI119">
            <v>1282.3800000000001</v>
          </cell>
          <cell r="FJ119">
            <v>1247.18</v>
          </cell>
          <cell r="FK119">
            <v>1199.8499999999999</v>
          </cell>
          <cell r="FL119">
            <v>1084.3499999999999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536796.85</v>
          </cell>
          <cell r="GC119">
            <v>34887.75</v>
          </cell>
          <cell r="GD119">
            <v>28731.040000000001</v>
          </cell>
          <cell r="GE119">
            <v>32717.78</v>
          </cell>
          <cell r="GF119">
            <v>29995.3</v>
          </cell>
          <cell r="GG119">
            <v>28869.17</v>
          </cell>
          <cell r="GH119">
            <v>33798.81</v>
          </cell>
          <cell r="GI119">
            <v>42022.06</v>
          </cell>
          <cell r="GJ119">
            <v>58373.47</v>
          </cell>
          <cell r="GK119">
            <v>65867.8</v>
          </cell>
          <cell r="GL119">
            <v>64134.28</v>
          </cell>
          <cell r="GM119">
            <v>61628.800000000003</v>
          </cell>
          <cell r="GN119">
            <v>55770.59</v>
          </cell>
        </row>
        <row r="120">
          <cell r="A120" t="str">
            <v>Long Term Interest Expenses</v>
          </cell>
          <cell r="B120">
            <v>5098921.08</v>
          </cell>
          <cell r="C120">
            <v>424910.09</v>
          </cell>
          <cell r="D120">
            <v>424910.09</v>
          </cell>
          <cell r="E120">
            <v>424910.09</v>
          </cell>
          <cell r="F120">
            <v>424910.09</v>
          </cell>
          <cell r="G120">
            <v>424910.09</v>
          </cell>
          <cell r="H120">
            <v>424910.09</v>
          </cell>
          <cell r="I120">
            <v>424910.09</v>
          </cell>
          <cell r="J120">
            <v>424910.09</v>
          </cell>
          <cell r="K120">
            <v>424910.09</v>
          </cell>
          <cell r="L120">
            <v>424910.09</v>
          </cell>
          <cell r="M120">
            <v>424910.09</v>
          </cell>
          <cell r="N120">
            <v>424910.09</v>
          </cell>
          <cell r="P120">
            <v>877788.96</v>
          </cell>
          <cell r="Q120">
            <v>73149.08</v>
          </cell>
          <cell r="R120">
            <v>73149.08</v>
          </cell>
          <cell r="S120">
            <v>73149.08</v>
          </cell>
          <cell r="T120">
            <v>73149.08</v>
          </cell>
          <cell r="U120">
            <v>73149.08</v>
          </cell>
          <cell r="V120">
            <v>73149.08</v>
          </cell>
          <cell r="W120">
            <v>73149.08</v>
          </cell>
          <cell r="X120">
            <v>73149.08</v>
          </cell>
          <cell r="Y120">
            <v>73149.08</v>
          </cell>
          <cell r="Z120">
            <v>73149.08</v>
          </cell>
          <cell r="AA120">
            <v>73149.08</v>
          </cell>
          <cell r="AB120">
            <v>73149.08</v>
          </cell>
          <cell r="AD120">
            <v>5744354.04</v>
          </cell>
          <cell r="AE120">
            <v>478696.17</v>
          </cell>
          <cell r="AF120">
            <v>478696.17</v>
          </cell>
          <cell r="AG120">
            <v>478696.17</v>
          </cell>
          <cell r="AH120">
            <v>478696.17</v>
          </cell>
          <cell r="AI120">
            <v>478696.17</v>
          </cell>
          <cell r="AJ120">
            <v>478696.17</v>
          </cell>
          <cell r="AK120">
            <v>478696.17</v>
          </cell>
          <cell r="AL120">
            <v>478696.17</v>
          </cell>
          <cell r="AM120">
            <v>478696.17</v>
          </cell>
          <cell r="AN120">
            <v>478696.17</v>
          </cell>
          <cell r="AO120">
            <v>478696.17</v>
          </cell>
          <cell r="AP120">
            <v>478696.17</v>
          </cell>
          <cell r="AR120">
            <v>2710818.72</v>
          </cell>
          <cell r="AS120">
            <v>225901.56</v>
          </cell>
          <cell r="AT120">
            <v>225901.56</v>
          </cell>
          <cell r="AU120">
            <v>225901.56</v>
          </cell>
          <cell r="AV120">
            <v>225901.56</v>
          </cell>
          <cell r="AW120">
            <v>225901.56</v>
          </cell>
          <cell r="AX120">
            <v>225901.56</v>
          </cell>
          <cell r="AY120">
            <v>225901.56</v>
          </cell>
          <cell r="AZ120">
            <v>225901.56</v>
          </cell>
          <cell r="BA120">
            <v>225901.56</v>
          </cell>
          <cell r="BB120">
            <v>225901.56</v>
          </cell>
          <cell r="BC120">
            <v>225901.56</v>
          </cell>
          <cell r="BD120">
            <v>225901.56</v>
          </cell>
          <cell r="BF120">
            <v>1123053.48</v>
          </cell>
          <cell r="BG120">
            <v>93587.79</v>
          </cell>
          <cell r="BH120">
            <v>93587.79</v>
          </cell>
          <cell r="BI120">
            <v>93587.79</v>
          </cell>
          <cell r="BJ120">
            <v>93587.79</v>
          </cell>
          <cell r="BK120">
            <v>93587.79</v>
          </cell>
          <cell r="BL120">
            <v>93587.79</v>
          </cell>
          <cell r="BM120">
            <v>93587.79</v>
          </cell>
          <cell r="BN120">
            <v>93587.79</v>
          </cell>
          <cell r="BO120">
            <v>93587.79</v>
          </cell>
          <cell r="BP120">
            <v>93587.79</v>
          </cell>
          <cell r="BQ120">
            <v>93587.79</v>
          </cell>
          <cell r="BR120">
            <v>93587.79</v>
          </cell>
          <cell r="BT120">
            <v>141995.28</v>
          </cell>
          <cell r="BU120">
            <v>11832.94</v>
          </cell>
          <cell r="BV120">
            <v>11832.94</v>
          </cell>
          <cell r="BW120">
            <v>11832.94</v>
          </cell>
          <cell r="BX120">
            <v>11832.94</v>
          </cell>
          <cell r="BY120">
            <v>11832.94</v>
          </cell>
          <cell r="BZ120">
            <v>11832.94</v>
          </cell>
          <cell r="CA120">
            <v>11832.94</v>
          </cell>
          <cell r="CB120">
            <v>11832.94</v>
          </cell>
          <cell r="CC120">
            <v>11832.94</v>
          </cell>
          <cell r="CD120">
            <v>11832.94</v>
          </cell>
          <cell r="CE120">
            <v>11832.94</v>
          </cell>
          <cell r="CF120">
            <v>11832.94</v>
          </cell>
          <cell r="CH120">
            <v>1729760.52</v>
          </cell>
          <cell r="CI120">
            <v>144146.71</v>
          </cell>
          <cell r="CJ120">
            <v>144146.71</v>
          </cell>
          <cell r="CK120">
            <v>144146.71</v>
          </cell>
          <cell r="CL120">
            <v>144146.71</v>
          </cell>
          <cell r="CM120">
            <v>144146.71</v>
          </cell>
          <cell r="CN120">
            <v>144146.71</v>
          </cell>
          <cell r="CO120">
            <v>144146.71</v>
          </cell>
          <cell r="CP120">
            <v>144146.71</v>
          </cell>
          <cell r="CQ120">
            <v>144146.71</v>
          </cell>
          <cell r="CR120">
            <v>144146.71</v>
          </cell>
          <cell r="CS120">
            <v>144146.71</v>
          </cell>
          <cell r="CT120">
            <v>144146.71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17426692.080000002</v>
          </cell>
          <cell r="DK120">
            <v>1452224.34</v>
          </cell>
          <cell r="DL120">
            <v>1452224.34</v>
          </cell>
          <cell r="DM120">
            <v>1452224.34</v>
          </cell>
          <cell r="DN120">
            <v>1452224.34</v>
          </cell>
          <cell r="DO120">
            <v>1452224.34</v>
          </cell>
          <cell r="DP120">
            <v>1452224.34</v>
          </cell>
          <cell r="DQ120">
            <v>1452224.34</v>
          </cell>
          <cell r="DR120">
            <v>1452224.34</v>
          </cell>
          <cell r="DS120">
            <v>1452224.34</v>
          </cell>
          <cell r="DT120">
            <v>1452224.34</v>
          </cell>
          <cell r="DU120">
            <v>1452224.34</v>
          </cell>
          <cell r="DV120">
            <v>1452224.34</v>
          </cell>
          <cell r="DX120">
            <v>2710818.72</v>
          </cell>
          <cell r="DY120">
            <v>225901.56</v>
          </cell>
          <cell r="DZ120">
            <v>225901.56</v>
          </cell>
          <cell r="EA120">
            <v>225901.56</v>
          </cell>
          <cell r="EB120">
            <v>225901.56</v>
          </cell>
          <cell r="EC120">
            <v>225901.56</v>
          </cell>
          <cell r="ED120">
            <v>225901.56</v>
          </cell>
          <cell r="EE120">
            <v>225901.56</v>
          </cell>
          <cell r="EF120">
            <v>225901.56</v>
          </cell>
          <cell r="EG120">
            <v>225901.56</v>
          </cell>
          <cell r="EH120">
            <v>225901.56</v>
          </cell>
          <cell r="EI120">
            <v>225901.56</v>
          </cell>
          <cell r="EJ120">
            <v>225901.56</v>
          </cell>
          <cell r="EL120">
            <v>4440579.3600000003</v>
          </cell>
          <cell r="EM120">
            <v>370048.28</v>
          </cell>
          <cell r="EN120">
            <v>370048.28</v>
          </cell>
          <cell r="EO120">
            <v>370048.28</v>
          </cell>
          <cell r="EP120">
            <v>370048.28</v>
          </cell>
          <cell r="EQ120">
            <v>370048.28</v>
          </cell>
          <cell r="ER120">
            <v>370048.28</v>
          </cell>
          <cell r="ES120">
            <v>370048.28</v>
          </cell>
          <cell r="ET120">
            <v>370048.28</v>
          </cell>
          <cell r="EU120">
            <v>370048.28</v>
          </cell>
          <cell r="EV120">
            <v>370048.28</v>
          </cell>
          <cell r="EW120">
            <v>370048.28</v>
          </cell>
          <cell r="EX120">
            <v>370048.28</v>
          </cell>
          <cell r="EZ120">
            <v>141995.28</v>
          </cell>
          <cell r="FA120">
            <v>11832.94</v>
          </cell>
          <cell r="FB120">
            <v>11832.94</v>
          </cell>
          <cell r="FC120">
            <v>11832.94</v>
          </cell>
          <cell r="FD120">
            <v>11832.94</v>
          </cell>
          <cell r="FE120">
            <v>11832.94</v>
          </cell>
          <cell r="FF120">
            <v>11832.94</v>
          </cell>
          <cell r="FG120">
            <v>11832.94</v>
          </cell>
          <cell r="FH120">
            <v>11832.94</v>
          </cell>
          <cell r="FI120">
            <v>11832.94</v>
          </cell>
          <cell r="FJ120">
            <v>11832.94</v>
          </cell>
          <cell r="FK120">
            <v>11832.94</v>
          </cell>
          <cell r="FL120">
            <v>11832.94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7293393.3600000003</v>
          </cell>
          <cell r="GC120">
            <v>607782.78</v>
          </cell>
          <cell r="GD120">
            <v>607782.78</v>
          </cell>
          <cell r="GE120">
            <v>607782.78</v>
          </cell>
          <cell r="GF120">
            <v>607782.78</v>
          </cell>
          <cell r="GG120">
            <v>607782.78</v>
          </cell>
          <cell r="GH120">
            <v>607782.78</v>
          </cell>
          <cell r="GI120">
            <v>607782.78</v>
          </cell>
          <cell r="GJ120">
            <v>607782.78</v>
          </cell>
          <cell r="GK120">
            <v>607782.78</v>
          </cell>
          <cell r="GL120">
            <v>607782.78</v>
          </cell>
          <cell r="GM120">
            <v>607782.78</v>
          </cell>
          <cell r="GN120">
            <v>607782.78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>
            <v>708150.13</v>
          </cell>
          <cell r="C125">
            <v>57587.6</v>
          </cell>
          <cell r="D125">
            <v>59758.46</v>
          </cell>
          <cell r="E125">
            <v>68425.570000000007</v>
          </cell>
          <cell r="F125">
            <v>67430.2</v>
          </cell>
          <cell r="G125">
            <v>56086.51</v>
          </cell>
          <cell r="H125">
            <v>47701.33</v>
          </cell>
          <cell r="I125">
            <v>40971.08</v>
          </cell>
          <cell r="J125">
            <v>48439.27</v>
          </cell>
          <cell r="K125">
            <v>54754.47</v>
          </cell>
          <cell r="L125">
            <v>60788.24</v>
          </cell>
          <cell r="M125">
            <v>71646.899999999994</v>
          </cell>
          <cell r="N125">
            <v>74560.5</v>
          </cell>
          <cell r="P125">
            <v>121909.39</v>
          </cell>
          <cell r="Q125">
            <v>9913.81</v>
          </cell>
          <cell r="R125">
            <v>10287.530000000001</v>
          </cell>
          <cell r="S125">
            <v>11779.59</v>
          </cell>
          <cell r="T125">
            <v>11608.24</v>
          </cell>
          <cell r="U125">
            <v>9655.4</v>
          </cell>
          <cell r="V125">
            <v>8211.8799999999992</v>
          </cell>
          <cell r="W125">
            <v>7053.25</v>
          </cell>
          <cell r="X125">
            <v>8338.91</v>
          </cell>
          <cell r="Y125">
            <v>9426.09</v>
          </cell>
          <cell r="Z125">
            <v>10464.81</v>
          </cell>
          <cell r="AA125">
            <v>12334.15</v>
          </cell>
          <cell r="AB125">
            <v>12835.73</v>
          </cell>
          <cell r="AD125">
            <v>797789.38</v>
          </cell>
          <cell r="AE125">
            <v>64877.16</v>
          </cell>
          <cell r="AF125">
            <v>67322.83</v>
          </cell>
          <cell r="AG125">
            <v>77087.03</v>
          </cell>
          <cell r="AH125">
            <v>75965.67</v>
          </cell>
          <cell r="AI125">
            <v>63186.06</v>
          </cell>
          <cell r="AJ125">
            <v>53739.48</v>
          </cell>
          <cell r="AK125">
            <v>46157.29</v>
          </cell>
          <cell r="AL125">
            <v>54570.83</v>
          </cell>
          <cell r="AM125">
            <v>61685.41</v>
          </cell>
          <cell r="AN125">
            <v>68482.95</v>
          </cell>
          <cell r="AO125">
            <v>80716.13</v>
          </cell>
          <cell r="AP125">
            <v>83998.54</v>
          </cell>
          <cell r="AR125">
            <v>376484.87</v>
          </cell>
          <cell r="AS125">
            <v>30616.19</v>
          </cell>
          <cell r="AT125">
            <v>31770.32</v>
          </cell>
          <cell r="AU125">
            <v>36378.15</v>
          </cell>
          <cell r="AV125">
            <v>35848.97</v>
          </cell>
          <cell r="AW125">
            <v>29818.14</v>
          </cell>
          <cell r="AX125">
            <v>25360.2</v>
          </cell>
          <cell r="AY125">
            <v>21782.09</v>
          </cell>
          <cell r="AZ125">
            <v>25752.52</v>
          </cell>
          <cell r="BA125">
            <v>29109.97</v>
          </cell>
          <cell r="BB125">
            <v>32317.8</v>
          </cell>
          <cell r="BC125">
            <v>38090.76</v>
          </cell>
          <cell r="BD125">
            <v>39639.760000000002</v>
          </cell>
          <cell r="BF125">
            <v>155972.29999999999</v>
          </cell>
          <cell r="BG125">
            <v>12683.85</v>
          </cell>
          <cell r="BH125">
            <v>13161.99</v>
          </cell>
          <cell r="BI125">
            <v>15070.95</v>
          </cell>
          <cell r="BJ125">
            <v>14851.71</v>
          </cell>
          <cell r="BK125">
            <v>12353.23</v>
          </cell>
          <cell r="BL125">
            <v>10506.37</v>
          </cell>
          <cell r="BM125">
            <v>9024.01</v>
          </cell>
          <cell r="BN125">
            <v>10668.9</v>
          </cell>
          <cell r="BO125">
            <v>12059.84</v>
          </cell>
          <cell r="BP125">
            <v>13388.8</v>
          </cell>
          <cell r="BQ125">
            <v>15780.46</v>
          </cell>
          <cell r="BR125">
            <v>16422.189999999999</v>
          </cell>
          <cell r="BT125">
            <v>19720.64</v>
          </cell>
          <cell r="BU125">
            <v>1603.71</v>
          </cell>
          <cell r="BV125">
            <v>1664.16</v>
          </cell>
          <cell r="BW125">
            <v>1905.52</v>
          </cell>
          <cell r="BX125">
            <v>1877.8</v>
          </cell>
          <cell r="BY125">
            <v>1561.9</v>
          </cell>
          <cell r="BZ125">
            <v>1328.39</v>
          </cell>
          <cell r="CA125">
            <v>1140.97</v>
          </cell>
          <cell r="CB125">
            <v>1348.94</v>
          </cell>
          <cell r="CC125">
            <v>1524.81</v>
          </cell>
          <cell r="CD125">
            <v>1692.84</v>
          </cell>
          <cell r="CE125">
            <v>1995.23</v>
          </cell>
          <cell r="CF125">
            <v>2076.37</v>
          </cell>
          <cell r="CH125">
            <v>240233.17</v>
          </cell>
          <cell r="CI125">
            <v>19536.04</v>
          </cell>
          <cell r="CJ125">
            <v>20272.490000000002</v>
          </cell>
          <cell r="CK125">
            <v>23212.720000000001</v>
          </cell>
          <cell r="CL125">
            <v>22875.05</v>
          </cell>
          <cell r="CM125">
            <v>19026.810000000001</v>
          </cell>
          <cell r="CN125">
            <v>16182.22</v>
          </cell>
          <cell r="CO125">
            <v>13899.05</v>
          </cell>
          <cell r="CP125">
            <v>16432.560000000001</v>
          </cell>
          <cell r="CQ125">
            <v>18574.93</v>
          </cell>
          <cell r="CR125">
            <v>20621.830000000002</v>
          </cell>
          <cell r="CS125">
            <v>24305.53</v>
          </cell>
          <cell r="CT125">
            <v>25293.94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>
            <v>2420259.88</v>
          </cell>
          <cell r="DK125">
            <v>196818.36</v>
          </cell>
          <cell r="DL125">
            <v>204237.78</v>
          </cell>
          <cell r="DM125">
            <v>233859.53</v>
          </cell>
          <cell r="DN125">
            <v>230457.64</v>
          </cell>
          <cell r="DO125">
            <v>191688.05</v>
          </cell>
          <cell r="DP125">
            <v>163029.87</v>
          </cell>
          <cell r="DQ125">
            <v>140027.74</v>
          </cell>
          <cell r="DR125">
            <v>165551.93</v>
          </cell>
          <cell r="DS125">
            <v>187135.52</v>
          </cell>
          <cell r="DT125">
            <v>207757.27</v>
          </cell>
          <cell r="DU125">
            <v>244869.16</v>
          </cell>
          <cell r="DV125">
            <v>254827.03</v>
          </cell>
          <cell r="DX125">
            <v>376484.87</v>
          </cell>
          <cell r="DY125">
            <v>30616.19</v>
          </cell>
          <cell r="DZ125">
            <v>31770.32</v>
          </cell>
          <cell r="EA125">
            <v>36378.15</v>
          </cell>
          <cell r="EB125">
            <v>35848.97</v>
          </cell>
          <cell r="EC125">
            <v>29818.14</v>
          </cell>
          <cell r="ED125">
            <v>25360.2</v>
          </cell>
          <cell r="EE125">
            <v>21782.09</v>
          </cell>
          <cell r="EF125">
            <v>25752.52</v>
          </cell>
          <cell r="EG125">
            <v>29109.97</v>
          </cell>
          <cell r="EH125">
            <v>32317.8</v>
          </cell>
          <cell r="EI125">
            <v>38090.76</v>
          </cell>
          <cell r="EJ125">
            <v>39639.760000000002</v>
          </cell>
          <cell r="EL125">
            <v>616718</v>
          </cell>
          <cell r="EM125">
            <v>50152</v>
          </cell>
          <cell r="EN125">
            <v>52043</v>
          </cell>
          <cell r="EO125">
            <v>59591</v>
          </cell>
          <cell r="EP125">
            <v>58724</v>
          </cell>
          <cell r="EQ125">
            <v>48845</v>
          </cell>
          <cell r="ER125">
            <v>41542</v>
          </cell>
          <cell r="ES125">
            <v>35681</v>
          </cell>
          <cell r="ET125">
            <v>42185</v>
          </cell>
          <cell r="EU125">
            <v>47685</v>
          </cell>
          <cell r="EV125">
            <v>52940</v>
          </cell>
          <cell r="EW125">
            <v>62396</v>
          </cell>
          <cell r="EX125">
            <v>64934</v>
          </cell>
          <cell r="EZ125">
            <v>19720.64</v>
          </cell>
          <cell r="FA125">
            <v>1603.71</v>
          </cell>
          <cell r="FB125">
            <v>1664.16</v>
          </cell>
          <cell r="FC125">
            <v>1905.52</v>
          </cell>
          <cell r="FD125">
            <v>1877.8</v>
          </cell>
          <cell r="FE125">
            <v>1561.9</v>
          </cell>
          <cell r="FF125">
            <v>1328.39</v>
          </cell>
          <cell r="FG125">
            <v>1140.97</v>
          </cell>
          <cell r="FH125">
            <v>1348.94</v>
          </cell>
          <cell r="FI125">
            <v>1524.81</v>
          </cell>
          <cell r="FJ125">
            <v>1692.84</v>
          </cell>
          <cell r="FK125">
            <v>1995.23</v>
          </cell>
          <cell r="FL125">
            <v>2076.37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>
            <v>1012923.51</v>
          </cell>
          <cell r="GC125">
            <v>82371.899999999994</v>
          </cell>
          <cell r="GD125">
            <v>85477.48</v>
          </cell>
          <cell r="GE125">
            <v>97874.67</v>
          </cell>
          <cell r="GF125">
            <v>96450.77</v>
          </cell>
          <cell r="GG125">
            <v>80225.039999999994</v>
          </cell>
          <cell r="GH125">
            <v>68230.59</v>
          </cell>
          <cell r="GI125">
            <v>58604.06</v>
          </cell>
          <cell r="GJ125">
            <v>69286.460000000006</v>
          </cell>
          <cell r="GK125">
            <v>78319.78</v>
          </cell>
          <cell r="GL125">
            <v>86950.64</v>
          </cell>
          <cell r="GM125">
            <v>102481.99</v>
          </cell>
          <cell r="GN125">
            <v>106650.13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0</v>
          </cell>
          <cell r="V129" t="str">
            <v>0</v>
          </cell>
          <cell r="W129" t="str">
            <v>0</v>
          </cell>
          <cell r="X129" t="str">
            <v>0</v>
          </cell>
          <cell r="Y129" t="str">
            <v>0</v>
          </cell>
          <cell r="Z129" t="str">
            <v>0</v>
          </cell>
          <cell r="AA129" t="str">
            <v>0</v>
          </cell>
          <cell r="AB129" t="str">
            <v>0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36000</v>
          </cell>
          <cell r="BG129">
            <v>3000</v>
          </cell>
          <cell r="BH129">
            <v>3000</v>
          </cell>
          <cell r="BI129">
            <v>3000</v>
          </cell>
          <cell r="BJ129">
            <v>3000</v>
          </cell>
          <cell r="BK129">
            <v>3000</v>
          </cell>
          <cell r="BL129">
            <v>3000</v>
          </cell>
          <cell r="BM129">
            <v>3000</v>
          </cell>
          <cell r="BN129">
            <v>3000</v>
          </cell>
          <cell r="BO129">
            <v>3000</v>
          </cell>
          <cell r="BP129">
            <v>3000</v>
          </cell>
          <cell r="BQ129">
            <v>3000</v>
          </cell>
          <cell r="BR129">
            <v>3000</v>
          </cell>
          <cell r="BT129">
            <v>4.3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>
            <v>4.3</v>
          </cell>
          <cell r="CE129">
            <v>0</v>
          </cell>
          <cell r="CF129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36004.300000000003</v>
          </cell>
          <cell r="DK129">
            <v>3000</v>
          </cell>
          <cell r="DL129">
            <v>3000</v>
          </cell>
          <cell r="DM129">
            <v>3000</v>
          </cell>
          <cell r="DN129">
            <v>3000</v>
          </cell>
          <cell r="DO129">
            <v>3000</v>
          </cell>
          <cell r="DP129">
            <v>3000</v>
          </cell>
          <cell r="DQ129">
            <v>3000</v>
          </cell>
          <cell r="DR129">
            <v>3000</v>
          </cell>
          <cell r="DS129">
            <v>3000</v>
          </cell>
          <cell r="DT129">
            <v>3004.3</v>
          </cell>
          <cell r="DU129">
            <v>3000</v>
          </cell>
          <cell r="DV129">
            <v>3000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305084.03999999998</v>
          </cell>
          <cell r="C130">
            <v>25423.67</v>
          </cell>
          <cell r="D130">
            <v>25423.67</v>
          </cell>
          <cell r="E130">
            <v>25423.67</v>
          </cell>
          <cell r="F130">
            <v>25423.67</v>
          </cell>
          <cell r="G130">
            <v>25423.67</v>
          </cell>
          <cell r="H130">
            <v>25423.67</v>
          </cell>
          <cell r="I130">
            <v>25423.67</v>
          </cell>
          <cell r="J130">
            <v>25423.67</v>
          </cell>
          <cell r="K130">
            <v>25423.67</v>
          </cell>
          <cell r="L130">
            <v>25423.67</v>
          </cell>
          <cell r="M130">
            <v>25423.67</v>
          </cell>
          <cell r="N130">
            <v>25423.67</v>
          </cell>
          <cell r="P130">
            <v>24509.5</v>
          </cell>
          <cell r="Q130">
            <v>2613.52</v>
          </cell>
          <cell r="R130">
            <v>2606.0300000000002</v>
          </cell>
          <cell r="S130">
            <v>2606.0300000000002</v>
          </cell>
          <cell r="T130">
            <v>2606.0300000000002</v>
          </cell>
          <cell r="U130">
            <v>1891.29</v>
          </cell>
          <cell r="V130">
            <v>1819.17</v>
          </cell>
          <cell r="W130">
            <v>1915.98</v>
          </cell>
          <cell r="X130">
            <v>1705.13</v>
          </cell>
          <cell r="Y130">
            <v>1686.58</v>
          </cell>
          <cell r="Z130">
            <v>1686.58</v>
          </cell>
          <cell r="AA130">
            <v>1686.58</v>
          </cell>
          <cell r="AB130">
            <v>1686.58</v>
          </cell>
          <cell r="AD130">
            <v>512000.04</v>
          </cell>
          <cell r="AE130">
            <v>42666.67</v>
          </cell>
          <cell r="AF130">
            <v>42666.67</v>
          </cell>
          <cell r="AG130">
            <v>42666.67</v>
          </cell>
          <cell r="AH130">
            <v>42666.67</v>
          </cell>
          <cell r="AI130">
            <v>42666.67</v>
          </cell>
          <cell r="AJ130">
            <v>42666.67</v>
          </cell>
          <cell r="AK130">
            <v>42666.67</v>
          </cell>
          <cell r="AL130">
            <v>42666.67</v>
          </cell>
          <cell r="AM130">
            <v>42666.67</v>
          </cell>
          <cell r="AN130">
            <v>42666.67</v>
          </cell>
          <cell r="AO130">
            <v>42666.67</v>
          </cell>
          <cell r="AP130">
            <v>42666.67</v>
          </cell>
          <cell r="AR130">
            <v>257000.04</v>
          </cell>
          <cell r="AS130">
            <v>21416.67</v>
          </cell>
          <cell r="AT130">
            <v>21416.67</v>
          </cell>
          <cell r="AU130">
            <v>21416.67</v>
          </cell>
          <cell r="AV130">
            <v>21416.67</v>
          </cell>
          <cell r="AW130">
            <v>21416.67</v>
          </cell>
          <cell r="AX130">
            <v>21416.67</v>
          </cell>
          <cell r="AY130">
            <v>21416.67</v>
          </cell>
          <cell r="AZ130">
            <v>21416.67</v>
          </cell>
          <cell r="BA130">
            <v>21416.67</v>
          </cell>
          <cell r="BB130">
            <v>21416.67</v>
          </cell>
          <cell r="BC130">
            <v>21416.67</v>
          </cell>
          <cell r="BD130">
            <v>21416.67</v>
          </cell>
          <cell r="BF130">
            <v>77000.039999999994</v>
          </cell>
          <cell r="BG130">
            <v>6416.67</v>
          </cell>
          <cell r="BH130">
            <v>6416.67</v>
          </cell>
          <cell r="BI130">
            <v>6416.67</v>
          </cell>
          <cell r="BJ130">
            <v>6416.67</v>
          </cell>
          <cell r="BK130">
            <v>6416.67</v>
          </cell>
          <cell r="BL130">
            <v>6416.67</v>
          </cell>
          <cell r="BM130">
            <v>6416.67</v>
          </cell>
          <cell r="BN130">
            <v>6416.67</v>
          </cell>
          <cell r="BO130">
            <v>6416.67</v>
          </cell>
          <cell r="BP130">
            <v>6416.67</v>
          </cell>
          <cell r="BQ130">
            <v>6416.67</v>
          </cell>
          <cell r="BR130">
            <v>6416.67</v>
          </cell>
          <cell r="BT130">
            <v>10468.469999999999</v>
          </cell>
          <cell r="BU130">
            <v>848.28</v>
          </cell>
          <cell r="BV130">
            <v>838.32</v>
          </cell>
          <cell r="BW130">
            <v>838.32</v>
          </cell>
          <cell r="BX130">
            <v>838.32</v>
          </cell>
          <cell r="BY130">
            <v>923.42</v>
          </cell>
          <cell r="BZ130">
            <v>910.29</v>
          </cell>
          <cell r="CA130">
            <v>984.68</v>
          </cell>
          <cell r="CB130">
            <v>869.24</v>
          </cell>
          <cell r="CC130">
            <v>854.4</v>
          </cell>
          <cell r="CD130">
            <v>854.4</v>
          </cell>
          <cell r="CE130">
            <v>854.4</v>
          </cell>
          <cell r="CF130">
            <v>854.4</v>
          </cell>
          <cell r="CH130">
            <v>155700</v>
          </cell>
          <cell r="CI130">
            <v>12975</v>
          </cell>
          <cell r="CJ130">
            <v>12975</v>
          </cell>
          <cell r="CK130">
            <v>12975</v>
          </cell>
          <cell r="CL130">
            <v>12975</v>
          </cell>
          <cell r="CM130">
            <v>12975</v>
          </cell>
          <cell r="CN130">
            <v>12975</v>
          </cell>
          <cell r="CO130">
            <v>12975</v>
          </cell>
          <cell r="CP130">
            <v>12975</v>
          </cell>
          <cell r="CQ130">
            <v>12975</v>
          </cell>
          <cell r="CR130">
            <v>12975</v>
          </cell>
          <cell r="CS130">
            <v>12975</v>
          </cell>
          <cell r="CT130">
            <v>12975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1341762.1299999999</v>
          </cell>
          <cell r="DK130">
            <v>112360.48</v>
          </cell>
          <cell r="DL130">
            <v>112343.03</v>
          </cell>
          <cell r="DM130">
            <v>112343.03</v>
          </cell>
          <cell r="DN130">
            <v>112343.03</v>
          </cell>
          <cell r="DO130">
            <v>111713.39</v>
          </cell>
          <cell r="DP130">
            <v>111628.14</v>
          </cell>
          <cell r="DQ130">
            <v>111799.34</v>
          </cell>
          <cell r="DR130">
            <v>111473.05</v>
          </cell>
          <cell r="DS130">
            <v>111439.66</v>
          </cell>
          <cell r="DT130">
            <v>111439.66</v>
          </cell>
          <cell r="DU130">
            <v>111439.66</v>
          </cell>
          <cell r="DV130">
            <v>111439.66</v>
          </cell>
          <cell r="DX130">
            <v>192000</v>
          </cell>
          <cell r="DY130">
            <v>16000</v>
          </cell>
          <cell r="DZ130">
            <v>16000</v>
          </cell>
          <cell r="EA130">
            <v>16000</v>
          </cell>
          <cell r="EB130">
            <v>16000</v>
          </cell>
          <cell r="EC130">
            <v>16000</v>
          </cell>
          <cell r="ED130">
            <v>16000</v>
          </cell>
          <cell r="EE130">
            <v>16000</v>
          </cell>
          <cell r="EF130">
            <v>16000</v>
          </cell>
          <cell r="EG130">
            <v>16000</v>
          </cell>
          <cell r="EH130">
            <v>16000</v>
          </cell>
          <cell r="EI130">
            <v>16000</v>
          </cell>
          <cell r="EJ130">
            <v>16000</v>
          </cell>
          <cell r="EL130">
            <v>86400</v>
          </cell>
          <cell r="EM130">
            <v>7200</v>
          </cell>
          <cell r="EN130">
            <v>7200</v>
          </cell>
          <cell r="EO130">
            <v>7200</v>
          </cell>
          <cell r="EP130">
            <v>7200</v>
          </cell>
          <cell r="EQ130">
            <v>7200</v>
          </cell>
          <cell r="ER130">
            <v>7200</v>
          </cell>
          <cell r="ES130">
            <v>7200</v>
          </cell>
          <cell r="ET130">
            <v>7200</v>
          </cell>
          <cell r="EU130">
            <v>7200</v>
          </cell>
          <cell r="EV130">
            <v>7200</v>
          </cell>
          <cell r="EW130">
            <v>7200</v>
          </cell>
          <cell r="EX130">
            <v>7200</v>
          </cell>
          <cell r="EZ130">
            <v>12220.55</v>
          </cell>
          <cell r="FA130">
            <v>1071.3499999999999</v>
          </cell>
          <cell r="FB130">
            <v>1049.71</v>
          </cell>
          <cell r="FC130">
            <v>1049.71</v>
          </cell>
          <cell r="FD130">
            <v>1049.71</v>
          </cell>
          <cell r="FE130">
            <v>998.91</v>
          </cell>
          <cell r="FF130">
            <v>993.92</v>
          </cell>
          <cell r="FG130">
            <v>1059.3800000000001</v>
          </cell>
          <cell r="FH130">
            <v>987.1</v>
          </cell>
          <cell r="FI130">
            <v>990.19</v>
          </cell>
          <cell r="FJ130">
            <v>990.19</v>
          </cell>
          <cell r="FK130">
            <v>990.19</v>
          </cell>
          <cell r="FL130">
            <v>990.19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290620.55</v>
          </cell>
          <cell r="GC130">
            <v>24271.35</v>
          </cell>
          <cell r="GD130">
            <v>24249.71</v>
          </cell>
          <cell r="GE130">
            <v>24249.71</v>
          </cell>
          <cell r="GF130">
            <v>24249.71</v>
          </cell>
          <cell r="GG130">
            <v>24198.91</v>
          </cell>
          <cell r="GH130">
            <v>24193.919999999998</v>
          </cell>
          <cell r="GI130">
            <v>24259.38</v>
          </cell>
          <cell r="GJ130">
            <v>24187.1</v>
          </cell>
          <cell r="GK130">
            <v>24190.19</v>
          </cell>
          <cell r="GL130">
            <v>24190.19</v>
          </cell>
          <cell r="GM130">
            <v>24190.19</v>
          </cell>
          <cell r="GN130">
            <v>24190.19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5112</v>
          </cell>
          <cell r="C152">
            <v>426</v>
          </cell>
          <cell r="D152">
            <v>426</v>
          </cell>
          <cell r="E152">
            <v>426</v>
          </cell>
          <cell r="F152">
            <v>426</v>
          </cell>
          <cell r="G152">
            <v>426</v>
          </cell>
          <cell r="H152">
            <v>426</v>
          </cell>
          <cell r="I152">
            <v>426</v>
          </cell>
          <cell r="J152">
            <v>426</v>
          </cell>
          <cell r="K152">
            <v>426</v>
          </cell>
          <cell r="L152">
            <v>426</v>
          </cell>
          <cell r="M152">
            <v>426</v>
          </cell>
          <cell r="N152">
            <v>426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0</v>
          </cell>
          <cell r="V152" t="str">
            <v>0</v>
          </cell>
          <cell r="W152" t="str">
            <v>0</v>
          </cell>
          <cell r="X152" t="str">
            <v>0</v>
          </cell>
          <cell r="Y152" t="str">
            <v>0</v>
          </cell>
          <cell r="Z152" t="str">
            <v>0</v>
          </cell>
          <cell r="AA152" t="str">
            <v>0</v>
          </cell>
          <cell r="AB152" t="str">
            <v>0</v>
          </cell>
          <cell r="AD152">
            <v>120000</v>
          </cell>
          <cell r="AE152">
            <v>10000</v>
          </cell>
          <cell r="AF152">
            <v>10000</v>
          </cell>
          <cell r="AG152">
            <v>10000</v>
          </cell>
          <cell r="AH152">
            <v>10000</v>
          </cell>
          <cell r="AI152">
            <v>10000</v>
          </cell>
          <cell r="AJ152">
            <v>10000</v>
          </cell>
          <cell r="AK152">
            <v>10000</v>
          </cell>
          <cell r="AL152">
            <v>10000</v>
          </cell>
          <cell r="AM152">
            <v>10000</v>
          </cell>
          <cell r="AN152">
            <v>10000</v>
          </cell>
          <cell r="AO152">
            <v>10000</v>
          </cell>
          <cell r="AP152">
            <v>10000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150000</v>
          </cell>
          <cell r="BG152">
            <v>12500</v>
          </cell>
          <cell r="BH152">
            <v>12500</v>
          </cell>
          <cell r="BI152">
            <v>12500</v>
          </cell>
          <cell r="BJ152">
            <v>12500</v>
          </cell>
          <cell r="BK152">
            <v>12500</v>
          </cell>
          <cell r="BL152">
            <v>12500</v>
          </cell>
          <cell r="BM152">
            <v>12500</v>
          </cell>
          <cell r="BN152">
            <v>12500</v>
          </cell>
          <cell r="BO152">
            <v>12500</v>
          </cell>
          <cell r="BP152">
            <v>12500</v>
          </cell>
          <cell r="BQ152">
            <v>12500</v>
          </cell>
          <cell r="BR152">
            <v>12500</v>
          </cell>
          <cell r="BT152" t="str">
            <v>0</v>
          </cell>
          <cell r="BU152" t="str">
            <v>0</v>
          </cell>
          <cell r="BV152" t="str">
            <v>0</v>
          </cell>
          <cell r="BW152" t="str">
            <v>0</v>
          </cell>
          <cell r="BX152" t="str">
            <v>0</v>
          </cell>
          <cell r="BY152" t="str">
            <v>0</v>
          </cell>
          <cell r="BZ152" t="str">
            <v>0</v>
          </cell>
          <cell r="CA152" t="str">
            <v>0</v>
          </cell>
          <cell r="CB152" t="str">
            <v>0</v>
          </cell>
          <cell r="CC152" t="str">
            <v>0</v>
          </cell>
          <cell r="CD152" t="str">
            <v>0</v>
          </cell>
          <cell r="CE152" t="str">
            <v>0</v>
          </cell>
          <cell r="CF152" t="str">
            <v>0</v>
          </cell>
          <cell r="CH152">
            <v>132000</v>
          </cell>
          <cell r="CI152">
            <v>11000</v>
          </cell>
          <cell r="CJ152">
            <v>11000</v>
          </cell>
          <cell r="CK152">
            <v>11000</v>
          </cell>
          <cell r="CL152">
            <v>11000</v>
          </cell>
          <cell r="CM152">
            <v>11000</v>
          </cell>
          <cell r="CN152">
            <v>11000</v>
          </cell>
          <cell r="CO152">
            <v>11000</v>
          </cell>
          <cell r="CP152">
            <v>11000</v>
          </cell>
          <cell r="CQ152">
            <v>11000</v>
          </cell>
          <cell r="CR152">
            <v>11000</v>
          </cell>
          <cell r="CS152">
            <v>11000</v>
          </cell>
          <cell r="CT152">
            <v>11000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407112</v>
          </cell>
          <cell r="DK152">
            <v>33926</v>
          </cell>
          <cell r="DL152">
            <v>33926</v>
          </cell>
          <cell r="DM152">
            <v>33926</v>
          </cell>
          <cell r="DN152">
            <v>33926</v>
          </cell>
          <cell r="DO152">
            <v>33926</v>
          </cell>
          <cell r="DP152">
            <v>33926</v>
          </cell>
          <cell r="DQ152">
            <v>33926</v>
          </cell>
          <cell r="DR152">
            <v>33926</v>
          </cell>
          <cell r="DS152">
            <v>33926</v>
          </cell>
          <cell r="DT152">
            <v>33926</v>
          </cell>
          <cell r="DU152">
            <v>33926</v>
          </cell>
          <cell r="DV152">
            <v>33926</v>
          </cell>
          <cell r="DX152">
            <v>300000</v>
          </cell>
          <cell r="DY152">
            <v>30000</v>
          </cell>
          <cell r="DZ152">
            <v>30000</v>
          </cell>
          <cell r="EA152">
            <v>30000</v>
          </cell>
          <cell r="EB152">
            <v>30000</v>
          </cell>
          <cell r="EC152">
            <v>30000</v>
          </cell>
          <cell r="ED152">
            <v>30000</v>
          </cell>
          <cell r="EE152">
            <v>30000</v>
          </cell>
          <cell r="EF152">
            <v>30000</v>
          </cell>
          <cell r="EG152">
            <v>30000</v>
          </cell>
          <cell r="EH152">
            <v>30000</v>
          </cell>
          <cell r="EI152">
            <v>0</v>
          </cell>
          <cell r="EJ152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12000</v>
          </cell>
          <cell r="FA152">
            <v>1000</v>
          </cell>
          <cell r="FB152">
            <v>1000</v>
          </cell>
          <cell r="FC152">
            <v>1000</v>
          </cell>
          <cell r="FD152">
            <v>1000</v>
          </cell>
          <cell r="FE152">
            <v>1000</v>
          </cell>
          <cell r="FF152">
            <v>1000</v>
          </cell>
          <cell r="FG152">
            <v>1000</v>
          </cell>
          <cell r="FH152">
            <v>1000</v>
          </cell>
          <cell r="FI152">
            <v>1000</v>
          </cell>
          <cell r="FJ152">
            <v>1000</v>
          </cell>
          <cell r="FK152">
            <v>1000</v>
          </cell>
          <cell r="FL152">
            <v>1000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312000</v>
          </cell>
          <cell r="GC152">
            <v>31000</v>
          </cell>
          <cell r="GD152">
            <v>31000</v>
          </cell>
          <cell r="GE152">
            <v>31000</v>
          </cell>
          <cell r="GF152">
            <v>31000</v>
          </cell>
          <cell r="GG152">
            <v>31000</v>
          </cell>
          <cell r="GH152">
            <v>31000</v>
          </cell>
          <cell r="GI152">
            <v>31000</v>
          </cell>
          <cell r="GJ152">
            <v>31000</v>
          </cell>
          <cell r="GK152">
            <v>31000</v>
          </cell>
          <cell r="GL152">
            <v>31000</v>
          </cell>
          <cell r="GM152">
            <v>1000</v>
          </cell>
          <cell r="GN152">
            <v>1000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-114610.24000000001</v>
          </cell>
          <cell r="C155">
            <v>-6472.7</v>
          </cell>
          <cell r="D155">
            <v>-7527.95</v>
          </cell>
          <cell r="E155">
            <v>-6133.19</v>
          </cell>
          <cell r="F155">
            <v>-5818.49</v>
          </cell>
          <cell r="G155">
            <v>-7434.22</v>
          </cell>
          <cell r="H155">
            <v>-10374.81</v>
          </cell>
          <cell r="I155">
            <v>-11725.03</v>
          </cell>
          <cell r="J155">
            <v>-10690.33</v>
          </cell>
          <cell r="K155">
            <v>-12108.38</v>
          </cell>
          <cell r="L155">
            <v>-12108.38</v>
          </cell>
          <cell r="M155">
            <v>-12108.38</v>
          </cell>
          <cell r="N155">
            <v>-12108.38</v>
          </cell>
          <cell r="P155">
            <v>-9301.09</v>
          </cell>
          <cell r="Q155">
            <v>-1694.53</v>
          </cell>
          <cell r="R155">
            <v>-1955.99</v>
          </cell>
          <cell r="S155">
            <v>-1099</v>
          </cell>
          <cell r="T155">
            <v>-63.45</v>
          </cell>
          <cell r="U155">
            <v>-135.33000000000001</v>
          </cell>
          <cell r="V155">
            <v>-215.65</v>
          </cell>
          <cell r="W155">
            <v>-318.55</v>
          </cell>
          <cell r="X155">
            <v>-489.71</v>
          </cell>
          <cell r="Y155">
            <v>-832.22</v>
          </cell>
          <cell r="Z155">
            <v>-832.22</v>
          </cell>
          <cell r="AA155">
            <v>-832.22</v>
          </cell>
          <cell r="AB155">
            <v>-832.22</v>
          </cell>
          <cell r="AD155">
            <v>-184342.19</v>
          </cell>
          <cell r="AE155">
            <v>-19620.02</v>
          </cell>
          <cell r="AF155">
            <v>-12882.69</v>
          </cell>
          <cell r="AG155">
            <v>-11564.44</v>
          </cell>
          <cell r="AH155">
            <v>-12925.91</v>
          </cell>
          <cell r="AI155">
            <v>-12410.83</v>
          </cell>
          <cell r="AJ155">
            <v>-14655.88</v>
          </cell>
          <cell r="AK155">
            <v>-17297.900000000001</v>
          </cell>
          <cell r="AL155">
            <v>-18643.560000000001</v>
          </cell>
          <cell r="AM155">
            <v>-16085.24</v>
          </cell>
          <cell r="AN155">
            <v>-16085.24</v>
          </cell>
          <cell r="AO155">
            <v>-16085.24</v>
          </cell>
          <cell r="AP155">
            <v>-16085.24</v>
          </cell>
          <cell r="AR155">
            <v>-151533.18</v>
          </cell>
          <cell r="AS155">
            <v>-7308.74</v>
          </cell>
          <cell r="AT155">
            <v>-8449.32</v>
          </cell>
          <cell r="AU155">
            <v>-8999.76</v>
          </cell>
          <cell r="AV155">
            <v>-11295.48</v>
          </cell>
          <cell r="AW155">
            <v>-13751.62</v>
          </cell>
          <cell r="AX155">
            <v>-15834.7</v>
          </cell>
          <cell r="AY155">
            <v>-18369.93</v>
          </cell>
          <cell r="AZ155">
            <v>-19480.27</v>
          </cell>
          <cell r="BA155">
            <v>-12010.84</v>
          </cell>
          <cell r="BB155">
            <v>-12010.84</v>
          </cell>
          <cell r="BC155">
            <v>-12010.84</v>
          </cell>
          <cell r="BD155">
            <v>-12010.84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-1377.71</v>
          </cell>
          <cell r="BU155">
            <v>-1.01</v>
          </cell>
          <cell r="BV155">
            <v>-0.97</v>
          </cell>
          <cell r="BW155">
            <v>-2.33</v>
          </cell>
          <cell r="BX155">
            <v>-7.49</v>
          </cell>
          <cell r="BY155">
            <v>-19.13</v>
          </cell>
          <cell r="BZ155">
            <v>-52.82</v>
          </cell>
          <cell r="CA155">
            <v>-91.23</v>
          </cell>
          <cell r="CB155">
            <v>-149.93</v>
          </cell>
          <cell r="CC155">
            <v>-263.2</v>
          </cell>
          <cell r="CD155">
            <v>-263.2</v>
          </cell>
          <cell r="CE155">
            <v>-263.2</v>
          </cell>
          <cell r="CF155">
            <v>-263.2</v>
          </cell>
          <cell r="CH155">
            <v>-29854.73</v>
          </cell>
          <cell r="CI155">
            <v>-1901.46</v>
          </cell>
          <cell r="CJ155">
            <v>-2052.83</v>
          </cell>
          <cell r="CK155">
            <v>-1824.59</v>
          </cell>
          <cell r="CL155">
            <v>-1509.88</v>
          </cell>
          <cell r="CM155">
            <v>-1480.08</v>
          </cell>
          <cell r="CN155">
            <v>-1846.89</v>
          </cell>
          <cell r="CO155">
            <v>-2486.92</v>
          </cell>
          <cell r="CP155">
            <v>-2893.52</v>
          </cell>
          <cell r="CQ155">
            <v>-3464.64</v>
          </cell>
          <cell r="CR155">
            <v>-3464.64</v>
          </cell>
          <cell r="CS155">
            <v>-3464.64</v>
          </cell>
          <cell r="CT155">
            <v>-3464.64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-491019.14</v>
          </cell>
          <cell r="DK155">
            <v>-36998.46</v>
          </cell>
          <cell r="DL155">
            <v>-32869.75</v>
          </cell>
          <cell r="DM155">
            <v>-29623.31</v>
          </cell>
          <cell r="DN155">
            <v>-31620.7</v>
          </cell>
          <cell r="DO155">
            <v>-35231.21</v>
          </cell>
          <cell r="DP155">
            <v>-42980.75</v>
          </cell>
          <cell r="DQ155">
            <v>-50289.56</v>
          </cell>
          <cell r="DR155">
            <v>-52347.32</v>
          </cell>
          <cell r="DS155">
            <v>-44764.52</v>
          </cell>
          <cell r="DT155">
            <v>-44764.52</v>
          </cell>
          <cell r="DU155">
            <v>-44764.52</v>
          </cell>
          <cell r="DV155">
            <v>-44764.52</v>
          </cell>
          <cell r="DX155">
            <v>-54269.34</v>
          </cell>
          <cell r="DY155">
            <v>-5538.66</v>
          </cell>
          <cell r="DZ155">
            <v>-6577.03</v>
          </cell>
          <cell r="EA155">
            <v>-6394.81</v>
          </cell>
          <cell r="EB155">
            <v>-3678.56</v>
          </cell>
          <cell r="EC155">
            <v>-5137.08</v>
          </cell>
          <cell r="ED155">
            <v>-3844.23</v>
          </cell>
          <cell r="EE155">
            <v>-3056.44</v>
          </cell>
          <cell r="EF155">
            <v>-3491.77</v>
          </cell>
          <cell r="EG155">
            <v>-4137.6899999999996</v>
          </cell>
          <cell r="EH155">
            <v>-4137.6899999999996</v>
          </cell>
          <cell r="EI155">
            <v>-4137.6899999999996</v>
          </cell>
          <cell r="EJ155">
            <v>-4137.6899999999996</v>
          </cell>
          <cell r="EL155">
            <v>-97297</v>
          </cell>
          <cell r="EM155">
            <v>-9093</v>
          </cell>
          <cell r="EN155">
            <v>-10881</v>
          </cell>
          <cell r="EO155">
            <v>-7242</v>
          </cell>
          <cell r="EP155">
            <v>-3553</v>
          </cell>
          <cell r="EQ155">
            <v>-4024</v>
          </cell>
          <cell r="ER155">
            <v>-7957</v>
          </cell>
          <cell r="ES155">
            <v>-9761</v>
          </cell>
          <cell r="ET155">
            <v>-9714</v>
          </cell>
          <cell r="EU155">
            <v>-8768</v>
          </cell>
          <cell r="EV155">
            <v>-8768</v>
          </cell>
          <cell r="EW155">
            <v>-8768</v>
          </cell>
          <cell r="EX155">
            <v>-8768</v>
          </cell>
          <cell r="EZ155">
            <v>-393.07</v>
          </cell>
          <cell r="FA155">
            <v>-13.6</v>
          </cell>
          <cell r="FB155">
            <v>-21.72</v>
          </cell>
          <cell r="FC155">
            <v>-29.82</v>
          </cell>
          <cell r="FD155">
            <v>-52</v>
          </cell>
          <cell r="FE155">
            <v>12.63</v>
          </cell>
          <cell r="FF155">
            <v>-11.21</v>
          </cell>
          <cell r="FG155">
            <v>-16.29</v>
          </cell>
          <cell r="FH155">
            <v>-35.619999999999997</v>
          </cell>
          <cell r="FI155">
            <v>-56.36</v>
          </cell>
          <cell r="FJ155">
            <v>-56.36</v>
          </cell>
          <cell r="FK155">
            <v>-56.36</v>
          </cell>
          <cell r="FL155">
            <v>-56.36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-151959.41</v>
          </cell>
          <cell r="GC155">
            <v>-14645.26</v>
          </cell>
          <cell r="GD155">
            <v>-17479.75</v>
          </cell>
          <cell r="GE155">
            <v>-13666.63</v>
          </cell>
          <cell r="GF155">
            <v>-7283.56</v>
          </cell>
          <cell r="GG155">
            <v>-9148.4500000000007</v>
          </cell>
          <cell r="GH155">
            <v>-11812.44</v>
          </cell>
          <cell r="GI155">
            <v>-12833.73</v>
          </cell>
          <cell r="GJ155">
            <v>-13241.39</v>
          </cell>
          <cell r="GK155">
            <v>-12962.05</v>
          </cell>
          <cell r="GL155">
            <v>-12962.05</v>
          </cell>
          <cell r="GM155">
            <v>-12962.05</v>
          </cell>
          <cell r="GN155">
            <v>-12962.05</v>
          </cell>
        </row>
        <row r="156">
          <cell r="A156" t="str">
            <v>Total ShortTerm</v>
          </cell>
          <cell r="B156">
            <v>903735.92999999993</v>
          </cell>
          <cell r="C156">
            <v>76964.569999999992</v>
          </cell>
          <cell r="D156">
            <v>78080.180000000008</v>
          </cell>
          <cell r="E156">
            <v>88142.05</v>
          </cell>
          <cell r="F156">
            <v>87461.37999999999</v>
          </cell>
          <cell r="G156">
            <v>74501.959999999992</v>
          </cell>
          <cell r="H156">
            <v>63176.19</v>
          </cell>
          <cell r="I156">
            <v>55095.72</v>
          </cell>
          <cell r="J156">
            <v>63598.61</v>
          </cell>
          <cell r="K156">
            <v>68495.759999999995</v>
          </cell>
          <cell r="L156">
            <v>74529.53</v>
          </cell>
          <cell r="M156">
            <v>85388.189999999988</v>
          </cell>
          <cell r="N156">
            <v>88301.79</v>
          </cell>
          <cell r="P156">
            <v>137117.80000000002</v>
          </cell>
          <cell r="Q156">
            <v>10832.8</v>
          </cell>
          <cell r="R156">
            <v>10937.570000000002</v>
          </cell>
          <cell r="S156">
            <v>13286.62</v>
          </cell>
          <cell r="T156">
            <v>14150.82</v>
          </cell>
          <cell r="U156">
            <v>11411.359999999999</v>
          </cell>
          <cell r="V156">
            <v>9815.4</v>
          </cell>
          <cell r="W156">
            <v>8650.68</v>
          </cell>
          <cell r="X156">
            <v>9554.3300000000017</v>
          </cell>
          <cell r="Y156">
            <v>10280.450000000001</v>
          </cell>
          <cell r="Z156">
            <v>11319.17</v>
          </cell>
          <cell r="AA156">
            <v>13188.51</v>
          </cell>
          <cell r="AB156">
            <v>13690.09</v>
          </cell>
          <cell r="AD156">
            <v>1245447.23</v>
          </cell>
          <cell r="AE156">
            <v>97923.81</v>
          </cell>
          <cell r="AF156">
            <v>107106.81</v>
          </cell>
          <cell r="AG156">
            <v>118189.26</v>
          </cell>
          <cell r="AH156">
            <v>115706.43</v>
          </cell>
          <cell r="AI156">
            <v>103441.9</v>
          </cell>
          <cell r="AJ156">
            <v>91750.26999999999</v>
          </cell>
          <cell r="AK156">
            <v>81526.06</v>
          </cell>
          <cell r="AL156">
            <v>88593.94</v>
          </cell>
          <cell r="AM156">
            <v>98266.84</v>
          </cell>
          <cell r="AN156">
            <v>105064.37999999999</v>
          </cell>
          <cell r="AO156">
            <v>117297.55999999998</v>
          </cell>
          <cell r="AP156">
            <v>120579.96999999999</v>
          </cell>
          <cell r="AR156">
            <v>481951.73000000004</v>
          </cell>
          <cell r="AS156">
            <v>44724.12</v>
          </cell>
          <cell r="AT156">
            <v>44737.67</v>
          </cell>
          <cell r="AU156">
            <v>48795.06</v>
          </cell>
          <cell r="AV156">
            <v>45970.16</v>
          </cell>
          <cell r="AW156">
            <v>37483.189999999995</v>
          </cell>
          <cell r="AX156">
            <v>30942.169999999995</v>
          </cell>
          <cell r="AY156">
            <v>24828.829999999994</v>
          </cell>
          <cell r="AZ156">
            <v>27688.920000000002</v>
          </cell>
          <cell r="BA156">
            <v>38515.800000000003</v>
          </cell>
          <cell r="BB156">
            <v>41723.630000000005</v>
          </cell>
          <cell r="BC156">
            <v>47496.59</v>
          </cell>
          <cell r="BD156">
            <v>49045.59</v>
          </cell>
          <cell r="BF156">
            <v>418972.33999999997</v>
          </cell>
          <cell r="BG156">
            <v>34600.520000000004</v>
          </cell>
          <cell r="BH156">
            <v>35078.660000000003</v>
          </cell>
          <cell r="BI156">
            <v>36987.620000000003</v>
          </cell>
          <cell r="BJ156">
            <v>36768.379999999997</v>
          </cell>
          <cell r="BK156">
            <v>34269.9</v>
          </cell>
          <cell r="BL156">
            <v>32423.040000000001</v>
          </cell>
          <cell r="BM156">
            <v>30940.68</v>
          </cell>
          <cell r="BN156">
            <v>32585.57</v>
          </cell>
          <cell r="BO156">
            <v>33976.51</v>
          </cell>
          <cell r="BP156">
            <v>35305.47</v>
          </cell>
          <cell r="BQ156">
            <v>37697.129999999997</v>
          </cell>
          <cell r="BR156">
            <v>38338.86</v>
          </cell>
          <cell r="BT156">
            <v>28815.699999999997</v>
          </cell>
          <cell r="BU156">
            <v>2450.9799999999996</v>
          </cell>
          <cell r="BV156">
            <v>2501.5100000000002</v>
          </cell>
          <cell r="BW156">
            <v>2741.51</v>
          </cell>
          <cell r="BX156">
            <v>2708.63</v>
          </cell>
          <cell r="BY156">
            <v>2466.19</v>
          </cell>
          <cell r="BZ156">
            <v>2185.86</v>
          </cell>
          <cell r="CA156">
            <v>2034.42</v>
          </cell>
          <cell r="CB156">
            <v>2068.2500000000005</v>
          </cell>
          <cell r="CC156">
            <v>2116.0100000000002</v>
          </cell>
          <cell r="CD156">
            <v>2288.34</v>
          </cell>
          <cell r="CE156">
            <v>2586.4300000000003</v>
          </cell>
          <cell r="CF156">
            <v>2667.57</v>
          </cell>
          <cell r="CH156">
            <v>498078.44000000006</v>
          </cell>
          <cell r="CI156">
            <v>41609.58</v>
          </cell>
          <cell r="CJ156">
            <v>42194.66</v>
          </cell>
          <cell r="CK156">
            <v>45363.130000000005</v>
          </cell>
          <cell r="CL156">
            <v>45340.170000000006</v>
          </cell>
          <cell r="CM156">
            <v>41521.729999999996</v>
          </cell>
          <cell r="CN156">
            <v>38310.33</v>
          </cell>
          <cell r="CO156">
            <v>35387.130000000005</v>
          </cell>
          <cell r="CP156">
            <v>37514.04</v>
          </cell>
          <cell r="CQ156">
            <v>39085.29</v>
          </cell>
          <cell r="CR156">
            <v>41132.19</v>
          </cell>
          <cell r="CS156">
            <v>44815.89</v>
          </cell>
          <cell r="CT156">
            <v>45804.3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3714119.1699999995</v>
          </cell>
          <cell r="DK156">
            <v>309106.37999999995</v>
          </cell>
          <cell r="DL156">
            <v>320637.06</v>
          </cell>
          <cell r="DM156">
            <v>353505.25</v>
          </cell>
          <cell r="DN156">
            <v>348105.97000000003</v>
          </cell>
          <cell r="DO156">
            <v>305096.23</v>
          </cell>
          <cell r="DP156">
            <v>268603.26</v>
          </cell>
          <cell r="DQ156">
            <v>238463.51999999996</v>
          </cell>
          <cell r="DR156">
            <v>261603.65999999997</v>
          </cell>
          <cell r="DS156">
            <v>290736.65999999997</v>
          </cell>
          <cell r="DT156">
            <v>311362.70999999996</v>
          </cell>
          <cell r="DU156">
            <v>348470.3</v>
          </cell>
          <cell r="DV156">
            <v>358428.17</v>
          </cell>
          <cell r="DX156">
            <v>814215.53</v>
          </cell>
          <cell r="DY156">
            <v>71077.53</v>
          </cell>
          <cell r="DZ156">
            <v>71193.290000000008</v>
          </cell>
          <cell r="EA156">
            <v>75983.34</v>
          </cell>
          <cell r="EB156">
            <v>78170.41</v>
          </cell>
          <cell r="EC156">
            <v>70681.06</v>
          </cell>
          <cell r="ED156">
            <v>67515.97</v>
          </cell>
          <cell r="EE156">
            <v>64725.649999999994</v>
          </cell>
          <cell r="EF156">
            <v>68260.75</v>
          </cell>
          <cell r="EG156">
            <v>70972.28</v>
          </cell>
          <cell r="EH156">
            <v>74180.11</v>
          </cell>
          <cell r="EI156">
            <v>49953.07</v>
          </cell>
          <cell r="EJ156">
            <v>51502.07</v>
          </cell>
          <cell r="EL156">
            <v>605821</v>
          </cell>
          <cell r="EM156">
            <v>48259</v>
          </cell>
          <cell r="EN156">
            <v>48362</v>
          </cell>
          <cell r="EO156">
            <v>59549</v>
          </cell>
          <cell r="EP156">
            <v>62371</v>
          </cell>
          <cell r="EQ156">
            <v>52021</v>
          </cell>
          <cell r="ER156">
            <v>40785</v>
          </cell>
          <cell r="ES156">
            <v>33120</v>
          </cell>
          <cell r="ET156">
            <v>39671</v>
          </cell>
          <cell r="EU156">
            <v>46117</v>
          </cell>
          <cell r="EV156">
            <v>51372</v>
          </cell>
          <cell r="EW156">
            <v>60828</v>
          </cell>
          <cell r="EX156">
            <v>63366</v>
          </cell>
          <cell r="EZ156">
            <v>43548.12</v>
          </cell>
          <cell r="FA156">
            <v>3661.46</v>
          </cell>
          <cell r="FB156">
            <v>3692.15</v>
          </cell>
          <cell r="FC156">
            <v>3925.41</v>
          </cell>
          <cell r="FD156">
            <v>3875.51</v>
          </cell>
          <cell r="FE156">
            <v>3573.44</v>
          </cell>
          <cell r="FF156">
            <v>3311.1</v>
          </cell>
          <cell r="FG156">
            <v>3184.0600000000004</v>
          </cell>
          <cell r="FH156">
            <v>3300.42</v>
          </cell>
          <cell r="FI156">
            <v>3458.64</v>
          </cell>
          <cell r="FJ156">
            <v>3626.6699999999996</v>
          </cell>
          <cell r="FK156">
            <v>3929.06</v>
          </cell>
          <cell r="FL156">
            <v>4010.2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1463584.6500000001</v>
          </cell>
          <cell r="GC156">
            <v>122997.99</v>
          </cell>
          <cell r="GD156">
            <v>123247.44</v>
          </cell>
          <cell r="GE156">
            <v>139457.75</v>
          </cell>
          <cell r="GF156">
            <v>144416.92000000001</v>
          </cell>
          <cell r="GG156">
            <v>126275.50000000001</v>
          </cell>
          <cell r="GH156">
            <v>111612.06999999999</v>
          </cell>
          <cell r="GI156">
            <v>101029.71</v>
          </cell>
          <cell r="GJ156">
            <v>111232.17</v>
          </cell>
          <cell r="GK156">
            <v>120547.92</v>
          </cell>
          <cell r="GL156">
            <v>129178.78000000001</v>
          </cell>
          <cell r="GM156">
            <v>114710.13</v>
          </cell>
          <cell r="GN156">
            <v>118878.27</v>
          </cell>
        </row>
        <row r="157">
          <cell r="A157" t="str">
            <v>Short Term Interest Expenses</v>
          </cell>
          <cell r="B157">
            <v>903735.93</v>
          </cell>
          <cell r="C157">
            <v>76964.570000000007</v>
          </cell>
          <cell r="D157">
            <v>78080.179999999993</v>
          </cell>
          <cell r="E157">
            <v>88142.05</v>
          </cell>
          <cell r="F157">
            <v>87461.38</v>
          </cell>
          <cell r="G157">
            <v>74501.960000000006</v>
          </cell>
          <cell r="H157">
            <v>63176.19</v>
          </cell>
          <cell r="I157">
            <v>55095.72</v>
          </cell>
          <cell r="J157">
            <v>63598.61</v>
          </cell>
          <cell r="K157">
            <v>68495.759999999995</v>
          </cell>
          <cell r="L157">
            <v>74529.53</v>
          </cell>
          <cell r="M157">
            <v>85388.19</v>
          </cell>
          <cell r="N157">
            <v>88301.79</v>
          </cell>
          <cell r="P157">
            <v>137117.79999999999</v>
          </cell>
          <cell r="Q157">
            <v>10832.8</v>
          </cell>
          <cell r="R157">
            <v>10937.57</v>
          </cell>
          <cell r="S157">
            <v>13286.62</v>
          </cell>
          <cell r="T157">
            <v>14150.82</v>
          </cell>
          <cell r="U157">
            <v>11411.36</v>
          </cell>
          <cell r="V157">
            <v>9815.4</v>
          </cell>
          <cell r="W157">
            <v>8650.68</v>
          </cell>
          <cell r="X157">
            <v>9554.33</v>
          </cell>
          <cell r="Y157">
            <v>10280.450000000001</v>
          </cell>
          <cell r="Z157">
            <v>11319.17</v>
          </cell>
          <cell r="AA157">
            <v>13188.51</v>
          </cell>
          <cell r="AB157">
            <v>13690.09</v>
          </cell>
          <cell r="AD157">
            <v>1245447.23</v>
          </cell>
          <cell r="AE157">
            <v>97923.81</v>
          </cell>
          <cell r="AF157">
            <v>107106.81</v>
          </cell>
          <cell r="AG157">
            <v>118189.26</v>
          </cell>
          <cell r="AH157">
            <v>115706.43</v>
          </cell>
          <cell r="AI157">
            <v>103441.9</v>
          </cell>
          <cell r="AJ157">
            <v>91750.27</v>
          </cell>
          <cell r="AK157">
            <v>81526.06</v>
          </cell>
          <cell r="AL157">
            <v>88593.94</v>
          </cell>
          <cell r="AM157">
            <v>98266.84</v>
          </cell>
          <cell r="AN157">
            <v>105064.38</v>
          </cell>
          <cell r="AO157">
            <v>117297.56</v>
          </cell>
          <cell r="AP157">
            <v>120579.97</v>
          </cell>
          <cell r="AR157">
            <v>481951.73</v>
          </cell>
          <cell r="AS157">
            <v>44724.12</v>
          </cell>
          <cell r="AT157">
            <v>44737.67</v>
          </cell>
          <cell r="AU157">
            <v>48795.06</v>
          </cell>
          <cell r="AV157">
            <v>45970.16</v>
          </cell>
          <cell r="AW157">
            <v>37483.19</v>
          </cell>
          <cell r="AX157">
            <v>30942.17</v>
          </cell>
          <cell r="AY157">
            <v>24828.83</v>
          </cell>
          <cell r="AZ157">
            <v>27688.92</v>
          </cell>
          <cell r="BA157">
            <v>38515.800000000003</v>
          </cell>
          <cell r="BB157">
            <v>41723.629999999997</v>
          </cell>
          <cell r="BC157">
            <v>47496.59</v>
          </cell>
          <cell r="BD157">
            <v>49045.59</v>
          </cell>
          <cell r="BF157">
            <v>418972.34</v>
          </cell>
          <cell r="BG157">
            <v>34600.519999999997</v>
          </cell>
          <cell r="BH157">
            <v>35078.660000000003</v>
          </cell>
          <cell r="BI157">
            <v>36987.620000000003</v>
          </cell>
          <cell r="BJ157">
            <v>36768.379999999997</v>
          </cell>
          <cell r="BK157">
            <v>34269.9</v>
          </cell>
          <cell r="BL157">
            <v>32423.040000000001</v>
          </cell>
          <cell r="BM157">
            <v>30940.68</v>
          </cell>
          <cell r="BN157">
            <v>32585.57</v>
          </cell>
          <cell r="BO157">
            <v>33976.51</v>
          </cell>
          <cell r="BP157">
            <v>35305.47</v>
          </cell>
          <cell r="BQ157">
            <v>37697.129999999997</v>
          </cell>
          <cell r="BR157">
            <v>38338.86</v>
          </cell>
          <cell r="BT157">
            <v>28815.7</v>
          </cell>
          <cell r="BU157">
            <v>2450.98</v>
          </cell>
          <cell r="BV157">
            <v>2501.5100000000002</v>
          </cell>
          <cell r="BW157">
            <v>2741.51</v>
          </cell>
          <cell r="BX157">
            <v>2708.63</v>
          </cell>
          <cell r="BY157">
            <v>2466.19</v>
          </cell>
          <cell r="BZ157">
            <v>2185.86</v>
          </cell>
          <cell r="CA157">
            <v>2034.42</v>
          </cell>
          <cell r="CB157">
            <v>2068.25</v>
          </cell>
          <cell r="CC157">
            <v>2116.0100000000002</v>
          </cell>
          <cell r="CD157">
            <v>2288.34</v>
          </cell>
          <cell r="CE157">
            <v>2586.4299999999998</v>
          </cell>
          <cell r="CF157">
            <v>2667.57</v>
          </cell>
          <cell r="CH157">
            <v>498078.44</v>
          </cell>
          <cell r="CI157">
            <v>41609.58</v>
          </cell>
          <cell r="CJ157">
            <v>42194.66</v>
          </cell>
          <cell r="CK157">
            <v>45363.13</v>
          </cell>
          <cell r="CL157">
            <v>45340.17</v>
          </cell>
          <cell r="CM157">
            <v>41521.730000000003</v>
          </cell>
          <cell r="CN157">
            <v>38310.33</v>
          </cell>
          <cell r="CO157">
            <v>35387.129999999997</v>
          </cell>
          <cell r="CP157">
            <v>37514.04</v>
          </cell>
          <cell r="CQ157">
            <v>39085.29</v>
          </cell>
          <cell r="CR157">
            <v>41132.19</v>
          </cell>
          <cell r="CS157">
            <v>44815.89</v>
          </cell>
          <cell r="CT157">
            <v>45804.3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3714119.17</v>
          </cell>
          <cell r="DK157">
            <v>309106.38</v>
          </cell>
          <cell r="DL157">
            <v>320637.06</v>
          </cell>
          <cell r="DM157">
            <v>353505.25</v>
          </cell>
          <cell r="DN157">
            <v>348105.97</v>
          </cell>
          <cell r="DO157">
            <v>305096.23</v>
          </cell>
          <cell r="DP157">
            <v>268603.26</v>
          </cell>
          <cell r="DQ157">
            <v>238463.52</v>
          </cell>
          <cell r="DR157">
            <v>261603.66</v>
          </cell>
          <cell r="DS157">
            <v>290736.65999999997</v>
          </cell>
          <cell r="DT157">
            <v>311362.71000000002</v>
          </cell>
          <cell r="DU157">
            <v>348470.3</v>
          </cell>
          <cell r="DV157">
            <v>358428.17</v>
          </cell>
          <cell r="DX157">
            <v>814215.53</v>
          </cell>
          <cell r="DY157">
            <v>71077.53</v>
          </cell>
          <cell r="DZ157">
            <v>71193.289999999994</v>
          </cell>
          <cell r="EA157">
            <v>75983.34</v>
          </cell>
          <cell r="EB157">
            <v>78170.41</v>
          </cell>
          <cell r="EC157">
            <v>70681.06</v>
          </cell>
          <cell r="ED157">
            <v>67515.97</v>
          </cell>
          <cell r="EE157">
            <v>64725.65</v>
          </cell>
          <cell r="EF157">
            <v>68260.75</v>
          </cell>
          <cell r="EG157">
            <v>70972.28</v>
          </cell>
          <cell r="EH157">
            <v>74180.11</v>
          </cell>
          <cell r="EI157">
            <v>49953.07</v>
          </cell>
          <cell r="EJ157">
            <v>51502.07</v>
          </cell>
          <cell r="EL157">
            <v>605821</v>
          </cell>
          <cell r="EM157">
            <v>48259</v>
          </cell>
          <cell r="EN157">
            <v>48362</v>
          </cell>
          <cell r="EO157">
            <v>59549</v>
          </cell>
          <cell r="EP157">
            <v>62371</v>
          </cell>
          <cell r="EQ157">
            <v>52021</v>
          </cell>
          <cell r="ER157">
            <v>40785</v>
          </cell>
          <cell r="ES157">
            <v>33120</v>
          </cell>
          <cell r="ET157">
            <v>39671</v>
          </cell>
          <cell r="EU157">
            <v>46117</v>
          </cell>
          <cell r="EV157">
            <v>51372</v>
          </cell>
          <cell r="EW157">
            <v>60828</v>
          </cell>
          <cell r="EX157">
            <v>63366</v>
          </cell>
          <cell r="EZ157">
            <v>43548.12</v>
          </cell>
          <cell r="FA157">
            <v>3661.46</v>
          </cell>
          <cell r="FB157">
            <v>3692.15</v>
          </cell>
          <cell r="FC157">
            <v>3925.41</v>
          </cell>
          <cell r="FD157">
            <v>3875.51</v>
          </cell>
          <cell r="FE157">
            <v>3573.44</v>
          </cell>
          <cell r="FF157">
            <v>3311.1</v>
          </cell>
          <cell r="FG157">
            <v>3184.06</v>
          </cell>
          <cell r="FH157">
            <v>3300.42</v>
          </cell>
          <cell r="FI157">
            <v>3458.64</v>
          </cell>
          <cell r="FJ157">
            <v>3626.67</v>
          </cell>
          <cell r="FK157">
            <v>3929.06</v>
          </cell>
          <cell r="FL157">
            <v>4010.2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1463584.65</v>
          </cell>
          <cell r="GC157">
            <v>122997.99</v>
          </cell>
          <cell r="GD157">
            <v>123247.44</v>
          </cell>
          <cell r="GE157">
            <v>139457.75</v>
          </cell>
          <cell r="GF157">
            <v>144416.92000000001</v>
          </cell>
          <cell r="GG157">
            <v>126275.5</v>
          </cell>
          <cell r="GH157">
            <v>111612.07</v>
          </cell>
          <cell r="GI157">
            <v>101029.71</v>
          </cell>
          <cell r="GJ157">
            <v>111232.17</v>
          </cell>
          <cell r="GK157">
            <v>120547.92</v>
          </cell>
          <cell r="GL157">
            <v>129178.78</v>
          </cell>
          <cell r="GM157">
            <v>114710.13</v>
          </cell>
          <cell r="GN157">
            <v>118878.27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</row>
        <row r="159">
          <cell r="A159" t="str">
            <v>ShortTerm Interest Expenses</v>
          </cell>
          <cell r="B159">
            <v>708150.13</v>
          </cell>
          <cell r="C159">
            <v>57587.6</v>
          </cell>
          <cell r="D159">
            <v>59758.46</v>
          </cell>
          <cell r="E159">
            <v>68425.570000000007</v>
          </cell>
          <cell r="F159">
            <v>67430.2</v>
          </cell>
          <cell r="G159">
            <v>56086.51</v>
          </cell>
          <cell r="H159">
            <v>47701.33</v>
          </cell>
          <cell r="I159">
            <v>40971.08</v>
          </cell>
          <cell r="J159">
            <v>48439.27</v>
          </cell>
          <cell r="K159">
            <v>54754.47</v>
          </cell>
          <cell r="L159">
            <v>60788.24</v>
          </cell>
          <cell r="M159">
            <v>71646.899999999994</v>
          </cell>
          <cell r="N159">
            <v>74560.5</v>
          </cell>
          <cell r="P159">
            <v>121909.39</v>
          </cell>
          <cell r="Q159">
            <v>9913.81</v>
          </cell>
          <cell r="R159">
            <v>10287.530000000001</v>
          </cell>
          <cell r="S159">
            <v>11779.59</v>
          </cell>
          <cell r="T159">
            <v>11608.24</v>
          </cell>
          <cell r="U159">
            <v>9655.4</v>
          </cell>
          <cell r="V159">
            <v>8211.8799999999992</v>
          </cell>
          <cell r="W159">
            <v>7053.25</v>
          </cell>
          <cell r="X159">
            <v>8338.91</v>
          </cell>
          <cell r="Y159">
            <v>9426.09</v>
          </cell>
          <cell r="Z159">
            <v>10464.81</v>
          </cell>
          <cell r="AA159">
            <v>12334.15</v>
          </cell>
          <cell r="AB159">
            <v>12835.73</v>
          </cell>
          <cell r="AD159">
            <v>797789.38</v>
          </cell>
          <cell r="AE159">
            <v>64877.16</v>
          </cell>
          <cell r="AF159">
            <v>67322.83</v>
          </cell>
          <cell r="AG159">
            <v>77087.03</v>
          </cell>
          <cell r="AH159">
            <v>75965.67</v>
          </cell>
          <cell r="AI159">
            <v>63186.06</v>
          </cell>
          <cell r="AJ159">
            <v>53739.48</v>
          </cell>
          <cell r="AK159">
            <v>46157.29</v>
          </cell>
          <cell r="AL159">
            <v>54570.83</v>
          </cell>
          <cell r="AM159">
            <v>61685.41</v>
          </cell>
          <cell r="AN159">
            <v>68482.95</v>
          </cell>
          <cell r="AO159">
            <v>80716.13</v>
          </cell>
          <cell r="AP159">
            <v>83998.54</v>
          </cell>
          <cell r="AR159">
            <v>376484.87</v>
          </cell>
          <cell r="AS159">
            <v>30616.19</v>
          </cell>
          <cell r="AT159">
            <v>31770.32</v>
          </cell>
          <cell r="AU159">
            <v>36378.15</v>
          </cell>
          <cell r="AV159">
            <v>35848.97</v>
          </cell>
          <cell r="AW159">
            <v>29818.14</v>
          </cell>
          <cell r="AX159">
            <v>25360.2</v>
          </cell>
          <cell r="AY159">
            <v>21782.09</v>
          </cell>
          <cell r="AZ159">
            <v>25752.52</v>
          </cell>
          <cell r="BA159">
            <v>29109.97</v>
          </cell>
          <cell r="BB159">
            <v>32317.8</v>
          </cell>
          <cell r="BC159">
            <v>38090.76</v>
          </cell>
          <cell r="BD159">
            <v>39639.760000000002</v>
          </cell>
          <cell r="BF159">
            <v>155972.29999999999</v>
          </cell>
          <cell r="BG159">
            <v>12683.85</v>
          </cell>
          <cell r="BH159">
            <v>13161.99</v>
          </cell>
          <cell r="BI159">
            <v>15070.95</v>
          </cell>
          <cell r="BJ159">
            <v>14851.71</v>
          </cell>
          <cell r="BK159">
            <v>12353.23</v>
          </cell>
          <cell r="BL159">
            <v>10506.37</v>
          </cell>
          <cell r="BM159">
            <v>9024.01</v>
          </cell>
          <cell r="BN159">
            <v>10668.9</v>
          </cell>
          <cell r="BO159">
            <v>12059.84</v>
          </cell>
          <cell r="BP159">
            <v>13388.8</v>
          </cell>
          <cell r="BQ159">
            <v>15780.46</v>
          </cell>
          <cell r="BR159">
            <v>16422.189999999999</v>
          </cell>
          <cell r="BT159">
            <v>19720.64</v>
          </cell>
          <cell r="BU159">
            <v>1603.71</v>
          </cell>
          <cell r="BV159">
            <v>1664.16</v>
          </cell>
          <cell r="BW159">
            <v>1905.52</v>
          </cell>
          <cell r="BX159">
            <v>1877.8</v>
          </cell>
          <cell r="BY159">
            <v>1561.9</v>
          </cell>
          <cell r="BZ159">
            <v>1328.39</v>
          </cell>
          <cell r="CA159">
            <v>1140.97</v>
          </cell>
          <cell r="CB159">
            <v>1348.94</v>
          </cell>
          <cell r="CC159">
            <v>1524.81</v>
          </cell>
          <cell r="CD159">
            <v>1692.84</v>
          </cell>
          <cell r="CE159">
            <v>1995.23</v>
          </cell>
          <cell r="CF159">
            <v>2076.37</v>
          </cell>
          <cell r="CH159">
            <v>240233.17</v>
          </cell>
          <cell r="CI159">
            <v>19536.04</v>
          </cell>
          <cell r="CJ159">
            <v>20272.490000000002</v>
          </cell>
          <cell r="CK159">
            <v>23212.720000000001</v>
          </cell>
          <cell r="CL159">
            <v>22875.05</v>
          </cell>
          <cell r="CM159">
            <v>19026.810000000001</v>
          </cell>
          <cell r="CN159">
            <v>16182.22</v>
          </cell>
          <cell r="CO159">
            <v>13899.05</v>
          </cell>
          <cell r="CP159">
            <v>16432.560000000001</v>
          </cell>
          <cell r="CQ159">
            <v>18574.93</v>
          </cell>
          <cell r="CR159">
            <v>20621.830000000002</v>
          </cell>
          <cell r="CS159">
            <v>24305.53</v>
          </cell>
          <cell r="CT159">
            <v>25293.94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2420259.88</v>
          </cell>
          <cell r="DK159">
            <v>196818.36</v>
          </cell>
          <cell r="DL159">
            <v>204237.78</v>
          </cell>
          <cell r="DM159">
            <v>233859.53</v>
          </cell>
          <cell r="DN159">
            <v>230457.64</v>
          </cell>
          <cell r="DO159">
            <v>191688.05</v>
          </cell>
          <cell r="DP159">
            <v>163029.87</v>
          </cell>
          <cell r="DQ159">
            <v>140027.74</v>
          </cell>
          <cell r="DR159">
            <v>165551.93</v>
          </cell>
          <cell r="DS159">
            <v>187135.52</v>
          </cell>
          <cell r="DT159">
            <v>207757.27</v>
          </cell>
          <cell r="DU159">
            <v>244869.16</v>
          </cell>
          <cell r="DV159">
            <v>254827.03</v>
          </cell>
          <cell r="DX159">
            <v>376484.87</v>
          </cell>
          <cell r="DY159">
            <v>30616.19</v>
          </cell>
          <cell r="DZ159">
            <v>31770.32</v>
          </cell>
          <cell r="EA159">
            <v>36378.15</v>
          </cell>
          <cell r="EB159">
            <v>35848.97</v>
          </cell>
          <cell r="EC159">
            <v>29818.14</v>
          </cell>
          <cell r="ED159">
            <v>25360.2</v>
          </cell>
          <cell r="EE159">
            <v>21782.09</v>
          </cell>
          <cell r="EF159">
            <v>25752.52</v>
          </cell>
          <cell r="EG159">
            <v>29109.97</v>
          </cell>
          <cell r="EH159">
            <v>32317.8</v>
          </cell>
          <cell r="EI159">
            <v>38090.76</v>
          </cell>
          <cell r="EJ159">
            <v>39639.760000000002</v>
          </cell>
          <cell r="EL159">
            <v>616718</v>
          </cell>
          <cell r="EM159">
            <v>50152</v>
          </cell>
          <cell r="EN159">
            <v>52043</v>
          </cell>
          <cell r="EO159">
            <v>59591</v>
          </cell>
          <cell r="EP159">
            <v>58724</v>
          </cell>
          <cell r="EQ159">
            <v>48845</v>
          </cell>
          <cell r="ER159">
            <v>41542</v>
          </cell>
          <cell r="ES159">
            <v>35681</v>
          </cell>
          <cell r="ET159">
            <v>42185</v>
          </cell>
          <cell r="EU159">
            <v>47685</v>
          </cell>
          <cell r="EV159">
            <v>52940</v>
          </cell>
          <cell r="EW159">
            <v>62396</v>
          </cell>
          <cell r="EX159">
            <v>64934</v>
          </cell>
          <cell r="EZ159">
            <v>19720.64</v>
          </cell>
          <cell r="FA159">
            <v>1603.71</v>
          </cell>
          <cell r="FB159">
            <v>1664.16</v>
          </cell>
          <cell r="FC159">
            <v>1905.52</v>
          </cell>
          <cell r="FD159">
            <v>1877.8</v>
          </cell>
          <cell r="FE159">
            <v>1561.9</v>
          </cell>
          <cell r="FF159">
            <v>1328.39</v>
          </cell>
          <cell r="FG159">
            <v>1140.97</v>
          </cell>
          <cell r="FH159">
            <v>1348.94</v>
          </cell>
          <cell r="FI159">
            <v>1524.81</v>
          </cell>
          <cell r="FJ159">
            <v>1692.84</v>
          </cell>
          <cell r="FK159">
            <v>1995.23</v>
          </cell>
          <cell r="FL159">
            <v>2076.37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1012923.51</v>
          </cell>
          <cell r="GC159">
            <v>82371.899999999994</v>
          </cell>
          <cell r="GD159">
            <v>85477.48</v>
          </cell>
          <cell r="GE159">
            <v>97874.67</v>
          </cell>
          <cell r="GF159">
            <v>96450.77</v>
          </cell>
          <cell r="GG159">
            <v>80225.039999999994</v>
          </cell>
          <cell r="GH159">
            <v>68230.59</v>
          </cell>
          <cell r="GI159">
            <v>58604.06</v>
          </cell>
          <cell r="GJ159">
            <v>69286.460000000006</v>
          </cell>
          <cell r="GK159">
            <v>78319.78</v>
          </cell>
          <cell r="GL159">
            <v>86950.64</v>
          </cell>
          <cell r="GM159">
            <v>102481.99</v>
          </cell>
          <cell r="GN159">
            <v>106650.13</v>
          </cell>
        </row>
        <row r="160">
          <cell r="A160" t="str">
            <v>ShortTerm Interest - Div. Other</v>
          </cell>
          <cell r="B160">
            <v>195585.80000000005</v>
          </cell>
          <cell r="C160">
            <v>19376.970000000008</v>
          </cell>
          <cell r="D160">
            <v>18321.719999999994</v>
          </cell>
          <cell r="E160">
            <v>19716.479999999996</v>
          </cell>
          <cell r="F160">
            <v>20031.180000000008</v>
          </cell>
          <cell r="G160">
            <v>18415.450000000004</v>
          </cell>
          <cell r="H160">
            <v>15474.86</v>
          </cell>
          <cell r="I160">
            <v>14124.64</v>
          </cell>
          <cell r="J160">
            <v>15159.340000000004</v>
          </cell>
          <cell r="K160">
            <v>13741.289999999994</v>
          </cell>
          <cell r="L160">
            <v>13741.29</v>
          </cell>
          <cell r="M160">
            <v>13741.290000000008</v>
          </cell>
          <cell r="N160">
            <v>13741.289999999994</v>
          </cell>
          <cell r="P160">
            <v>15208.409999999989</v>
          </cell>
          <cell r="Q160">
            <v>918.98999999999978</v>
          </cell>
          <cell r="R160">
            <v>650.03999999999905</v>
          </cell>
          <cell r="S160">
            <v>1507.0300000000007</v>
          </cell>
          <cell r="T160">
            <v>2542.58</v>
          </cell>
          <cell r="U160">
            <v>1755.9600000000009</v>
          </cell>
          <cell r="V160">
            <v>1603.5200000000004</v>
          </cell>
          <cell r="W160">
            <v>1597.4300000000003</v>
          </cell>
          <cell r="X160">
            <v>1215.42</v>
          </cell>
          <cell r="Y160">
            <v>854.36000000000058</v>
          </cell>
          <cell r="Z160">
            <v>854.36000000000058</v>
          </cell>
          <cell r="AA160">
            <v>854.36000000000058</v>
          </cell>
          <cell r="AB160">
            <v>854.36000000000058</v>
          </cell>
          <cell r="AD160">
            <v>447657.85</v>
          </cell>
          <cell r="AE160">
            <v>33046.649999999994</v>
          </cell>
          <cell r="AF160">
            <v>39783.979999999996</v>
          </cell>
          <cell r="AG160">
            <v>41102.229999999996</v>
          </cell>
          <cell r="AH160">
            <v>39740.759999999995</v>
          </cell>
          <cell r="AI160">
            <v>40255.839999999997</v>
          </cell>
          <cell r="AJ160">
            <v>38010.79</v>
          </cell>
          <cell r="AK160">
            <v>35368.769999999997</v>
          </cell>
          <cell r="AL160">
            <v>34023.11</v>
          </cell>
          <cell r="AM160">
            <v>36581.429999999993</v>
          </cell>
          <cell r="AN160">
            <v>36581.430000000008</v>
          </cell>
          <cell r="AO160">
            <v>36581.429999999993</v>
          </cell>
          <cell r="AP160">
            <v>36581.430000000008</v>
          </cell>
          <cell r="AR160">
            <v>105466.85999999999</v>
          </cell>
          <cell r="AS160">
            <v>14107.930000000004</v>
          </cell>
          <cell r="AT160">
            <v>12967.349999999999</v>
          </cell>
          <cell r="AU160">
            <v>12416.909999999996</v>
          </cell>
          <cell r="AV160">
            <v>10121.190000000002</v>
          </cell>
          <cell r="AW160">
            <v>7665.0500000000029</v>
          </cell>
          <cell r="AX160">
            <v>5581.9699999999975</v>
          </cell>
          <cell r="AY160">
            <v>3046.7400000000016</v>
          </cell>
          <cell r="AZ160">
            <v>1936.3999999999978</v>
          </cell>
          <cell r="BA160">
            <v>9405.8300000000017</v>
          </cell>
          <cell r="BB160">
            <v>9405.8299999999981</v>
          </cell>
          <cell r="BC160">
            <v>9405.8299999999945</v>
          </cell>
          <cell r="BD160">
            <v>9405.8299999999945</v>
          </cell>
          <cell r="BF160">
            <v>263000.04000000004</v>
          </cell>
          <cell r="BG160">
            <v>21916.67</v>
          </cell>
          <cell r="BH160">
            <v>21916.670000000006</v>
          </cell>
          <cell r="BI160">
            <v>21916.670000000002</v>
          </cell>
          <cell r="BJ160">
            <v>21916.67</v>
          </cell>
          <cell r="BK160">
            <v>21916.670000000002</v>
          </cell>
          <cell r="BL160">
            <v>21916.67</v>
          </cell>
          <cell r="BM160">
            <v>21916.67</v>
          </cell>
          <cell r="BN160">
            <v>21916.67</v>
          </cell>
          <cell r="BO160">
            <v>21916.670000000002</v>
          </cell>
          <cell r="BP160">
            <v>21916.670000000002</v>
          </cell>
          <cell r="BQ160">
            <v>21916.67</v>
          </cell>
          <cell r="BR160">
            <v>21916.670000000002</v>
          </cell>
          <cell r="BT160">
            <v>9095.0600000000013</v>
          </cell>
          <cell r="BU160">
            <v>847.27</v>
          </cell>
          <cell r="BV160">
            <v>837.35000000000014</v>
          </cell>
          <cell r="BW160">
            <v>835.99000000000024</v>
          </cell>
          <cell r="BX160">
            <v>830.83000000000015</v>
          </cell>
          <cell r="BY160">
            <v>904.29</v>
          </cell>
          <cell r="BZ160">
            <v>857.47</v>
          </cell>
          <cell r="CA160">
            <v>893.45</v>
          </cell>
          <cell r="CB160">
            <v>719.31</v>
          </cell>
          <cell r="CC160">
            <v>591.20000000000027</v>
          </cell>
          <cell r="CD160">
            <v>595.50000000000023</v>
          </cell>
          <cell r="CE160">
            <v>591.19999999999982</v>
          </cell>
          <cell r="CF160">
            <v>591.20000000000027</v>
          </cell>
          <cell r="CH160">
            <v>257845.27</v>
          </cell>
          <cell r="CI160">
            <v>22073.54</v>
          </cell>
          <cell r="CJ160">
            <v>21922.170000000002</v>
          </cell>
          <cell r="CK160">
            <v>22150.409999999996</v>
          </cell>
          <cell r="CL160">
            <v>22465.119999999999</v>
          </cell>
          <cell r="CM160">
            <v>22494.920000000002</v>
          </cell>
          <cell r="CN160">
            <v>22128.11</v>
          </cell>
          <cell r="CO160">
            <v>21488.079999999998</v>
          </cell>
          <cell r="CP160">
            <v>21081.48</v>
          </cell>
          <cell r="CQ160">
            <v>20510.36</v>
          </cell>
          <cell r="CR160">
            <v>20510.36</v>
          </cell>
          <cell r="CS160">
            <v>20510.36</v>
          </cell>
          <cell r="CT160">
            <v>20510.360000000004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1293859.29</v>
          </cell>
          <cell r="DK160">
            <v>112288.02000000002</v>
          </cell>
          <cell r="DL160">
            <v>116399.28</v>
          </cell>
          <cell r="DM160">
            <v>119645.72</v>
          </cell>
          <cell r="DN160">
            <v>117648.32999999996</v>
          </cell>
          <cell r="DO160">
            <v>113408.18</v>
          </cell>
          <cell r="DP160">
            <v>105573.39000000001</v>
          </cell>
          <cell r="DQ160">
            <v>98435.78</v>
          </cell>
          <cell r="DR160">
            <v>96051.73000000001</v>
          </cell>
          <cell r="DS160">
            <v>103601.13999999998</v>
          </cell>
          <cell r="DT160">
            <v>103605.44000000003</v>
          </cell>
          <cell r="DU160">
            <v>103601.13999999998</v>
          </cell>
          <cell r="DV160">
            <v>103601.13999999998</v>
          </cell>
          <cell r="DX160">
            <v>437730.66000000003</v>
          </cell>
          <cell r="DY160">
            <v>40461.339999999997</v>
          </cell>
          <cell r="DZ160">
            <v>39422.969999999994</v>
          </cell>
          <cell r="EA160">
            <v>39605.189999999995</v>
          </cell>
          <cell r="EB160">
            <v>42321.440000000002</v>
          </cell>
          <cell r="EC160">
            <v>40862.92</v>
          </cell>
          <cell r="ED160">
            <v>42155.770000000004</v>
          </cell>
          <cell r="EE160">
            <v>42943.56</v>
          </cell>
          <cell r="EF160">
            <v>42508.229999999996</v>
          </cell>
          <cell r="EG160">
            <v>41862.31</v>
          </cell>
          <cell r="EH160">
            <v>41862.31</v>
          </cell>
          <cell r="EI160">
            <v>11862.309999999998</v>
          </cell>
          <cell r="EJ160">
            <v>11862.309999999998</v>
          </cell>
          <cell r="EL160">
            <v>-10897</v>
          </cell>
          <cell r="EM160">
            <v>-1893</v>
          </cell>
          <cell r="EN160">
            <v>-3681</v>
          </cell>
          <cell r="EO160">
            <v>-42</v>
          </cell>
          <cell r="EP160">
            <v>3647</v>
          </cell>
          <cell r="EQ160">
            <v>3176</v>
          </cell>
          <cell r="ER160">
            <v>-757</v>
          </cell>
          <cell r="ES160">
            <v>-2561</v>
          </cell>
          <cell r="ET160">
            <v>-2514</v>
          </cell>
          <cell r="EU160">
            <v>-1568</v>
          </cell>
          <cell r="EV160">
            <v>-1568</v>
          </cell>
          <cell r="EW160">
            <v>-1568</v>
          </cell>
          <cell r="EX160">
            <v>-1568</v>
          </cell>
          <cell r="EZ160">
            <v>23827.480000000003</v>
          </cell>
          <cell r="FA160">
            <v>2057.75</v>
          </cell>
          <cell r="FB160">
            <v>2027.99</v>
          </cell>
          <cell r="FC160">
            <v>2019.8899999999999</v>
          </cell>
          <cell r="FD160">
            <v>1997.7100000000003</v>
          </cell>
          <cell r="FE160">
            <v>2011.54</v>
          </cell>
          <cell r="FF160">
            <v>1982.7099999999998</v>
          </cell>
          <cell r="FG160">
            <v>2043.09</v>
          </cell>
          <cell r="FH160">
            <v>1951.48</v>
          </cell>
          <cell r="FI160">
            <v>1933.83</v>
          </cell>
          <cell r="FJ160">
            <v>1933.8300000000002</v>
          </cell>
          <cell r="FK160">
            <v>1933.83</v>
          </cell>
          <cell r="FL160">
            <v>1933.83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450661.1399999999</v>
          </cell>
          <cell r="GC160">
            <v>40626.090000000011</v>
          </cell>
          <cell r="GD160">
            <v>37769.960000000006</v>
          </cell>
          <cell r="GE160">
            <v>41583.08</v>
          </cell>
          <cell r="GF160">
            <v>47966.150000000009</v>
          </cell>
          <cell r="GG160">
            <v>46050.460000000006</v>
          </cell>
          <cell r="GH160">
            <v>43381.48000000001</v>
          </cell>
          <cell r="GI160">
            <v>42425.650000000009</v>
          </cell>
          <cell r="GJ160">
            <v>41945.709999999992</v>
          </cell>
          <cell r="GK160">
            <v>42228.14</v>
          </cell>
          <cell r="GL160">
            <v>42228.14</v>
          </cell>
          <cell r="GM160">
            <v>12228.14</v>
          </cell>
          <cell r="GN160">
            <v>12228.14</v>
          </cell>
        </row>
        <row r="161">
          <cell r="A161" t="str">
            <v>Total Interest Expense</v>
          </cell>
          <cell r="B161">
            <v>6002657.0100000007</v>
          </cell>
          <cell r="C161">
            <v>501874.66</v>
          </cell>
          <cell r="D161">
            <v>502990.27</v>
          </cell>
          <cell r="E161">
            <v>513052.14</v>
          </cell>
          <cell r="F161">
            <v>512371.47</v>
          </cell>
          <cell r="G161">
            <v>499412.05</v>
          </cell>
          <cell r="H161">
            <v>488086.28</v>
          </cell>
          <cell r="I161">
            <v>480005.81</v>
          </cell>
          <cell r="J161">
            <v>488508.7</v>
          </cell>
          <cell r="K161">
            <v>493405.85</v>
          </cell>
          <cell r="L161">
            <v>499439.62</v>
          </cell>
          <cell r="M161">
            <v>510298.28</v>
          </cell>
          <cell r="N161">
            <v>513211.88</v>
          </cell>
          <cell r="P161">
            <v>1014906.76</v>
          </cell>
          <cell r="Q161">
            <v>83981.88</v>
          </cell>
          <cell r="R161">
            <v>84086.65</v>
          </cell>
          <cell r="S161">
            <v>86435.7</v>
          </cell>
          <cell r="T161">
            <v>87299.9</v>
          </cell>
          <cell r="U161">
            <v>84560.44</v>
          </cell>
          <cell r="V161">
            <v>82964.479999999996</v>
          </cell>
          <cell r="W161">
            <v>81799.759999999995</v>
          </cell>
          <cell r="X161">
            <v>82703.41</v>
          </cell>
          <cell r="Y161">
            <v>83429.53</v>
          </cell>
          <cell r="Z161">
            <v>84468.25</v>
          </cell>
          <cell r="AA161">
            <v>86337.59</v>
          </cell>
          <cell r="AB161">
            <v>86839.17</v>
          </cell>
          <cell r="AD161">
            <v>6989801.2699999996</v>
          </cell>
          <cell r="AE161">
            <v>576619.98</v>
          </cell>
          <cell r="AF161">
            <v>585802.98</v>
          </cell>
          <cell r="AG161">
            <v>596885.43000000005</v>
          </cell>
          <cell r="AH161">
            <v>594402.6</v>
          </cell>
          <cell r="AI161">
            <v>582138.06999999995</v>
          </cell>
          <cell r="AJ161">
            <v>570446.43999999994</v>
          </cell>
          <cell r="AK161">
            <v>560222.23</v>
          </cell>
          <cell r="AL161">
            <v>567290.11</v>
          </cell>
          <cell r="AM161">
            <v>576963.01</v>
          </cell>
          <cell r="AN161">
            <v>583760.55000000005</v>
          </cell>
          <cell r="AO161">
            <v>595993.73</v>
          </cell>
          <cell r="AP161">
            <v>599276.14</v>
          </cell>
          <cell r="AR161">
            <v>3192770.45</v>
          </cell>
          <cell r="AS161">
            <v>270625.68</v>
          </cell>
          <cell r="AT161">
            <v>270639.23</v>
          </cell>
          <cell r="AU161">
            <v>274696.62</v>
          </cell>
          <cell r="AV161">
            <v>271871.71999999997</v>
          </cell>
          <cell r="AW161">
            <v>263384.75</v>
          </cell>
          <cell r="AX161">
            <v>256843.73</v>
          </cell>
          <cell r="AY161">
            <v>250730.39</v>
          </cell>
          <cell r="AZ161">
            <v>253590.48</v>
          </cell>
          <cell r="BA161">
            <v>264417.36</v>
          </cell>
          <cell r="BB161">
            <v>267625.19</v>
          </cell>
          <cell r="BC161">
            <v>273398.15000000002</v>
          </cell>
          <cell r="BD161">
            <v>274947.15000000002</v>
          </cell>
          <cell r="BF161">
            <v>1542025.82</v>
          </cell>
          <cell r="BG161">
            <v>128188.31</v>
          </cell>
          <cell r="BH161">
            <v>128666.45</v>
          </cell>
          <cell r="BI161">
            <v>130575.41</v>
          </cell>
          <cell r="BJ161">
            <v>130356.17</v>
          </cell>
          <cell r="BK161">
            <v>127857.69</v>
          </cell>
          <cell r="BL161">
            <v>126010.83</v>
          </cell>
          <cell r="BM161">
            <v>124528.47</v>
          </cell>
          <cell r="BN161">
            <v>126173.36</v>
          </cell>
          <cell r="BO161">
            <v>127564.3</v>
          </cell>
          <cell r="BP161">
            <v>128893.26</v>
          </cell>
          <cell r="BQ161">
            <v>131284.92000000001</v>
          </cell>
          <cell r="BR161">
            <v>131926.65</v>
          </cell>
          <cell r="BT161">
            <v>170810.98</v>
          </cell>
          <cell r="BU161">
            <v>14283.92</v>
          </cell>
          <cell r="BV161">
            <v>14334.45</v>
          </cell>
          <cell r="BW161">
            <v>14574.45</v>
          </cell>
          <cell r="BX161">
            <v>14541.57</v>
          </cell>
          <cell r="BY161">
            <v>14299.13</v>
          </cell>
          <cell r="BZ161">
            <v>14018.8</v>
          </cell>
          <cell r="CA161">
            <v>13867.36</v>
          </cell>
          <cell r="CB161">
            <v>13901.19</v>
          </cell>
          <cell r="CC161">
            <v>13948.95</v>
          </cell>
          <cell r="CD161">
            <v>14121.28</v>
          </cell>
          <cell r="CE161">
            <v>14419.37</v>
          </cell>
          <cell r="CF161">
            <v>14500.51</v>
          </cell>
          <cell r="CH161">
            <v>2227838.96</v>
          </cell>
          <cell r="CI161">
            <v>185756.29</v>
          </cell>
          <cell r="CJ161">
            <v>186341.37</v>
          </cell>
          <cell r="CK161">
            <v>189509.84</v>
          </cell>
          <cell r="CL161">
            <v>189486.88</v>
          </cell>
          <cell r="CM161">
            <v>185668.44</v>
          </cell>
          <cell r="CN161">
            <v>182457.04</v>
          </cell>
          <cell r="CO161">
            <v>179533.84</v>
          </cell>
          <cell r="CP161">
            <v>181660.75</v>
          </cell>
          <cell r="CQ161">
            <v>183232</v>
          </cell>
          <cell r="CR161">
            <v>185278.9</v>
          </cell>
          <cell r="CS161">
            <v>188962.6</v>
          </cell>
          <cell r="CT161">
            <v>189951.01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21140811.25</v>
          </cell>
          <cell r="DK161">
            <v>1761330.72</v>
          </cell>
          <cell r="DL161">
            <v>1772861.4</v>
          </cell>
          <cell r="DM161">
            <v>1805729.59</v>
          </cell>
          <cell r="DN161">
            <v>1800330.31</v>
          </cell>
          <cell r="DO161">
            <v>1757320.57</v>
          </cell>
          <cell r="DP161">
            <v>1720827.6</v>
          </cell>
          <cell r="DQ161">
            <v>1690687.86</v>
          </cell>
          <cell r="DR161">
            <v>1713828</v>
          </cell>
          <cell r="DS161">
            <v>1742961</v>
          </cell>
          <cell r="DT161">
            <v>1763587.05</v>
          </cell>
          <cell r="DU161">
            <v>1800694.64</v>
          </cell>
          <cell r="DV161">
            <v>1810652.51</v>
          </cell>
          <cell r="DX161">
            <v>3525034.25</v>
          </cell>
          <cell r="DY161">
            <v>296979.09000000003</v>
          </cell>
          <cell r="DZ161">
            <v>297094.84999999998</v>
          </cell>
          <cell r="EA161">
            <v>301884.90000000002</v>
          </cell>
          <cell r="EB161">
            <v>304071.96999999997</v>
          </cell>
          <cell r="EC161">
            <v>296582.62</v>
          </cell>
          <cell r="ED161">
            <v>293417.53000000003</v>
          </cell>
          <cell r="EE161">
            <v>290627.21000000002</v>
          </cell>
          <cell r="EF161">
            <v>294162.31</v>
          </cell>
          <cell r="EG161">
            <v>296873.84000000003</v>
          </cell>
          <cell r="EH161">
            <v>300081.67</v>
          </cell>
          <cell r="EI161">
            <v>275854.63</v>
          </cell>
          <cell r="EJ161">
            <v>277403.63</v>
          </cell>
          <cell r="EL161">
            <v>5046400.3600000003</v>
          </cell>
          <cell r="EM161">
            <v>418307.28</v>
          </cell>
          <cell r="EN161">
            <v>418410.28</v>
          </cell>
          <cell r="EO161">
            <v>429597.28</v>
          </cell>
          <cell r="EP161">
            <v>432419.28</v>
          </cell>
          <cell r="EQ161">
            <v>422069.28</v>
          </cell>
          <cell r="ER161">
            <v>410833.28</v>
          </cell>
          <cell r="ES161">
            <v>403168.28</v>
          </cell>
          <cell r="ET161">
            <v>409719.28</v>
          </cell>
          <cell r="EU161">
            <v>416165.28</v>
          </cell>
          <cell r="EV161">
            <v>421420.28</v>
          </cell>
          <cell r="EW161">
            <v>430876.28</v>
          </cell>
          <cell r="EX161">
            <v>433414.28</v>
          </cell>
          <cell r="EZ161">
            <v>185543.4</v>
          </cell>
          <cell r="FA161">
            <v>15494.4</v>
          </cell>
          <cell r="FB161">
            <v>15525.09</v>
          </cell>
          <cell r="FC161">
            <v>15758.35</v>
          </cell>
          <cell r="FD161">
            <v>15708.45</v>
          </cell>
          <cell r="FE161">
            <v>15406.38</v>
          </cell>
          <cell r="FF161">
            <v>15144.04</v>
          </cell>
          <cell r="FG161">
            <v>15017</v>
          </cell>
          <cell r="FH161">
            <v>15133.36</v>
          </cell>
          <cell r="FI161">
            <v>15291.58</v>
          </cell>
          <cell r="FJ161">
            <v>15459.61</v>
          </cell>
          <cell r="FK161">
            <v>15762</v>
          </cell>
          <cell r="FL161">
            <v>15843.14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8756978.0099999998</v>
          </cell>
          <cell r="GC161">
            <v>730780.77</v>
          </cell>
          <cell r="GD161">
            <v>731030.22</v>
          </cell>
          <cell r="GE161">
            <v>747240.53</v>
          </cell>
          <cell r="GF161">
            <v>752199.7</v>
          </cell>
          <cell r="GG161">
            <v>734058.28</v>
          </cell>
          <cell r="GH161">
            <v>719394.85</v>
          </cell>
          <cell r="GI161">
            <v>708812.49</v>
          </cell>
          <cell r="GJ161">
            <v>719014.95</v>
          </cell>
          <cell r="GK161">
            <v>728330.7</v>
          </cell>
          <cell r="GL161">
            <v>736961.56</v>
          </cell>
          <cell r="GM161">
            <v>722492.91</v>
          </cell>
          <cell r="GN161">
            <v>726661.05</v>
          </cell>
        </row>
        <row r="162">
          <cell r="A162" t="str">
            <v>Donations</v>
          </cell>
          <cell r="B162">
            <v>177284</v>
          </cell>
          <cell r="C162">
            <v>24950</v>
          </cell>
          <cell r="D162">
            <v>8077</v>
          </cell>
          <cell r="E162">
            <v>8077</v>
          </cell>
          <cell r="F162">
            <v>31487</v>
          </cell>
          <cell r="G162">
            <v>8077</v>
          </cell>
          <cell r="H162">
            <v>27260</v>
          </cell>
          <cell r="I162">
            <v>1540</v>
          </cell>
          <cell r="J162">
            <v>1540</v>
          </cell>
          <cell r="K162">
            <v>42249</v>
          </cell>
          <cell r="L162">
            <v>1540</v>
          </cell>
          <cell r="M162">
            <v>1540</v>
          </cell>
          <cell r="N162">
            <v>20947</v>
          </cell>
          <cell r="P162">
            <v>10079</v>
          </cell>
          <cell r="Q162">
            <v>725</v>
          </cell>
          <cell r="R162">
            <v>977</v>
          </cell>
          <cell r="S162">
            <v>977</v>
          </cell>
          <cell r="T162">
            <v>977</v>
          </cell>
          <cell r="U162">
            <v>977</v>
          </cell>
          <cell r="V162">
            <v>725</v>
          </cell>
          <cell r="W162">
            <v>725</v>
          </cell>
          <cell r="X162">
            <v>725</v>
          </cell>
          <cell r="Y162">
            <v>1096</v>
          </cell>
          <cell r="Z162">
            <v>725</v>
          </cell>
          <cell r="AA162">
            <v>725</v>
          </cell>
          <cell r="AB162">
            <v>725</v>
          </cell>
          <cell r="AD162">
            <v>82773</v>
          </cell>
          <cell r="AE162">
            <v>11414</v>
          </cell>
          <cell r="AF162">
            <v>6972</v>
          </cell>
          <cell r="AG162">
            <v>5309</v>
          </cell>
          <cell r="AH162">
            <v>10529</v>
          </cell>
          <cell r="AI162">
            <v>7064</v>
          </cell>
          <cell r="AJ162">
            <v>1464</v>
          </cell>
          <cell r="AK162">
            <v>2989</v>
          </cell>
          <cell r="AL162">
            <v>2499</v>
          </cell>
          <cell r="AM162">
            <v>12241</v>
          </cell>
          <cell r="AN162">
            <v>1326</v>
          </cell>
          <cell r="AO162">
            <v>17935</v>
          </cell>
          <cell r="AP162">
            <v>3031</v>
          </cell>
          <cell r="AR162">
            <v>55704</v>
          </cell>
          <cell r="AS162">
            <v>9470</v>
          </cell>
          <cell r="AT162">
            <v>2649</v>
          </cell>
          <cell r="AU162">
            <v>2649</v>
          </cell>
          <cell r="AV162">
            <v>12119</v>
          </cell>
          <cell r="AW162">
            <v>2649</v>
          </cell>
          <cell r="AX162">
            <v>0</v>
          </cell>
          <cell r="AY162">
            <v>10470</v>
          </cell>
          <cell r="AZ162">
            <v>0</v>
          </cell>
          <cell r="BA162">
            <v>6230</v>
          </cell>
          <cell r="BB162">
            <v>9468</v>
          </cell>
          <cell r="BC162">
            <v>0</v>
          </cell>
          <cell r="BD162">
            <v>0</v>
          </cell>
          <cell r="BF162">
            <v>8266</v>
          </cell>
          <cell r="BG162" t="str">
            <v>0</v>
          </cell>
          <cell r="BH162">
            <v>939</v>
          </cell>
          <cell r="BI162">
            <v>385</v>
          </cell>
          <cell r="BJ162">
            <v>2287</v>
          </cell>
          <cell r="BK162">
            <v>385</v>
          </cell>
          <cell r="BL162">
            <v>0</v>
          </cell>
          <cell r="BM162">
            <v>554</v>
          </cell>
          <cell r="BN162">
            <v>0</v>
          </cell>
          <cell r="BO162">
            <v>1606</v>
          </cell>
          <cell r="BP162">
            <v>0</v>
          </cell>
          <cell r="BQ162">
            <v>0</v>
          </cell>
          <cell r="BR162">
            <v>2110</v>
          </cell>
          <cell r="BT162">
            <v>3210</v>
          </cell>
          <cell r="BU162" t="str">
            <v>0</v>
          </cell>
          <cell r="BV162">
            <v>466</v>
          </cell>
          <cell r="BW162">
            <v>175</v>
          </cell>
          <cell r="BX162">
            <v>175</v>
          </cell>
          <cell r="BY162">
            <v>175</v>
          </cell>
          <cell r="BZ162">
            <v>0</v>
          </cell>
          <cell r="CA162">
            <v>647</v>
          </cell>
          <cell r="CB162">
            <v>342</v>
          </cell>
          <cell r="CC162">
            <v>529</v>
          </cell>
          <cell r="CD162">
            <v>0</v>
          </cell>
          <cell r="CE162">
            <v>92</v>
          </cell>
          <cell r="CF162">
            <v>609</v>
          </cell>
          <cell r="CH162">
            <v>14737</v>
          </cell>
          <cell r="CI162">
            <v>554</v>
          </cell>
          <cell r="CJ162">
            <v>2699</v>
          </cell>
          <cell r="CK162">
            <v>872</v>
          </cell>
          <cell r="CL162">
            <v>696</v>
          </cell>
          <cell r="CM162">
            <v>1620</v>
          </cell>
          <cell r="CN162">
            <v>0</v>
          </cell>
          <cell r="CO162">
            <v>1294</v>
          </cell>
          <cell r="CP162">
            <v>1113</v>
          </cell>
          <cell r="CQ162">
            <v>2609</v>
          </cell>
          <cell r="CR162">
            <v>693</v>
          </cell>
          <cell r="CS162">
            <v>185</v>
          </cell>
          <cell r="CT162">
            <v>2402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352053</v>
          </cell>
          <cell r="DK162">
            <v>47113</v>
          </cell>
          <cell r="DL162">
            <v>22779</v>
          </cell>
          <cell r="DM162">
            <v>18444</v>
          </cell>
          <cell r="DN162">
            <v>58270</v>
          </cell>
          <cell r="DO162">
            <v>20947</v>
          </cell>
          <cell r="DP162">
            <v>29449</v>
          </cell>
          <cell r="DQ162">
            <v>18219</v>
          </cell>
          <cell r="DR162">
            <v>6219</v>
          </cell>
          <cell r="DS162">
            <v>66560</v>
          </cell>
          <cell r="DT162">
            <v>13752</v>
          </cell>
          <cell r="DU162">
            <v>20477</v>
          </cell>
          <cell r="DV162">
            <v>29824</v>
          </cell>
          <cell r="DX162">
            <v>32159.040000000001</v>
          </cell>
          <cell r="DY162">
            <v>2679.92</v>
          </cell>
          <cell r="DZ162">
            <v>2679.92</v>
          </cell>
          <cell r="EA162">
            <v>2679.92</v>
          </cell>
          <cell r="EB162">
            <v>2679.92</v>
          </cell>
          <cell r="EC162">
            <v>2679.92</v>
          </cell>
          <cell r="ED162">
            <v>2679.92</v>
          </cell>
          <cell r="EE162">
            <v>2679.92</v>
          </cell>
          <cell r="EF162">
            <v>2679.92</v>
          </cell>
          <cell r="EG162">
            <v>2679.92</v>
          </cell>
          <cell r="EH162">
            <v>2679.92</v>
          </cell>
          <cell r="EI162">
            <v>2679.92</v>
          </cell>
          <cell r="EJ162">
            <v>2679.92</v>
          </cell>
          <cell r="EL162">
            <v>24276</v>
          </cell>
          <cell r="EM162">
            <v>2023</v>
          </cell>
          <cell r="EN162">
            <v>2023</v>
          </cell>
          <cell r="EO162">
            <v>2023</v>
          </cell>
          <cell r="EP162">
            <v>2023</v>
          </cell>
          <cell r="EQ162">
            <v>2023</v>
          </cell>
          <cell r="ER162">
            <v>2023</v>
          </cell>
          <cell r="ES162">
            <v>2023</v>
          </cell>
          <cell r="ET162">
            <v>2023</v>
          </cell>
          <cell r="EU162">
            <v>2023</v>
          </cell>
          <cell r="EV162">
            <v>2023</v>
          </cell>
          <cell r="EW162">
            <v>2023</v>
          </cell>
          <cell r="EX162">
            <v>2023</v>
          </cell>
          <cell r="EZ162">
            <v>2064</v>
          </cell>
          <cell r="FA162">
            <v>172</v>
          </cell>
          <cell r="FB162">
            <v>172</v>
          </cell>
          <cell r="FC162">
            <v>172</v>
          </cell>
          <cell r="FD162">
            <v>172</v>
          </cell>
          <cell r="FE162">
            <v>172</v>
          </cell>
          <cell r="FF162">
            <v>172</v>
          </cell>
          <cell r="FG162">
            <v>172</v>
          </cell>
          <cell r="FH162">
            <v>172</v>
          </cell>
          <cell r="FI162">
            <v>172</v>
          </cell>
          <cell r="FJ162">
            <v>172</v>
          </cell>
          <cell r="FK162">
            <v>172</v>
          </cell>
          <cell r="FL162">
            <v>172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58499.040000000001</v>
          </cell>
          <cell r="GC162">
            <v>4874.92</v>
          </cell>
          <cell r="GD162">
            <v>4874.92</v>
          </cell>
          <cell r="GE162">
            <v>4874.92</v>
          </cell>
          <cell r="GF162">
            <v>4874.92</v>
          </cell>
          <cell r="GG162">
            <v>4874.92</v>
          </cell>
          <cell r="GH162">
            <v>4874.92</v>
          </cell>
          <cell r="GI162">
            <v>4874.92</v>
          </cell>
          <cell r="GJ162">
            <v>4874.92</v>
          </cell>
          <cell r="GK162">
            <v>4874.92</v>
          </cell>
          <cell r="GL162">
            <v>4874.92</v>
          </cell>
          <cell r="GM162">
            <v>4874.92</v>
          </cell>
          <cell r="GN162">
            <v>4874.92</v>
          </cell>
        </row>
        <row r="163">
          <cell r="A163" t="str">
            <v>Other Non-Operating Expense</v>
          </cell>
          <cell r="B163">
            <v>386785</v>
          </cell>
          <cell r="C163">
            <v>42751.5</v>
          </cell>
          <cell r="D163">
            <v>31422.5</v>
          </cell>
          <cell r="E163">
            <v>44112.5</v>
          </cell>
          <cell r="F163">
            <v>32710.5</v>
          </cell>
          <cell r="G163">
            <v>32342.5</v>
          </cell>
          <cell r="H163">
            <v>32563.5</v>
          </cell>
          <cell r="I163">
            <v>30687.5</v>
          </cell>
          <cell r="J163">
            <v>28035.5</v>
          </cell>
          <cell r="K163">
            <v>30609.5</v>
          </cell>
          <cell r="L163">
            <v>27336.5</v>
          </cell>
          <cell r="M163">
            <v>26931.5</v>
          </cell>
          <cell r="N163">
            <v>27281.5</v>
          </cell>
          <cell r="P163">
            <v>32992.01</v>
          </cell>
          <cell r="Q163">
            <v>2987.43</v>
          </cell>
          <cell r="R163">
            <v>2987.43</v>
          </cell>
          <cell r="S163">
            <v>2987.43</v>
          </cell>
          <cell r="T163">
            <v>2987.43</v>
          </cell>
          <cell r="U163">
            <v>2987.43</v>
          </cell>
          <cell r="V163">
            <v>2987.43</v>
          </cell>
          <cell r="W163">
            <v>2987.43</v>
          </cell>
          <cell r="X163">
            <v>2416</v>
          </cell>
          <cell r="Y163">
            <v>2416</v>
          </cell>
          <cell r="Z163">
            <v>2416</v>
          </cell>
          <cell r="AA163">
            <v>2416</v>
          </cell>
          <cell r="AB163">
            <v>2416</v>
          </cell>
          <cell r="AD163">
            <v>342490.13</v>
          </cell>
          <cell r="AE163">
            <v>36402.51</v>
          </cell>
          <cell r="AF163">
            <v>28034.51</v>
          </cell>
          <cell r="AG163">
            <v>37408.51</v>
          </cell>
          <cell r="AH163">
            <v>28985.51</v>
          </cell>
          <cell r="AI163">
            <v>28713.51</v>
          </cell>
          <cell r="AJ163">
            <v>28876.51</v>
          </cell>
          <cell r="AK163">
            <v>27490.51</v>
          </cell>
          <cell r="AL163">
            <v>25313.51</v>
          </cell>
          <cell r="AM163">
            <v>27214.51</v>
          </cell>
          <cell r="AN163">
            <v>24796.51</v>
          </cell>
          <cell r="AO163">
            <v>24497.51</v>
          </cell>
          <cell r="AP163">
            <v>24756.52</v>
          </cell>
          <cell r="AR163">
            <v>177172.63</v>
          </cell>
          <cell r="AS163">
            <v>17683.560000000001</v>
          </cell>
          <cell r="AT163">
            <v>13362.32</v>
          </cell>
          <cell r="AU163">
            <v>18437.11</v>
          </cell>
          <cell r="AV163">
            <v>17555.37</v>
          </cell>
          <cell r="AW163">
            <v>18239.849999999999</v>
          </cell>
          <cell r="AX163">
            <v>13797.25</v>
          </cell>
          <cell r="AY163">
            <v>17860.900000000001</v>
          </cell>
          <cell r="AZ163">
            <v>12003.9</v>
          </cell>
          <cell r="BA163">
            <v>13195.75</v>
          </cell>
          <cell r="BB163">
            <v>11737.33</v>
          </cell>
          <cell r="BC163">
            <v>11583</v>
          </cell>
          <cell r="BD163">
            <v>11716.29</v>
          </cell>
          <cell r="BF163">
            <v>64397.47</v>
          </cell>
          <cell r="BG163">
            <v>6455.71</v>
          </cell>
          <cell r="BH163">
            <v>4866.43</v>
          </cell>
          <cell r="BI163">
            <v>7062.96</v>
          </cell>
          <cell r="BJ163">
            <v>6121.03</v>
          </cell>
          <cell r="BK163">
            <v>6660.3</v>
          </cell>
          <cell r="BL163">
            <v>5026.3900000000003</v>
          </cell>
          <cell r="BM163">
            <v>6520.93</v>
          </cell>
          <cell r="BN163">
            <v>4320.8</v>
          </cell>
          <cell r="BO163">
            <v>4759.1400000000003</v>
          </cell>
          <cell r="BP163">
            <v>4222.76</v>
          </cell>
          <cell r="BQ163">
            <v>4166</v>
          </cell>
          <cell r="BR163">
            <v>4215.0200000000004</v>
          </cell>
          <cell r="BT163">
            <v>2892.88</v>
          </cell>
          <cell r="BU163">
            <v>166</v>
          </cell>
          <cell r="BV163">
            <v>166</v>
          </cell>
          <cell r="BW163">
            <v>187.22</v>
          </cell>
          <cell r="BX163">
            <v>184.29</v>
          </cell>
          <cell r="BY163">
            <v>575.77</v>
          </cell>
          <cell r="BZ163">
            <v>166</v>
          </cell>
          <cell r="CA163">
            <v>598.61</v>
          </cell>
          <cell r="CB163">
            <v>166</v>
          </cell>
          <cell r="CC163">
            <v>184.99</v>
          </cell>
          <cell r="CD163">
            <v>166</v>
          </cell>
          <cell r="CE163">
            <v>166</v>
          </cell>
          <cell r="CF163">
            <v>166</v>
          </cell>
          <cell r="CH163">
            <v>272724.69</v>
          </cell>
          <cell r="CI163">
            <v>24998.639999999999</v>
          </cell>
          <cell r="CJ163">
            <v>21717.64</v>
          </cell>
          <cell r="CK163">
            <v>25570.639999999999</v>
          </cell>
          <cell r="CL163">
            <v>25243.64</v>
          </cell>
          <cell r="CM163">
            <v>25420.639999999999</v>
          </cell>
          <cell r="CN163">
            <v>22047.64</v>
          </cell>
          <cell r="CO163">
            <v>25132.639999999999</v>
          </cell>
          <cell r="CP163">
            <v>20485.64</v>
          </cell>
          <cell r="CQ163">
            <v>21390.639999999999</v>
          </cell>
          <cell r="CR163">
            <v>20283.64</v>
          </cell>
          <cell r="CS163">
            <v>20165.64</v>
          </cell>
          <cell r="CT163">
            <v>20267.650000000001</v>
          </cell>
          <cell r="CV163" t="str">
            <v>0</v>
          </cell>
          <cell r="CW163" t="str">
            <v>0</v>
          </cell>
          <cell r="CX163" t="str">
            <v>0</v>
          </cell>
          <cell r="CY163" t="str">
            <v>0</v>
          </cell>
          <cell r="CZ163" t="str">
            <v>0</v>
          </cell>
          <cell r="DA163" t="str">
            <v>0</v>
          </cell>
          <cell r="DB163" t="str">
            <v>0</v>
          </cell>
          <cell r="DC163" t="str">
            <v>0</v>
          </cell>
          <cell r="DD163" t="str">
            <v>0</v>
          </cell>
          <cell r="DE163" t="str">
            <v>0</v>
          </cell>
          <cell r="DF163" t="str">
            <v>0</v>
          </cell>
          <cell r="DG163" t="str">
            <v>0</v>
          </cell>
          <cell r="DH163" t="str">
            <v>0</v>
          </cell>
          <cell r="DJ163">
            <v>1279454.81</v>
          </cell>
          <cell r="DK163">
            <v>131445.35</v>
          </cell>
          <cell r="DL163">
            <v>102556.83</v>
          </cell>
          <cell r="DM163">
            <v>135766.37</v>
          </cell>
          <cell r="DN163">
            <v>113787.77</v>
          </cell>
          <cell r="DO163">
            <v>114940</v>
          </cell>
          <cell r="DP163">
            <v>105464.72</v>
          </cell>
          <cell r="DQ163">
            <v>111278.52</v>
          </cell>
          <cell r="DR163">
            <v>92741.35</v>
          </cell>
          <cell r="DS163">
            <v>99770.53</v>
          </cell>
          <cell r="DT163">
            <v>90958.74</v>
          </cell>
          <cell r="DU163">
            <v>89925.65</v>
          </cell>
          <cell r="DV163">
            <v>90818.98</v>
          </cell>
          <cell r="DX163">
            <v>94008.960000000006</v>
          </cell>
          <cell r="DY163">
            <v>7834.08</v>
          </cell>
          <cell r="DZ163">
            <v>7834.08</v>
          </cell>
          <cell r="EA163">
            <v>7834.08</v>
          </cell>
          <cell r="EB163">
            <v>7834.08</v>
          </cell>
          <cell r="EC163">
            <v>7834.08</v>
          </cell>
          <cell r="ED163">
            <v>7834.08</v>
          </cell>
          <cell r="EE163">
            <v>7834.08</v>
          </cell>
          <cell r="EF163">
            <v>7834.08</v>
          </cell>
          <cell r="EG163">
            <v>7834.08</v>
          </cell>
          <cell r="EH163">
            <v>7834.08</v>
          </cell>
          <cell r="EI163">
            <v>7834.08</v>
          </cell>
          <cell r="EJ163">
            <v>7834.08</v>
          </cell>
          <cell r="EL163">
            <v>60972</v>
          </cell>
          <cell r="EM163">
            <v>5081</v>
          </cell>
          <cell r="EN163">
            <v>5081</v>
          </cell>
          <cell r="EO163">
            <v>5081</v>
          </cell>
          <cell r="EP163">
            <v>5081</v>
          </cell>
          <cell r="EQ163">
            <v>5081</v>
          </cell>
          <cell r="ER163">
            <v>5081</v>
          </cell>
          <cell r="ES163">
            <v>5081</v>
          </cell>
          <cell r="ET163">
            <v>5081</v>
          </cell>
          <cell r="EU163">
            <v>5081</v>
          </cell>
          <cell r="EV163">
            <v>5081</v>
          </cell>
          <cell r="EW163">
            <v>5081</v>
          </cell>
          <cell r="EX163">
            <v>5081</v>
          </cell>
          <cell r="EZ163">
            <v>24</v>
          </cell>
          <cell r="FA163">
            <v>2</v>
          </cell>
          <cell r="FB163">
            <v>2</v>
          </cell>
          <cell r="FC163">
            <v>2</v>
          </cell>
          <cell r="FD163">
            <v>2</v>
          </cell>
          <cell r="FE163">
            <v>2</v>
          </cell>
          <cell r="FF163">
            <v>2</v>
          </cell>
          <cell r="FG163">
            <v>2</v>
          </cell>
          <cell r="FH163">
            <v>2</v>
          </cell>
          <cell r="FI163">
            <v>2</v>
          </cell>
          <cell r="FJ163">
            <v>2</v>
          </cell>
          <cell r="FK163">
            <v>2</v>
          </cell>
          <cell r="FL163">
            <v>2</v>
          </cell>
          <cell r="FN163">
            <v>53643</v>
          </cell>
          <cell r="FO163">
            <v>6514</v>
          </cell>
          <cell r="FP163">
            <v>6514</v>
          </cell>
          <cell r="FQ163">
            <v>6514</v>
          </cell>
          <cell r="FR163">
            <v>6514</v>
          </cell>
          <cell r="FS163">
            <v>6514</v>
          </cell>
          <cell r="FT163">
            <v>6514</v>
          </cell>
          <cell r="FU163">
            <v>6514</v>
          </cell>
          <cell r="FV163">
            <v>1609</v>
          </cell>
          <cell r="FW163">
            <v>1609</v>
          </cell>
          <cell r="FX163">
            <v>1609</v>
          </cell>
          <cell r="FY163">
            <v>1609</v>
          </cell>
          <cell r="FZ163">
            <v>1609</v>
          </cell>
          <cell r="GB163">
            <v>208647.96</v>
          </cell>
          <cell r="GC163">
            <v>19431.080000000002</v>
          </cell>
          <cell r="GD163">
            <v>19431.080000000002</v>
          </cell>
          <cell r="GE163">
            <v>19431.080000000002</v>
          </cell>
          <cell r="GF163">
            <v>19431.080000000002</v>
          </cell>
          <cell r="GG163">
            <v>19431.080000000002</v>
          </cell>
          <cell r="GH163">
            <v>19431.080000000002</v>
          </cell>
          <cell r="GI163">
            <v>19431.080000000002</v>
          </cell>
          <cell r="GJ163">
            <v>14526.08</v>
          </cell>
          <cell r="GK163">
            <v>14526.08</v>
          </cell>
          <cell r="GL163">
            <v>14526.08</v>
          </cell>
          <cell r="GM163">
            <v>14526.08</v>
          </cell>
          <cell r="GN163">
            <v>14526.08</v>
          </cell>
        </row>
        <row r="164">
          <cell r="A164" t="str">
            <v>Total Non-Operating Expense</v>
          </cell>
          <cell r="B164">
            <v>6566726.0099999998</v>
          </cell>
          <cell r="C164">
            <v>569576.16</v>
          </cell>
          <cell r="D164">
            <v>542489.77</v>
          </cell>
          <cell r="E164">
            <v>565241.64</v>
          </cell>
          <cell r="F164">
            <v>576568.97</v>
          </cell>
          <cell r="G164">
            <v>539831.55000000005</v>
          </cell>
          <cell r="H164">
            <v>547909.78</v>
          </cell>
          <cell r="I164">
            <v>512233.31</v>
          </cell>
          <cell r="J164">
            <v>518084.2</v>
          </cell>
          <cell r="K164">
            <v>566264.35</v>
          </cell>
          <cell r="L164">
            <v>528316.12</v>
          </cell>
          <cell r="M164">
            <v>538769.78</v>
          </cell>
          <cell r="N164">
            <v>561440.38</v>
          </cell>
          <cell r="P164">
            <v>1057977.77</v>
          </cell>
          <cell r="Q164">
            <v>87694.31</v>
          </cell>
          <cell r="R164">
            <v>88051.08</v>
          </cell>
          <cell r="S164">
            <v>90400.13</v>
          </cell>
          <cell r="T164">
            <v>91264.33</v>
          </cell>
          <cell r="U164">
            <v>88524.87</v>
          </cell>
          <cell r="V164">
            <v>86676.91</v>
          </cell>
          <cell r="W164">
            <v>85512.19</v>
          </cell>
          <cell r="X164">
            <v>85844.41</v>
          </cell>
          <cell r="Y164">
            <v>86941.53</v>
          </cell>
          <cell r="Z164">
            <v>87609.25</v>
          </cell>
          <cell r="AA164">
            <v>89478.59</v>
          </cell>
          <cell r="AB164">
            <v>89980.17</v>
          </cell>
          <cell r="AD164">
            <v>7415064.3999999994</v>
          </cell>
          <cell r="AE164">
            <v>624436.49</v>
          </cell>
          <cell r="AF164">
            <v>620809.49</v>
          </cell>
          <cell r="AG164">
            <v>639602.93999999994</v>
          </cell>
          <cell r="AH164">
            <v>633917.11</v>
          </cell>
          <cell r="AI164">
            <v>617915.57999999996</v>
          </cell>
          <cell r="AJ164">
            <v>600786.94999999995</v>
          </cell>
          <cell r="AK164">
            <v>590701.74</v>
          </cell>
          <cell r="AL164">
            <v>595102.62</v>
          </cell>
          <cell r="AM164">
            <v>616418.52</v>
          </cell>
          <cell r="AN164">
            <v>609883.06000000006</v>
          </cell>
          <cell r="AO164">
            <v>638426.24</v>
          </cell>
          <cell r="AP164">
            <v>627063.66</v>
          </cell>
          <cell r="AR164">
            <v>3425647.08</v>
          </cell>
          <cell r="AS164">
            <v>297779.24</v>
          </cell>
          <cell r="AT164">
            <v>286650.55</v>
          </cell>
          <cell r="AU164">
            <v>295782.73</v>
          </cell>
          <cell r="AV164">
            <v>301546.09000000003</v>
          </cell>
          <cell r="AW164">
            <v>284273.59999999998</v>
          </cell>
          <cell r="AX164">
            <v>270640.98</v>
          </cell>
          <cell r="AY164">
            <v>279061.28999999998</v>
          </cell>
          <cell r="AZ164">
            <v>265594.38</v>
          </cell>
          <cell r="BA164">
            <v>283843.11</v>
          </cell>
          <cell r="BB164">
            <v>288830.52</v>
          </cell>
          <cell r="BC164">
            <v>284981.15000000002</v>
          </cell>
          <cell r="BD164">
            <v>286663.44</v>
          </cell>
          <cell r="BF164">
            <v>1614689.29</v>
          </cell>
          <cell r="BG164">
            <v>134644.01999999999</v>
          </cell>
          <cell r="BH164">
            <v>134471.88</v>
          </cell>
          <cell r="BI164">
            <v>138023.37</v>
          </cell>
          <cell r="BJ164">
            <v>138764.20000000001</v>
          </cell>
          <cell r="BK164">
            <v>134902.99</v>
          </cell>
          <cell r="BL164">
            <v>131037.22</v>
          </cell>
          <cell r="BM164">
            <v>131603.4</v>
          </cell>
          <cell r="BN164">
            <v>130494.16</v>
          </cell>
          <cell r="BO164">
            <v>133929.44</v>
          </cell>
          <cell r="BP164">
            <v>133116.01999999999</v>
          </cell>
          <cell r="BQ164">
            <v>135450.92000000001</v>
          </cell>
          <cell r="BR164">
            <v>138251.67000000001</v>
          </cell>
          <cell r="BT164">
            <v>176913.86</v>
          </cell>
          <cell r="BU164">
            <v>14449.92</v>
          </cell>
          <cell r="BV164">
            <v>14966.45</v>
          </cell>
          <cell r="BW164">
            <v>14936.67</v>
          </cell>
          <cell r="BX164">
            <v>14900.86</v>
          </cell>
          <cell r="BY164">
            <v>15049.9</v>
          </cell>
          <cell r="BZ164">
            <v>14184.8</v>
          </cell>
          <cell r="CA164">
            <v>15112.97</v>
          </cell>
          <cell r="CB164">
            <v>14409.19</v>
          </cell>
          <cell r="CC164">
            <v>14662.94</v>
          </cell>
          <cell r="CD164">
            <v>14287.28</v>
          </cell>
          <cell r="CE164">
            <v>14677.37</v>
          </cell>
          <cell r="CF164">
            <v>15275.51</v>
          </cell>
          <cell r="CH164">
            <v>2515300.65</v>
          </cell>
          <cell r="CI164">
            <v>211308.93</v>
          </cell>
          <cell r="CJ164">
            <v>210758.01</v>
          </cell>
          <cell r="CK164">
            <v>215952.48</v>
          </cell>
          <cell r="CL164">
            <v>215426.52</v>
          </cell>
          <cell r="CM164">
            <v>212709.08</v>
          </cell>
          <cell r="CN164">
            <v>204504.68</v>
          </cell>
          <cell r="CO164">
            <v>205960.48</v>
          </cell>
          <cell r="CP164">
            <v>203259.39</v>
          </cell>
          <cell r="CQ164">
            <v>207231.64</v>
          </cell>
          <cell r="CR164">
            <v>206255.54</v>
          </cell>
          <cell r="CS164">
            <v>209313.24</v>
          </cell>
          <cell r="CT164">
            <v>212620.66</v>
          </cell>
          <cell r="CV164" t="str">
            <v>0</v>
          </cell>
          <cell r="CW164" t="str">
            <v>0</v>
          </cell>
          <cell r="CX164" t="str">
            <v>0</v>
          </cell>
          <cell r="CY164" t="str">
            <v>0</v>
          </cell>
          <cell r="CZ164" t="str">
            <v>0</v>
          </cell>
          <cell r="DA164" t="str">
            <v>0</v>
          </cell>
          <cell r="DB164" t="str">
            <v>0</v>
          </cell>
          <cell r="DC164" t="str">
            <v>0</v>
          </cell>
          <cell r="DD164" t="str">
            <v>0</v>
          </cell>
          <cell r="DE164" t="str">
            <v>0</v>
          </cell>
          <cell r="DF164" t="str">
            <v>0</v>
          </cell>
          <cell r="DG164" t="str">
            <v>0</v>
          </cell>
          <cell r="DH164" t="str">
            <v>0</v>
          </cell>
          <cell r="DJ164">
            <v>22772319.060000002</v>
          </cell>
          <cell r="DK164">
            <v>1939889.07</v>
          </cell>
          <cell r="DL164">
            <v>1898197.23</v>
          </cell>
          <cell r="DM164">
            <v>1959939.96</v>
          </cell>
          <cell r="DN164">
            <v>1972388.08</v>
          </cell>
          <cell r="DO164">
            <v>1893207.57</v>
          </cell>
          <cell r="DP164">
            <v>1855741.32</v>
          </cell>
          <cell r="DQ164">
            <v>1820185.38</v>
          </cell>
          <cell r="DR164">
            <v>1812788.35</v>
          </cell>
          <cell r="DS164">
            <v>1909291.53</v>
          </cell>
          <cell r="DT164">
            <v>1868297.79</v>
          </cell>
          <cell r="DU164">
            <v>1911097.29</v>
          </cell>
          <cell r="DV164">
            <v>1931295.49</v>
          </cell>
          <cell r="DX164">
            <v>3651202.25</v>
          </cell>
          <cell r="DY164">
            <v>307493.09000000003</v>
          </cell>
          <cell r="DZ164">
            <v>307608.84999999998</v>
          </cell>
          <cell r="EA164">
            <v>312398.90000000002</v>
          </cell>
          <cell r="EB164">
            <v>314585.96999999997</v>
          </cell>
          <cell r="EC164">
            <v>307096.62</v>
          </cell>
          <cell r="ED164">
            <v>303931.53000000003</v>
          </cell>
          <cell r="EE164">
            <v>301141.21000000002</v>
          </cell>
          <cell r="EF164">
            <v>304676.31</v>
          </cell>
          <cell r="EG164">
            <v>307387.84000000003</v>
          </cell>
          <cell r="EH164">
            <v>310595.67</v>
          </cell>
          <cell r="EI164">
            <v>286368.63</v>
          </cell>
          <cell r="EJ164">
            <v>287917.63</v>
          </cell>
          <cell r="EL164">
            <v>5131648.3600000003</v>
          </cell>
          <cell r="EM164">
            <v>425411.28</v>
          </cell>
          <cell r="EN164">
            <v>425514.28</v>
          </cell>
          <cell r="EO164">
            <v>436701.28</v>
          </cell>
          <cell r="EP164">
            <v>439523.28</v>
          </cell>
          <cell r="EQ164">
            <v>429173.28</v>
          </cell>
          <cell r="ER164">
            <v>417937.28</v>
          </cell>
          <cell r="ES164">
            <v>410272.28</v>
          </cell>
          <cell r="ET164">
            <v>416823.28</v>
          </cell>
          <cell r="EU164">
            <v>423269.28</v>
          </cell>
          <cell r="EV164">
            <v>428524.28</v>
          </cell>
          <cell r="EW164">
            <v>437980.28</v>
          </cell>
          <cell r="EX164">
            <v>440518.28</v>
          </cell>
          <cell r="EZ164">
            <v>187631.4</v>
          </cell>
          <cell r="FA164">
            <v>15668.4</v>
          </cell>
          <cell r="FB164">
            <v>15699.09</v>
          </cell>
          <cell r="FC164">
            <v>15932.35</v>
          </cell>
          <cell r="FD164">
            <v>15882.45</v>
          </cell>
          <cell r="FE164">
            <v>15580.38</v>
          </cell>
          <cell r="FF164">
            <v>15318.04</v>
          </cell>
          <cell r="FG164">
            <v>15191</v>
          </cell>
          <cell r="FH164">
            <v>15307.36</v>
          </cell>
          <cell r="FI164">
            <v>15465.58</v>
          </cell>
          <cell r="FJ164">
            <v>15633.61</v>
          </cell>
          <cell r="FK164">
            <v>15936</v>
          </cell>
          <cell r="FL164">
            <v>16017.14</v>
          </cell>
          <cell r="FN164">
            <v>53643</v>
          </cell>
          <cell r="FO164">
            <v>6514</v>
          </cell>
          <cell r="FP164">
            <v>6514</v>
          </cell>
          <cell r="FQ164">
            <v>6514</v>
          </cell>
          <cell r="FR164">
            <v>6514</v>
          </cell>
          <cell r="FS164">
            <v>6514</v>
          </cell>
          <cell r="FT164">
            <v>6514</v>
          </cell>
          <cell r="FU164">
            <v>6514</v>
          </cell>
          <cell r="FV164">
            <v>1609</v>
          </cell>
          <cell r="FW164">
            <v>1609</v>
          </cell>
          <cell r="FX164">
            <v>1609</v>
          </cell>
          <cell r="FY164">
            <v>1609</v>
          </cell>
          <cell r="FZ164">
            <v>1609</v>
          </cell>
          <cell r="GB164">
            <v>9024125.0099999998</v>
          </cell>
          <cell r="GC164">
            <v>755086.77</v>
          </cell>
          <cell r="GD164">
            <v>755336.22</v>
          </cell>
          <cell r="GE164">
            <v>771546.53</v>
          </cell>
          <cell r="GF164">
            <v>776505.7</v>
          </cell>
          <cell r="GG164">
            <v>758364.28</v>
          </cell>
          <cell r="GH164">
            <v>743700.85</v>
          </cell>
          <cell r="GI164">
            <v>733118.49</v>
          </cell>
          <cell r="GJ164">
            <v>738415.95</v>
          </cell>
          <cell r="GK164">
            <v>747731.7</v>
          </cell>
          <cell r="GL164">
            <v>756362.56</v>
          </cell>
          <cell r="GM164">
            <v>741893.91</v>
          </cell>
          <cell r="GN164">
            <v>746062.05</v>
          </cell>
        </row>
        <row r="165">
          <cell r="A165" t="str">
            <v>Total Other Non-Operating Income/Expense</v>
          </cell>
          <cell r="B165">
            <v>4223790.22</v>
          </cell>
          <cell r="C165">
            <v>381264.83</v>
          </cell>
          <cell r="D165">
            <v>358404.97</v>
          </cell>
          <cell r="E165">
            <v>378369.64</v>
          </cell>
          <cell r="F165">
            <v>391673.87</v>
          </cell>
          <cell r="G165">
            <v>355650.18</v>
          </cell>
          <cell r="H165">
            <v>360282.02</v>
          </cell>
          <cell r="I165">
            <v>318929.91999999998</v>
          </cell>
          <cell r="J165">
            <v>313275.93</v>
          </cell>
          <cell r="K165">
            <v>356216.68</v>
          </cell>
          <cell r="L165">
            <v>319532.53999999998</v>
          </cell>
          <cell r="M165">
            <v>331685.65999999997</v>
          </cell>
          <cell r="N165">
            <v>358503.98</v>
          </cell>
          <cell r="P165">
            <v>973200.76</v>
          </cell>
          <cell r="Q165">
            <v>81823.38</v>
          </cell>
          <cell r="R165">
            <v>82907.759999999995</v>
          </cell>
          <cell r="S165">
            <v>84776.98</v>
          </cell>
          <cell r="T165">
            <v>85981.51</v>
          </cell>
          <cell r="U165">
            <v>83364.92</v>
          </cell>
          <cell r="V165">
            <v>80923.66</v>
          </cell>
          <cell r="W165">
            <v>78781.87</v>
          </cell>
          <cell r="X165">
            <v>77132.929999999993</v>
          </cell>
          <cell r="Y165">
            <v>77328.08</v>
          </cell>
          <cell r="Z165">
            <v>78213.41</v>
          </cell>
          <cell r="AA165">
            <v>80375.320000000007</v>
          </cell>
          <cell r="AB165">
            <v>81590.94</v>
          </cell>
          <cell r="AD165">
            <v>6884365.9499999993</v>
          </cell>
          <cell r="AE165">
            <v>588022.56999999995</v>
          </cell>
          <cell r="AF165">
            <v>589157.11</v>
          </cell>
          <cell r="AG165">
            <v>604810.55000000005</v>
          </cell>
          <cell r="AH165">
            <v>601351.86</v>
          </cell>
          <cell r="AI165">
            <v>586154.4</v>
          </cell>
          <cell r="AJ165">
            <v>565143.13</v>
          </cell>
          <cell r="AK165">
            <v>548663.86</v>
          </cell>
          <cell r="AL165">
            <v>540103.54</v>
          </cell>
          <cell r="AM165">
            <v>555516.82999999996</v>
          </cell>
          <cell r="AN165">
            <v>550405.47</v>
          </cell>
          <cell r="AO165">
            <v>580863.23</v>
          </cell>
          <cell r="AP165">
            <v>574173.4</v>
          </cell>
          <cell r="AR165">
            <v>2696273.9199999999</v>
          </cell>
          <cell r="AS165">
            <v>240974.87</v>
          </cell>
          <cell r="AT165">
            <v>232093.44</v>
          </cell>
          <cell r="AU165">
            <v>239744.03</v>
          </cell>
          <cell r="AV165">
            <v>246558.13</v>
          </cell>
          <cell r="AW165">
            <v>229228.61</v>
          </cell>
          <cell r="AX165">
            <v>213764.34</v>
          </cell>
          <cell r="AY165">
            <v>219166.58</v>
          </cell>
          <cell r="AZ165">
            <v>199583.14</v>
          </cell>
          <cell r="BA165">
            <v>215046.52</v>
          </cell>
          <cell r="BB165">
            <v>220706.4</v>
          </cell>
          <cell r="BC165">
            <v>217759.87</v>
          </cell>
          <cell r="BD165">
            <v>221647.99</v>
          </cell>
          <cell r="BF165">
            <v>1432861.06</v>
          </cell>
          <cell r="BG165">
            <v>121018.33</v>
          </cell>
          <cell r="BH165">
            <v>121777.38</v>
          </cell>
          <cell r="BI165">
            <v>124715.45</v>
          </cell>
          <cell r="BJ165">
            <v>125891.63</v>
          </cell>
          <cell r="BK165">
            <v>122187.35</v>
          </cell>
          <cell r="BL165">
            <v>117562.41</v>
          </cell>
          <cell r="BM165">
            <v>116878.98</v>
          </cell>
          <cell r="BN165">
            <v>113234.88</v>
          </cell>
          <cell r="BO165">
            <v>115516.83</v>
          </cell>
          <cell r="BP165">
            <v>114981.2</v>
          </cell>
          <cell r="BQ165">
            <v>117691.17</v>
          </cell>
          <cell r="BR165">
            <v>121405.45</v>
          </cell>
          <cell r="BT165">
            <v>160554.23000000001</v>
          </cell>
          <cell r="BU165">
            <v>13279.85</v>
          </cell>
          <cell r="BV165">
            <v>13914.08</v>
          </cell>
          <cell r="BW165">
            <v>13806.47</v>
          </cell>
          <cell r="BX165">
            <v>13825.64</v>
          </cell>
          <cell r="BY165">
            <v>13994.08</v>
          </cell>
          <cell r="BZ165">
            <v>13033.77</v>
          </cell>
          <cell r="CA165">
            <v>13803.27</v>
          </cell>
          <cell r="CB165">
            <v>12779.72</v>
          </cell>
          <cell r="CC165">
            <v>12887.57</v>
          </cell>
          <cell r="CD165">
            <v>12547.1</v>
          </cell>
          <cell r="CE165">
            <v>12984.52</v>
          </cell>
          <cell r="CF165">
            <v>13698.16</v>
          </cell>
          <cell r="CH165">
            <v>2337897.4500000002</v>
          </cell>
          <cell r="CI165">
            <v>198877.39</v>
          </cell>
          <cell r="CJ165">
            <v>199760.28</v>
          </cell>
          <cell r="CK165">
            <v>204009.22</v>
          </cell>
          <cell r="CL165">
            <v>204153.91</v>
          </cell>
          <cell r="CM165">
            <v>201678.59</v>
          </cell>
          <cell r="CN165">
            <v>192305.04</v>
          </cell>
          <cell r="CO165">
            <v>191835.43</v>
          </cell>
          <cell r="CP165">
            <v>185231.42</v>
          </cell>
          <cell r="CQ165">
            <v>187426.26</v>
          </cell>
          <cell r="CR165">
            <v>186878.99</v>
          </cell>
          <cell r="CS165">
            <v>190513.21</v>
          </cell>
          <cell r="CT165">
            <v>195227.71</v>
          </cell>
          <cell r="CV165" t="str">
            <v>0</v>
          </cell>
          <cell r="CW165" t="str">
            <v>0</v>
          </cell>
          <cell r="CX165" t="str">
            <v>0</v>
          </cell>
          <cell r="CY165" t="str">
            <v>0</v>
          </cell>
          <cell r="CZ165" t="str">
            <v>0</v>
          </cell>
          <cell r="DA165" t="str">
            <v>0</v>
          </cell>
          <cell r="DB165" t="str">
            <v>0</v>
          </cell>
          <cell r="DC165" t="str">
            <v>0</v>
          </cell>
          <cell r="DD165" t="str">
            <v>0</v>
          </cell>
          <cell r="DE165" t="str">
            <v>0</v>
          </cell>
          <cell r="DF165" t="str">
            <v>0</v>
          </cell>
          <cell r="DG165" t="str">
            <v>0</v>
          </cell>
          <cell r="DH165" t="str">
            <v>0</v>
          </cell>
          <cell r="DJ165">
            <v>18708943.59</v>
          </cell>
          <cell r="DK165">
            <v>1625261.22</v>
          </cell>
          <cell r="DL165">
            <v>1598015.02</v>
          </cell>
          <cell r="DM165">
            <v>1650232.34</v>
          </cell>
          <cell r="DN165">
            <v>1669436.55</v>
          </cell>
          <cell r="DO165">
            <v>1592258.13</v>
          </cell>
          <cell r="DP165">
            <v>1543014.37</v>
          </cell>
          <cell r="DQ165">
            <v>1488059.91</v>
          </cell>
          <cell r="DR165">
            <v>1441341.56</v>
          </cell>
          <cell r="DS165">
            <v>1519938.77</v>
          </cell>
          <cell r="DT165">
            <v>1483265.11</v>
          </cell>
          <cell r="DU165">
            <v>1531872.98</v>
          </cell>
          <cell r="DV165">
            <v>1566247.63</v>
          </cell>
          <cell r="DX165">
            <v>3451389.2</v>
          </cell>
          <cell r="DY165">
            <v>294456.12</v>
          </cell>
          <cell r="DZ165">
            <v>296930.06</v>
          </cell>
          <cell r="EA165">
            <v>300238.31</v>
          </cell>
          <cell r="EB165">
            <v>303371.15999999997</v>
          </cell>
          <cell r="EC165">
            <v>296366.48</v>
          </cell>
          <cell r="ED165">
            <v>291369.14</v>
          </cell>
          <cell r="EE165">
            <v>285456.46000000002</v>
          </cell>
          <cell r="EF165">
            <v>282979.96999999997</v>
          </cell>
          <cell r="EG165">
            <v>282906</v>
          </cell>
          <cell r="EH165">
            <v>286711.28000000003</v>
          </cell>
          <cell r="EI165">
            <v>263462.34999999998</v>
          </cell>
          <cell r="EJ165">
            <v>267141.87</v>
          </cell>
          <cell r="EL165">
            <v>4805106.3099999996</v>
          </cell>
          <cell r="EM165">
            <v>404237.57</v>
          </cell>
          <cell r="EN165">
            <v>408021.4</v>
          </cell>
          <cell r="EO165">
            <v>416781.07</v>
          </cell>
          <cell r="EP165">
            <v>421324.72</v>
          </cell>
          <cell r="EQ165">
            <v>411596.3</v>
          </cell>
          <cell r="ER165">
            <v>397358.89</v>
          </cell>
          <cell r="ES165">
            <v>384751.06</v>
          </cell>
          <cell r="ET165">
            <v>381282.62</v>
          </cell>
          <cell r="EU165">
            <v>383165.7</v>
          </cell>
          <cell r="EV165">
            <v>389521.57</v>
          </cell>
          <cell r="EW165">
            <v>400457.61</v>
          </cell>
          <cell r="EX165">
            <v>406607.8</v>
          </cell>
          <cell r="EZ165">
            <v>177189.65</v>
          </cell>
          <cell r="FA165">
            <v>14991.33</v>
          </cell>
          <cell r="FB165">
            <v>15139.72</v>
          </cell>
          <cell r="FC165">
            <v>15295.37</v>
          </cell>
          <cell r="FD165">
            <v>15300.52</v>
          </cell>
          <cell r="FE165">
            <v>15018.33</v>
          </cell>
          <cell r="FF165">
            <v>14660.01</v>
          </cell>
          <cell r="FG165">
            <v>14374.91</v>
          </cell>
          <cell r="FH165">
            <v>14170.89</v>
          </cell>
          <cell r="FI165">
            <v>14183.2</v>
          </cell>
          <cell r="FJ165">
            <v>14386.43</v>
          </cell>
          <cell r="FK165">
            <v>14736.15</v>
          </cell>
          <cell r="FL165">
            <v>14932.79</v>
          </cell>
          <cell r="FN165">
            <v>53643</v>
          </cell>
          <cell r="FO165">
            <v>6514</v>
          </cell>
          <cell r="FP165">
            <v>6514</v>
          </cell>
          <cell r="FQ165">
            <v>6514</v>
          </cell>
          <cell r="FR165">
            <v>6514</v>
          </cell>
          <cell r="FS165">
            <v>6514</v>
          </cell>
          <cell r="FT165">
            <v>6514</v>
          </cell>
          <cell r="FU165">
            <v>6514</v>
          </cell>
          <cell r="FV165">
            <v>1609</v>
          </cell>
          <cell r="FW165">
            <v>1609</v>
          </cell>
          <cell r="FX165">
            <v>1609</v>
          </cell>
          <cell r="FY165">
            <v>1609</v>
          </cell>
          <cell r="FZ165">
            <v>1609</v>
          </cell>
          <cell r="GB165">
            <v>8487328.1600000001</v>
          </cell>
          <cell r="GC165">
            <v>720199.02</v>
          </cell>
          <cell r="GD165">
            <v>726605.18</v>
          </cell>
          <cell r="GE165">
            <v>738828.75</v>
          </cell>
          <cell r="GF165">
            <v>746510.4</v>
          </cell>
          <cell r="GG165">
            <v>729495.11</v>
          </cell>
          <cell r="GH165">
            <v>709902.04</v>
          </cell>
          <cell r="GI165">
            <v>691096.43</v>
          </cell>
          <cell r="GJ165">
            <v>680042.48</v>
          </cell>
          <cell r="GK165">
            <v>681863.9</v>
          </cell>
          <cell r="GL165">
            <v>692228.28</v>
          </cell>
          <cell r="GM165">
            <v>680265.11</v>
          </cell>
          <cell r="GN165">
            <v>690291.46</v>
          </cell>
        </row>
        <row r="166">
          <cell r="A166" t="str">
            <v>Other Non-Operating Income/(Expense)</v>
          </cell>
          <cell r="B166">
            <v>1403913.0000000009</v>
          </cell>
          <cell r="C166">
            <v>96296.999999999898</v>
          </cell>
          <cell r="D166">
            <v>124498.99999999999</v>
          </cell>
          <cell r="E166">
            <v>111809</v>
          </cell>
          <cell r="F166">
            <v>99800.999999999971</v>
          </cell>
          <cell r="G166">
            <v>123578.99999999994</v>
          </cell>
          <cell r="H166">
            <v>104175.00000000001</v>
          </cell>
          <cell r="I166">
            <v>131771</v>
          </cell>
          <cell r="J166">
            <v>134422.99999999997</v>
          </cell>
          <cell r="K166">
            <v>91140.000000000044</v>
          </cell>
          <cell r="L166">
            <v>135121.99999999994</v>
          </cell>
          <cell r="M166">
            <v>135527</v>
          </cell>
          <cell r="N166">
            <v>115770.00000000003</v>
          </cell>
          <cell r="P166">
            <v>-22843</v>
          </cell>
          <cell r="Q166">
            <v>-2027</v>
          </cell>
          <cell r="R166">
            <v>-2279.000000000015</v>
          </cell>
          <cell r="S166">
            <v>-2279.0000000000132</v>
          </cell>
          <cell r="T166">
            <v>-2279.000000000015</v>
          </cell>
          <cell r="U166">
            <v>-2278.9999999999959</v>
          </cell>
          <cell r="V166">
            <v>-2027.0000000000077</v>
          </cell>
          <cell r="W166">
            <v>-2027.0000000000009</v>
          </cell>
          <cell r="X166">
            <v>-1455.0000000000036</v>
          </cell>
          <cell r="Y166">
            <v>-1826.0000000000027</v>
          </cell>
          <cell r="Z166">
            <v>-1455.0000000000036</v>
          </cell>
          <cell r="AA166">
            <v>-1454.9999999999964</v>
          </cell>
          <cell r="AB166">
            <v>-1455.0000000000036</v>
          </cell>
          <cell r="AD166">
            <v>-316981.00999999972</v>
          </cell>
          <cell r="AE166">
            <v>-38792.999999999971</v>
          </cell>
          <cell r="AF166">
            <v>-25983.000000000004</v>
          </cell>
          <cell r="AG166">
            <v>-33693.999999999884</v>
          </cell>
          <cell r="AH166">
            <v>-30491.000000000011</v>
          </cell>
          <cell r="AI166">
            <v>-26753.999999999956</v>
          </cell>
          <cell r="AJ166">
            <v>-21317.000000000062</v>
          </cell>
          <cell r="AK166">
            <v>-21456.000000000007</v>
          </cell>
          <cell r="AL166">
            <v>-18789.000000000051</v>
          </cell>
          <cell r="AM166">
            <v>-30432.000000000065</v>
          </cell>
          <cell r="AN166">
            <v>-17099.000000000044</v>
          </cell>
          <cell r="AO166">
            <v>-33409</v>
          </cell>
          <cell r="AP166">
            <v>-18764.010000000009</v>
          </cell>
          <cell r="AR166">
            <v>297154.00000000023</v>
          </cell>
          <cell r="AS166">
            <v>16725</v>
          </cell>
          <cell r="AT166">
            <v>27866.999999999978</v>
          </cell>
          <cell r="AU166">
            <v>22792.000000000025</v>
          </cell>
          <cell r="AV166">
            <v>14203.999999999938</v>
          </cell>
          <cell r="AW166">
            <v>23426.000000000015</v>
          </cell>
          <cell r="AX166">
            <v>30517.000000000044</v>
          </cell>
          <cell r="AY166">
            <v>15984.000000000027</v>
          </cell>
          <cell r="AZ166">
            <v>32310.999999999996</v>
          </cell>
          <cell r="BA166">
            <v>24888.999999999996</v>
          </cell>
          <cell r="BB166">
            <v>23108.999999999978</v>
          </cell>
          <cell r="BC166">
            <v>32732</v>
          </cell>
          <cell r="BD166">
            <v>32598.000000000033</v>
          </cell>
          <cell r="BF166">
            <v>26580.000000000015</v>
          </cell>
          <cell r="BG166">
            <v>1815.0000000000109</v>
          </cell>
          <cell r="BH166">
            <v>2464.9999999999927</v>
          </cell>
          <cell r="BI166">
            <v>822.00000000000637</v>
          </cell>
          <cell r="BJ166">
            <v>-138.00000000000637</v>
          </cell>
          <cell r="BK166">
            <v>1225.0000000000109</v>
          </cell>
          <cell r="BL166">
            <v>3243.9999999999982</v>
          </cell>
          <cell r="BM166">
            <v>1195.0000000000055</v>
          </cell>
          <cell r="BN166">
            <v>3949.9999999999964</v>
          </cell>
          <cell r="BO166">
            <v>1905.0000000000018</v>
          </cell>
          <cell r="BP166">
            <v>4048.0000000000127</v>
          </cell>
          <cell r="BQ166">
            <v>4104</v>
          </cell>
          <cell r="BR166">
            <v>1944.9999999999818</v>
          </cell>
          <cell r="BT166">
            <v>-184.9999999999709</v>
          </cell>
          <cell r="BU166">
            <v>326.99999999999966</v>
          </cell>
          <cell r="BV166">
            <v>-139.00000000000102</v>
          </cell>
          <cell r="BW166">
            <v>131.00000000000136</v>
          </cell>
          <cell r="BX166">
            <v>133.99999999999852</v>
          </cell>
          <cell r="BY166">
            <v>-257.00000000000068</v>
          </cell>
          <cell r="BZ166">
            <v>327.00000000000068</v>
          </cell>
          <cell r="CA166">
            <v>-751.99999999999807</v>
          </cell>
          <cell r="CB166">
            <v>-15.000000000000682</v>
          </cell>
          <cell r="CC166">
            <v>-220.99999999999909</v>
          </cell>
          <cell r="CD166">
            <v>327.00000000000023</v>
          </cell>
          <cell r="CE166">
            <v>235.00000000000045</v>
          </cell>
          <cell r="CF166">
            <v>-281.99999999999955</v>
          </cell>
          <cell r="CH166">
            <v>-237258.00999999978</v>
          </cell>
          <cell r="CI166">
            <v>-21368.999999999978</v>
          </cell>
          <cell r="CJ166">
            <v>-20233.000000000004</v>
          </cell>
          <cell r="CK166">
            <v>-22259.000000000004</v>
          </cell>
          <cell r="CL166">
            <v>-21755.999999999971</v>
          </cell>
          <cell r="CM166">
            <v>-22856.999999999993</v>
          </cell>
          <cell r="CN166">
            <v>-17863.999999999971</v>
          </cell>
          <cell r="CO166">
            <v>-22243.000000000025</v>
          </cell>
          <cell r="CP166">
            <v>-17415.000000000015</v>
          </cell>
          <cell r="CQ166">
            <v>-19816.000000000007</v>
          </cell>
          <cell r="CR166">
            <v>-16793.000000000025</v>
          </cell>
          <cell r="CS166">
            <v>-16166.999999999985</v>
          </cell>
          <cell r="CT166">
            <v>-18486.00999999998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J166">
            <v>1150379.9799999965</v>
          </cell>
          <cell r="DK166">
            <v>52974.999999999767</v>
          </cell>
          <cell r="DL166">
            <v>106196.99999999988</v>
          </cell>
          <cell r="DM166">
            <v>77322.000000000233</v>
          </cell>
          <cell r="DN166">
            <v>59475.000000000015</v>
          </cell>
          <cell r="DO166">
            <v>96082.999999999942</v>
          </cell>
          <cell r="DP166">
            <v>97054.999999999985</v>
          </cell>
          <cell r="DQ166">
            <v>102472.00000000019</v>
          </cell>
          <cell r="DR166">
            <v>133009.99999999994</v>
          </cell>
          <cell r="DS166">
            <v>65638.999999999971</v>
          </cell>
          <cell r="DT166">
            <v>127258.99999999994</v>
          </cell>
          <cell r="DU166">
            <v>121566.99999999991</v>
          </cell>
          <cell r="DV166">
            <v>111325.98000000013</v>
          </cell>
          <cell r="DX166">
            <v>-126168.00000000017</v>
          </cell>
          <cell r="DY166">
            <v>-10514.000000000027</v>
          </cell>
          <cell r="DZ166">
            <v>-10514.000000000022</v>
          </cell>
          <cell r="EA166">
            <v>-10513.999999999975</v>
          </cell>
          <cell r="EB166">
            <v>-10514.000000000002</v>
          </cell>
          <cell r="EC166">
            <v>-10513.999999999985</v>
          </cell>
          <cell r="ED166">
            <v>-10513.999999999985</v>
          </cell>
          <cell r="EE166">
            <v>-10514</v>
          </cell>
          <cell r="EF166">
            <v>-10513.999999999975</v>
          </cell>
          <cell r="EG166">
            <v>-10513.999999999975</v>
          </cell>
          <cell r="EH166">
            <v>-10513.999999999985</v>
          </cell>
          <cell r="EI166">
            <v>-10513.999999999971</v>
          </cell>
          <cell r="EJ166">
            <v>-10513.999999999989</v>
          </cell>
          <cell r="EL166">
            <v>-85248.000000000175</v>
          </cell>
          <cell r="EM166">
            <v>-7103.9999999999782</v>
          </cell>
          <cell r="EN166">
            <v>-7103.9999999999964</v>
          </cell>
          <cell r="EO166">
            <v>-7103.9999999999782</v>
          </cell>
          <cell r="EP166">
            <v>-7104.0000000000036</v>
          </cell>
          <cell r="EQ166">
            <v>-7104.0000000000182</v>
          </cell>
          <cell r="ER166">
            <v>-7103.9999999999854</v>
          </cell>
          <cell r="ES166">
            <v>-7104.0000000000291</v>
          </cell>
          <cell r="ET166">
            <v>-7103.9999999999709</v>
          </cell>
          <cell r="EU166">
            <v>-7103.9999999999854</v>
          </cell>
          <cell r="EV166">
            <v>-7103.9999999999782</v>
          </cell>
          <cell r="EW166">
            <v>-7104.0000000000146</v>
          </cell>
          <cell r="EX166">
            <v>-7104.0000000000218</v>
          </cell>
          <cell r="EZ166">
            <v>-2088</v>
          </cell>
          <cell r="FA166">
            <v>-174.00000000000034</v>
          </cell>
          <cell r="FB166">
            <v>-173.9999999999992</v>
          </cell>
          <cell r="FC166">
            <v>-174.00000000000045</v>
          </cell>
          <cell r="FD166">
            <v>-173.99999999999966</v>
          </cell>
          <cell r="FE166">
            <v>-174.00000000000068</v>
          </cell>
          <cell r="FF166">
            <v>-173.99999999999932</v>
          </cell>
          <cell r="FG166">
            <v>-173.99999999999989</v>
          </cell>
          <cell r="FH166">
            <v>-174.00000000000068</v>
          </cell>
          <cell r="FI166">
            <v>-174.00000000000091</v>
          </cell>
          <cell r="FJ166">
            <v>-173.99999999999977</v>
          </cell>
          <cell r="FK166">
            <v>-173.99999999999955</v>
          </cell>
          <cell r="FL166">
            <v>-173.99999999999955</v>
          </cell>
          <cell r="FN166">
            <v>-53643</v>
          </cell>
          <cell r="FO166">
            <v>-6514</v>
          </cell>
          <cell r="FP166">
            <v>-6514</v>
          </cell>
          <cell r="FQ166">
            <v>-6514</v>
          </cell>
          <cell r="FR166">
            <v>-6514</v>
          </cell>
          <cell r="FS166">
            <v>-6514</v>
          </cell>
          <cell r="FT166">
            <v>-6514</v>
          </cell>
          <cell r="FU166">
            <v>-6514</v>
          </cell>
          <cell r="FV166">
            <v>-1609</v>
          </cell>
          <cell r="FW166">
            <v>-1609</v>
          </cell>
          <cell r="FX166">
            <v>-1609</v>
          </cell>
          <cell r="FY166">
            <v>-1609</v>
          </cell>
          <cell r="FZ166">
            <v>-1609</v>
          </cell>
          <cell r="GB166">
            <v>-267147.00000000035</v>
          </cell>
          <cell r="GC166">
            <v>-24306</v>
          </cell>
          <cell r="GD166">
            <v>-24305.999999999964</v>
          </cell>
          <cell r="GE166">
            <v>-24305.999999999971</v>
          </cell>
          <cell r="GF166">
            <v>-24305.999999999953</v>
          </cell>
          <cell r="GG166">
            <v>-24305.999999999956</v>
          </cell>
          <cell r="GH166">
            <v>-24306.000000000058</v>
          </cell>
          <cell r="GI166">
            <v>-24305.999999999942</v>
          </cell>
          <cell r="GJ166">
            <v>-19401.000000000029</v>
          </cell>
          <cell r="GK166">
            <v>-19400.999999999956</v>
          </cell>
          <cell r="GL166">
            <v>-19400.999999999971</v>
          </cell>
          <cell r="GM166">
            <v>-19400.999999999956</v>
          </cell>
          <cell r="GN166">
            <v>-19401.000000000029</v>
          </cell>
        </row>
        <row r="167">
          <cell r="A167" t="str">
            <v>Income / Loss, Before Income Taxes</v>
          </cell>
          <cell r="B167">
            <v>13406078.859999981</v>
          </cell>
          <cell r="C167">
            <v>-290388.52</v>
          </cell>
          <cell r="D167">
            <v>1288485.6399999931</v>
          </cell>
          <cell r="E167">
            <v>2442295.65</v>
          </cell>
          <cell r="F167">
            <v>4209507.7699999949</v>
          </cell>
          <cell r="G167">
            <v>2555011.9900000002</v>
          </cell>
          <cell r="H167">
            <v>2158539.79</v>
          </cell>
          <cell r="I167">
            <v>1019377.799999994</v>
          </cell>
          <cell r="J167">
            <v>477421.15</v>
          </cell>
          <cell r="K167">
            <v>-95592.319999999134</v>
          </cell>
          <cell r="L167">
            <v>-177240.43000000087</v>
          </cell>
          <cell r="M167">
            <v>-37308.389999999315</v>
          </cell>
          <cell r="N167">
            <v>-144031.26999999999</v>
          </cell>
          <cell r="P167">
            <v>1526265.66</v>
          </cell>
          <cell r="Q167">
            <v>2410.8899999996065</v>
          </cell>
          <cell r="R167">
            <v>91270.05</v>
          </cell>
          <cell r="S167">
            <v>485978.35000000132</v>
          </cell>
          <cell r="T167">
            <v>817848.5000000007</v>
          </cell>
          <cell r="U167">
            <v>384422.71</v>
          </cell>
          <cell r="V167">
            <v>346956.22</v>
          </cell>
          <cell r="W167">
            <v>87996.319999999745</v>
          </cell>
          <cell r="X167">
            <v>-41413.689999999609</v>
          </cell>
          <cell r="Y167">
            <v>-159674.45000000001</v>
          </cell>
          <cell r="Z167">
            <v>-170895.42</v>
          </cell>
          <cell r="AA167">
            <v>-155625.76</v>
          </cell>
          <cell r="AB167">
            <v>-163008.06</v>
          </cell>
          <cell r="AD167">
            <v>11372110.340000002</v>
          </cell>
          <cell r="AE167">
            <v>-55628.140000000247</v>
          </cell>
          <cell r="AF167">
            <v>1073253.3700000001</v>
          </cell>
          <cell r="AG167">
            <v>2390924.3400000059</v>
          </cell>
          <cell r="AH167">
            <v>3643467.1900000069</v>
          </cell>
          <cell r="AI167">
            <v>2357106.4599999948</v>
          </cell>
          <cell r="AJ167">
            <v>1819024.3099999942</v>
          </cell>
          <cell r="AK167">
            <v>1075476.04</v>
          </cell>
          <cell r="AL167">
            <v>233107.91999999876</v>
          </cell>
          <cell r="AM167">
            <v>-295422.97000000137</v>
          </cell>
          <cell r="AN167">
            <v>-312361.179999999</v>
          </cell>
          <cell r="AO167">
            <v>-268266.73999999871</v>
          </cell>
          <cell r="AP167">
            <v>-288570.26</v>
          </cell>
          <cell r="AR167">
            <v>3693889.5</v>
          </cell>
          <cell r="AS167">
            <v>-232039.4900000006</v>
          </cell>
          <cell r="AT167">
            <v>403811.6299999989</v>
          </cell>
          <cell r="AU167">
            <v>1160131.42</v>
          </cell>
          <cell r="AV167">
            <v>1329599.6000000001</v>
          </cell>
          <cell r="AW167">
            <v>626803.00999999826</v>
          </cell>
          <cell r="AX167">
            <v>447906.29999999894</v>
          </cell>
          <cell r="AY167">
            <v>227860.46000000066</v>
          </cell>
          <cell r="AZ167">
            <v>13745.180000000517</v>
          </cell>
          <cell r="BA167">
            <v>-55804.73</v>
          </cell>
          <cell r="BB167">
            <v>-88403.199999999662</v>
          </cell>
          <cell r="BC167">
            <v>-65662.849999999511</v>
          </cell>
          <cell r="BD167">
            <v>-74057.830000000307</v>
          </cell>
          <cell r="BF167">
            <v>2018059.86</v>
          </cell>
          <cell r="BG167">
            <v>-67457.6099999992</v>
          </cell>
          <cell r="BH167">
            <v>246397.29</v>
          </cell>
          <cell r="BI167">
            <v>594960.58000000357</v>
          </cell>
          <cell r="BJ167">
            <v>697814.17999999737</v>
          </cell>
          <cell r="BK167">
            <v>419484.18</v>
          </cell>
          <cell r="BL167">
            <v>352190.45000000147</v>
          </cell>
          <cell r="BM167">
            <v>157759.78999999928</v>
          </cell>
          <cell r="BN167">
            <v>23515.770000000455</v>
          </cell>
          <cell r="BO167">
            <v>-106725.28999999886</v>
          </cell>
          <cell r="BP167">
            <v>-105385.17</v>
          </cell>
          <cell r="BQ167">
            <v>-81803.060000000114</v>
          </cell>
          <cell r="BR167">
            <v>-112691.25</v>
          </cell>
          <cell r="BT167">
            <v>198020.61000000074</v>
          </cell>
          <cell r="BU167">
            <v>-36427.050000000097</v>
          </cell>
          <cell r="BV167">
            <v>14951.920000000231</v>
          </cell>
          <cell r="BW167">
            <v>120763.55</v>
          </cell>
          <cell r="BX167">
            <v>189291.67</v>
          </cell>
          <cell r="BY167">
            <v>102658.59</v>
          </cell>
          <cell r="BZ167">
            <v>66284.789999999994</v>
          </cell>
          <cell r="CA167">
            <v>-15311.31</v>
          </cell>
          <cell r="CB167">
            <v>-38989.730000000003</v>
          </cell>
          <cell r="CC167">
            <v>-56957.54</v>
          </cell>
          <cell r="CD167">
            <v>-58314.77</v>
          </cell>
          <cell r="CE167">
            <v>-54081.58</v>
          </cell>
          <cell r="CF167">
            <v>-35847.93</v>
          </cell>
          <cell r="CH167">
            <v>-347361.91999999818</v>
          </cell>
          <cell r="CI167">
            <v>-158132.64000000001</v>
          </cell>
          <cell r="CJ167">
            <v>-110825.99</v>
          </cell>
          <cell r="CK167">
            <v>62939.260000000591</v>
          </cell>
          <cell r="CL167">
            <v>-104868.22000000096</v>
          </cell>
          <cell r="CM167">
            <v>53974.310000001395</v>
          </cell>
          <cell r="CN167">
            <v>-41748.929999999295</v>
          </cell>
          <cell r="CO167">
            <v>-2970.1800000009243</v>
          </cell>
          <cell r="CP167">
            <v>107099.03</v>
          </cell>
          <cell r="CQ167">
            <v>-29547.8199999996</v>
          </cell>
          <cell r="CR167">
            <v>-99890.349999999948</v>
          </cell>
          <cell r="CS167">
            <v>-19658.29</v>
          </cell>
          <cell r="CT167">
            <v>-3732.0999999998603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>
            <v>31867062.910000019</v>
          </cell>
          <cell r="DK167">
            <v>-837662.55999999889</v>
          </cell>
          <cell r="DL167">
            <v>3007343.9099999876</v>
          </cell>
          <cell r="DM167">
            <v>7257993.1500000264</v>
          </cell>
          <cell r="DN167">
            <v>10782660.68999999</v>
          </cell>
          <cell r="DO167">
            <v>6499461.2500000019</v>
          </cell>
          <cell r="DP167">
            <v>5149152.9300000072</v>
          </cell>
          <cell r="DQ167">
            <v>2550188.92</v>
          </cell>
          <cell r="DR167">
            <v>774485.63000000222</v>
          </cell>
          <cell r="DS167">
            <v>-799725.11999999639</v>
          </cell>
          <cell r="DT167">
            <v>-1012490.52</v>
          </cell>
          <cell r="DU167">
            <v>-682406.66999999853</v>
          </cell>
          <cell r="DV167">
            <v>-821938.69999999809</v>
          </cell>
          <cell r="DX167">
            <v>4884964.2499999935</v>
          </cell>
          <cell r="DY167">
            <v>-206351.99</v>
          </cell>
          <cell r="DZ167">
            <v>642388.82000000076</v>
          </cell>
          <cell r="EA167">
            <v>1329643.4099999999</v>
          </cell>
          <cell r="EB167">
            <v>2225804.4199999925</v>
          </cell>
          <cell r="EC167">
            <v>1150849.349999994</v>
          </cell>
          <cell r="ED167">
            <v>807640.64000000642</v>
          </cell>
          <cell r="EE167">
            <v>423001.22000000277</v>
          </cell>
          <cell r="EF167">
            <v>-84715.120000001974</v>
          </cell>
          <cell r="EG167">
            <v>-346998.08000000071</v>
          </cell>
          <cell r="EH167">
            <v>-418794.93999999942</v>
          </cell>
          <cell r="EI167">
            <v>-345173.23000000149</v>
          </cell>
          <cell r="EJ167">
            <v>-292330.24999999884</v>
          </cell>
          <cell r="EL167">
            <v>6312637.1600000048</v>
          </cell>
          <cell r="EM167">
            <v>-386788.43</v>
          </cell>
          <cell r="EN167">
            <v>392657.78</v>
          </cell>
          <cell r="EO167">
            <v>2199157.0099999998</v>
          </cell>
          <cell r="EP167">
            <v>3251246.1500000088</v>
          </cell>
          <cell r="EQ167">
            <v>1981749.47</v>
          </cell>
          <cell r="ER167">
            <v>1563157.54</v>
          </cell>
          <cell r="ES167">
            <v>8626.5099999993108</v>
          </cell>
          <cell r="ET167">
            <v>-196286.33</v>
          </cell>
          <cell r="EU167">
            <v>-627757.59</v>
          </cell>
          <cell r="EV167">
            <v>-596963.9</v>
          </cell>
          <cell r="EW167">
            <v>-588300.68999999994</v>
          </cell>
          <cell r="EX167">
            <v>-687860.3600000008</v>
          </cell>
          <cell r="EZ167">
            <v>223961.81</v>
          </cell>
          <cell r="FA167">
            <v>14692.74</v>
          </cell>
          <cell r="FB167">
            <v>14852.31</v>
          </cell>
          <cell r="FC167">
            <v>33631.379999999794</v>
          </cell>
          <cell r="FD167">
            <v>38606.440000000068</v>
          </cell>
          <cell r="FE167">
            <v>37102.989999999809</v>
          </cell>
          <cell r="FF167">
            <v>30149.88</v>
          </cell>
          <cell r="FG167">
            <v>22131.78</v>
          </cell>
          <cell r="FH167">
            <v>12375.549999999945</v>
          </cell>
          <cell r="FI167">
            <v>6906.2600000000457</v>
          </cell>
          <cell r="FJ167">
            <v>4811.2999999999847</v>
          </cell>
          <cell r="FK167">
            <v>-280.28999999998996</v>
          </cell>
          <cell r="FL167">
            <v>8981.4699999999939</v>
          </cell>
          <cell r="FN167">
            <v>-53643</v>
          </cell>
          <cell r="FO167">
            <v>-6514</v>
          </cell>
          <cell r="FP167">
            <v>-6514</v>
          </cell>
          <cell r="FQ167">
            <v>-6514</v>
          </cell>
          <cell r="FR167">
            <v>-6514</v>
          </cell>
          <cell r="FS167">
            <v>-6514</v>
          </cell>
          <cell r="FT167">
            <v>-6514</v>
          </cell>
          <cell r="FU167">
            <v>-6514</v>
          </cell>
          <cell r="FV167">
            <v>-1609</v>
          </cell>
          <cell r="FW167">
            <v>-1609</v>
          </cell>
          <cell r="FX167">
            <v>-1609</v>
          </cell>
          <cell r="FY167">
            <v>-1609</v>
          </cell>
          <cell r="FZ167">
            <v>-1609</v>
          </cell>
          <cell r="GB167">
            <v>11367920.219999995</v>
          </cell>
          <cell r="GC167">
            <v>-584961.68000000052</v>
          </cell>
          <cell r="GD167">
            <v>1043384.91</v>
          </cell>
          <cell r="GE167">
            <v>3555917.8</v>
          </cell>
          <cell r="GF167">
            <v>5509143.0100000016</v>
          </cell>
          <cell r="GG167">
            <v>3163187.8099999926</v>
          </cell>
          <cell r="GH167">
            <v>2394434.06</v>
          </cell>
          <cell r="GI167">
            <v>447245.51000000222</v>
          </cell>
          <cell r="GJ167">
            <v>-270234.90000000189</v>
          </cell>
          <cell r="GK167">
            <v>-969458.41000000061</v>
          </cell>
          <cell r="GL167">
            <v>-1012556.54</v>
          </cell>
          <cell r="GM167">
            <v>-935363.21000000136</v>
          </cell>
          <cell r="GN167">
            <v>-972818.14</v>
          </cell>
        </row>
        <row r="168">
          <cell r="A168" t="str">
            <v>Total Provision (Benefit) for Inc Tax</v>
          </cell>
          <cell r="B168">
            <v>5322213.04</v>
          </cell>
          <cell r="C168">
            <v>-115276.66</v>
          </cell>
          <cell r="D168">
            <v>511518.42</v>
          </cell>
          <cell r="E168">
            <v>969598.65</v>
          </cell>
          <cell r="F168">
            <v>1671175.97</v>
          </cell>
          <cell r="G168">
            <v>1014329.38</v>
          </cell>
          <cell r="H168">
            <v>856941.66</v>
          </cell>
          <cell r="I168">
            <v>404694.61</v>
          </cell>
          <cell r="J168">
            <v>189531.44</v>
          </cell>
          <cell r="K168">
            <v>-37948.71</v>
          </cell>
          <cell r="L168">
            <v>-70356.97</v>
          </cell>
          <cell r="M168">
            <v>-14815.98</v>
          </cell>
          <cell r="N168">
            <v>-57178.77</v>
          </cell>
          <cell r="P168">
            <v>605927.61</v>
          </cell>
          <cell r="Q168">
            <v>958.11</v>
          </cell>
          <cell r="R168">
            <v>36232.910000000003</v>
          </cell>
          <cell r="S168">
            <v>192934.48</v>
          </cell>
          <cell r="T168">
            <v>324686.03999999998</v>
          </cell>
          <cell r="U168">
            <v>152614.25</v>
          </cell>
          <cell r="V168">
            <v>137742.21</v>
          </cell>
          <cell r="W168">
            <v>34934.65</v>
          </cell>
          <cell r="X168">
            <v>-16442</v>
          </cell>
          <cell r="Y168">
            <v>-63390.400000000001</v>
          </cell>
          <cell r="Z168">
            <v>-67844.44</v>
          </cell>
          <cell r="AA168">
            <v>-61784.03</v>
          </cell>
          <cell r="AB168">
            <v>-64714.17</v>
          </cell>
          <cell r="AD168">
            <v>4514728.04</v>
          </cell>
          <cell r="AE168">
            <v>-22078.2</v>
          </cell>
          <cell r="AF168">
            <v>426072.89</v>
          </cell>
          <cell r="AG168">
            <v>949203.06</v>
          </cell>
          <cell r="AH168">
            <v>1446457.72</v>
          </cell>
          <cell r="AI168">
            <v>935762.87</v>
          </cell>
          <cell r="AJ168">
            <v>722154.01</v>
          </cell>
          <cell r="AK168">
            <v>426965.18</v>
          </cell>
          <cell r="AL168">
            <v>92540.2</v>
          </cell>
          <cell r="AM168">
            <v>-117281.65</v>
          </cell>
          <cell r="AN168">
            <v>-124001.23</v>
          </cell>
          <cell r="AO168">
            <v>-106505.76</v>
          </cell>
          <cell r="AP168">
            <v>-114561.05</v>
          </cell>
          <cell r="AR168">
            <v>1466474.02</v>
          </cell>
          <cell r="AS168">
            <v>-92116.62</v>
          </cell>
          <cell r="AT168">
            <v>160308.88</v>
          </cell>
          <cell r="AU168">
            <v>460575.14</v>
          </cell>
          <cell r="AV168">
            <v>527851.55000000005</v>
          </cell>
          <cell r="AW168">
            <v>248836.29</v>
          </cell>
          <cell r="AX168">
            <v>177819.53</v>
          </cell>
          <cell r="AY168">
            <v>90461.440000000002</v>
          </cell>
          <cell r="AZ168">
            <v>5454.98</v>
          </cell>
          <cell r="BA168">
            <v>-22153.85</v>
          </cell>
          <cell r="BB168">
            <v>-35092.870000000003</v>
          </cell>
          <cell r="BC168">
            <v>-26069.95</v>
          </cell>
          <cell r="BD168">
            <v>-29400.5</v>
          </cell>
          <cell r="BF168">
            <v>801169.81</v>
          </cell>
          <cell r="BG168">
            <v>-26779.57</v>
          </cell>
          <cell r="BH168">
            <v>97818.13</v>
          </cell>
          <cell r="BI168">
            <v>236199.73</v>
          </cell>
          <cell r="BJ168">
            <v>277032.53999999998</v>
          </cell>
          <cell r="BK168">
            <v>166533.78</v>
          </cell>
          <cell r="BL168">
            <v>139820.04</v>
          </cell>
          <cell r="BM168">
            <v>62630.95</v>
          </cell>
          <cell r="BN168">
            <v>9335.2099999999991</v>
          </cell>
          <cell r="BO168">
            <v>-42369.599999999999</v>
          </cell>
          <cell r="BP168">
            <v>-41836.699999999997</v>
          </cell>
          <cell r="BQ168">
            <v>-32476.43</v>
          </cell>
          <cell r="BR168">
            <v>-44738.27</v>
          </cell>
          <cell r="BT168">
            <v>78614.33</v>
          </cell>
          <cell r="BU168">
            <v>-14461.35</v>
          </cell>
          <cell r="BV168">
            <v>5935.45</v>
          </cell>
          <cell r="BW168">
            <v>47943.44</v>
          </cell>
          <cell r="BX168">
            <v>75148.639999999999</v>
          </cell>
          <cell r="BY168">
            <v>40755.49</v>
          </cell>
          <cell r="BZ168">
            <v>26315.31</v>
          </cell>
          <cell r="CA168">
            <v>-6078.51</v>
          </cell>
          <cell r="CB168">
            <v>-15479.22</v>
          </cell>
          <cell r="CC168">
            <v>-22611.97</v>
          </cell>
          <cell r="CD168">
            <v>-23150.78</v>
          </cell>
          <cell r="CE168">
            <v>-21470.73</v>
          </cell>
          <cell r="CF168">
            <v>-14231.44</v>
          </cell>
          <cell r="CH168">
            <v>-137902.89000000001</v>
          </cell>
          <cell r="CI168">
            <v>-62776.02</v>
          </cell>
          <cell r="CJ168">
            <v>-44001.98</v>
          </cell>
          <cell r="CK168">
            <v>24989.45</v>
          </cell>
          <cell r="CL168">
            <v>-41632.28</v>
          </cell>
          <cell r="CM168">
            <v>21424.13</v>
          </cell>
          <cell r="CN168">
            <v>-16573.830000000002</v>
          </cell>
          <cell r="CO168">
            <v>-1178.4800000000105</v>
          </cell>
          <cell r="CP168">
            <v>42516.78</v>
          </cell>
          <cell r="CQ168">
            <v>-11729.8</v>
          </cell>
          <cell r="CR168">
            <v>-39653.839999999997</v>
          </cell>
          <cell r="CS168">
            <v>-7805.8899999999849</v>
          </cell>
          <cell r="CT168">
            <v>-1481.1300000000338</v>
          </cell>
          <cell r="CV168" t="str">
            <v>0</v>
          </cell>
          <cell r="CW168" t="str">
            <v>0</v>
          </cell>
          <cell r="CX168" t="str">
            <v>0</v>
          </cell>
          <cell r="CY168" t="str">
            <v>0</v>
          </cell>
          <cell r="CZ168" t="str">
            <v>0</v>
          </cell>
          <cell r="DA168" t="str">
            <v>0</v>
          </cell>
          <cell r="DB168" t="str">
            <v>0</v>
          </cell>
          <cell r="DC168" t="str">
            <v>0</v>
          </cell>
          <cell r="DD168" t="str">
            <v>0</v>
          </cell>
          <cell r="DE168" t="str">
            <v>0</v>
          </cell>
          <cell r="DF168" t="str">
            <v>0</v>
          </cell>
          <cell r="DG168" t="str">
            <v>0</v>
          </cell>
          <cell r="DH168" t="str">
            <v>0</v>
          </cell>
          <cell r="DJ168">
            <v>12651223.960000001</v>
          </cell>
          <cell r="DK168">
            <v>-332530.31</v>
          </cell>
          <cell r="DL168">
            <v>1193884.7</v>
          </cell>
          <cell r="DM168">
            <v>2881443.95</v>
          </cell>
          <cell r="DN168">
            <v>4280720.18</v>
          </cell>
          <cell r="DO168">
            <v>2580256.19</v>
          </cell>
          <cell r="DP168">
            <v>2044218.93</v>
          </cell>
          <cell r="DQ168">
            <v>1012429.84</v>
          </cell>
          <cell r="DR168">
            <v>307457.39</v>
          </cell>
          <cell r="DS168">
            <v>-317485.98</v>
          </cell>
          <cell r="DT168">
            <v>-401936.83</v>
          </cell>
          <cell r="DU168">
            <v>-270928.77</v>
          </cell>
          <cell r="DV168">
            <v>-326305.33</v>
          </cell>
          <cell r="DX168">
            <v>1914906.62</v>
          </cell>
          <cell r="DY168">
            <v>-80885.37</v>
          </cell>
          <cell r="DZ168">
            <v>251809.69</v>
          </cell>
          <cell r="EA168">
            <v>521225.29</v>
          </cell>
          <cell r="EB168">
            <v>872516.48</v>
          </cell>
          <cell r="EC168">
            <v>451126.22</v>
          </cell>
          <cell r="ED168">
            <v>316596.13</v>
          </cell>
          <cell r="EE168">
            <v>165817.24</v>
          </cell>
          <cell r="EF168">
            <v>-33211.279999999999</v>
          </cell>
          <cell r="EG168">
            <v>-136022</v>
          </cell>
          <cell r="EH168">
            <v>-164162.73000000001</v>
          </cell>
          <cell r="EI168">
            <v>-135310.76999999999</v>
          </cell>
          <cell r="EJ168">
            <v>-114592.28</v>
          </cell>
          <cell r="EL168">
            <v>2474554.39</v>
          </cell>
          <cell r="EM168">
            <v>-151615.44</v>
          </cell>
          <cell r="EN168">
            <v>153913.25</v>
          </cell>
          <cell r="EO168">
            <v>862075.9</v>
          </cell>
          <cell r="EP168">
            <v>1274489.71</v>
          </cell>
          <cell r="EQ168">
            <v>776837.45</v>
          </cell>
          <cell r="ER168">
            <v>612758.80000000005</v>
          </cell>
          <cell r="ES168">
            <v>3382.710000000021</v>
          </cell>
          <cell r="ET168">
            <v>-76947.960000000006</v>
          </cell>
          <cell r="EU168">
            <v>-246079.5</v>
          </cell>
          <cell r="EV168">
            <v>-234003.35</v>
          </cell>
          <cell r="EW168">
            <v>-230617.47</v>
          </cell>
          <cell r="EX168">
            <v>-269639.71000000002</v>
          </cell>
          <cell r="EZ168">
            <v>87793.07</v>
          </cell>
          <cell r="FA168">
            <v>5759.75</v>
          </cell>
          <cell r="FB168">
            <v>5821.81</v>
          </cell>
          <cell r="FC168">
            <v>13183.72</v>
          </cell>
          <cell r="FD168">
            <v>15133.77</v>
          </cell>
          <cell r="FE168">
            <v>14544.07</v>
          </cell>
          <cell r="FF168">
            <v>11818.8</v>
          </cell>
          <cell r="FG168">
            <v>8675.7000000000007</v>
          </cell>
          <cell r="FH168">
            <v>4851.09</v>
          </cell>
          <cell r="FI168">
            <v>2707.31</v>
          </cell>
          <cell r="FJ168">
            <v>1886.25</v>
          </cell>
          <cell r="FK168">
            <v>-109.99</v>
          </cell>
          <cell r="FL168">
            <v>3520.79</v>
          </cell>
          <cell r="FN168">
            <v>-21028.080000000002</v>
          </cell>
          <cell r="FO168">
            <v>-2553.4899999999998</v>
          </cell>
          <cell r="FP168">
            <v>-2553.4899999999998</v>
          </cell>
          <cell r="FQ168">
            <v>-2553.4899999999998</v>
          </cell>
          <cell r="FR168">
            <v>-2553.4899999999998</v>
          </cell>
          <cell r="FS168">
            <v>-2553.4899999999998</v>
          </cell>
          <cell r="FT168">
            <v>-2553.4899999999998</v>
          </cell>
          <cell r="FU168">
            <v>-2553.4899999999998</v>
          </cell>
          <cell r="FV168">
            <v>-630.73</v>
          </cell>
          <cell r="FW168">
            <v>-630.73</v>
          </cell>
          <cell r="FX168">
            <v>-630.73</v>
          </cell>
          <cell r="FY168">
            <v>-630.73</v>
          </cell>
          <cell r="FZ168">
            <v>-630.73</v>
          </cell>
          <cell r="GB168">
            <v>4456226</v>
          </cell>
          <cell r="GC168">
            <v>-229294.55</v>
          </cell>
          <cell r="GD168">
            <v>408991.26</v>
          </cell>
          <cell r="GE168">
            <v>1393931.42</v>
          </cell>
          <cell r="GF168">
            <v>2159586.4700000002</v>
          </cell>
          <cell r="GG168">
            <v>1239954.25</v>
          </cell>
          <cell r="GH168">
            <v>938620.24</v>
          </cell>
          <cell r="GI168">
            <v>175322.16</v>
          </cell>
          <cell r="GJ168">
            <v>-105938.88</v>
          </cell>
          <cell r="GK168">
            <v>-380024.92</v>
          </cell>
          <cell r="GL168">
            <v>-396910.56</v>
          </cell>
          <cell r="GM168">
            <v>-366668.96</v>
          </cell>
          <cell r="GN168">
            <v>-381341.93</v>
          </cell>
        </row>
        <row r="169">
          <cell r="A169" t="str">
            <v>Income / Loss, Before Cumulative Effect</v>
          </cell>
          <cell r="B169">
            <v>8083865.8199999817</v>
          </cell>
          <cell r="C169">
            <v>-175111.86</v>
          </cell>
          <cell r="D169">
            <v>776967.21999999322</v>
          </cell>
          <cell r="E169">
            <v>1472697</v>
          </cell>
          <cell r="F169">
            <v>2538331.7999999998</v>
          </cell>
          <cell r="G169">
            <v>1540682.61</v>
          </cell>
          <cell r="H169">
            <v>1301598.1299999999</v>
          </cell>
          <cell r="I169">
            <v>614683.18999999412</v>
          </cell>
          <cell r="J169">
            <v>287889.71000000002</v>
          </cell>
          <cell r="K169">
            <v>-57643.609999999171</v>
          </cell>
          <cell r="L169">
            <v>-106883.46000000089</v>
          </cell>
          <cell r="M169">
            <v>-22492.409999999334</v>
          </cell>
          <cell r="N169">
            <v>-86852.500000000466</v>
          </cell>
          <cell r="P169">
            <v>920338.05000000156</v>
          </cell>
          <cell r="Q169">
            <v>1452.7799999996205</v>
          </cell>
          <cell r="R169">
            <v>55037.14</v>
          </cell>
          <cell r="S169">
            <v>293043.87000000133</v>
          </cell>
          <cell r="T169">
            <v>493162.46000000072</v>
          </cell>
          <cell r="U169">
            <v>231808.46</v>
          </cell>
          <cell r="V169">
            <v>209214.01</v>
          </cell>
          <cell r="W169">
            <v>53061.669999999751</v>
          </cell>
          <cell r="X169">
            <v>-24971.689999999609</v>
          </cell>
          <cell r="Y169">
            <v>-96284.049999999843</v>
          </cell>
          <cell r="Z169">
            <v>-103050.98</v>
          </cell>
          <cell r="AA169">
            <v>-93841.729999999865</v>
          </cell>
          <cell r="AB169">
            <v>-98293.889999999883</v>
          </cell>
          <cell r="AD169">
            <v>6857382.3000000017</v>
          </cell>
          <cell r="AE169">
            <v>-33549.940000000293</v>
          </cell>
          <cell r="AF169">
            <v>647180.47999999812</v>
          </cell>
          <cell r="AG169">
            <v>1441721.2800000058</v>
          </cell>
          <cell r="AH169">
            <v>2197009.4700000072</v>
          </cell>
          <cell r="AI169">
            <v>1421343.5899999947</v>
          </cell>
          <cell r="AJ169">
            <v>1096870.2999999942</v>
          </cell>
          <cell r="AK169">
            <v>648510.86000000208</v>
          </cell>
          <cell r="AL169">
            <v>140567.71999999881</v>
          </cell>
          <cell r="AM169">
            <v>-178141.32000000135</v>
          </cell>
          <cell r="AN169">
            <v>-188359.94999999902</v>
          </cell>
          <cell r="AO169">
            <v>-161760.9799999987</v>
          </cell>
          <cell r="AP169">
            <v>-174009.21</v>
          </cell>
          <cell r="AR169">
            <v>2227415.48</v>
          </cell>
          <cell r="AS169">
            <v>-139922.87000000058</v>
          </cell>
          <cell r="AT169">
            <v>243502.74999999878</v>
          </cell>
          <cell r="AU169">
            <v>699556.28</v>
          </cell>
          <cell r="AV169">
            <v>801748.05000000342</v>
          </cell>
          <cell r="AW169">
            <v>377966.71999999823</v>
          </cell>
          <cell r="AX169">
            <v>270086.7699999988</v>
          </cell>
          <cell r="AY169">
            <v>137399.0200000006</v>
          </cell>
          <cell r="AZ169">
            <v>8290.2000000005355</v>
          </cell>
          <cell r="BA169">
            <v>-33650.879999999946</v>
          </cell>
          <cell r="BB169">
            <v>-53310.329999999609</v>
          </cell>
          <cell r="BC169">
            <v>-39592.899999999499</v>
          </cell>
          <cell r="BD169">
            <v>-44657.330000000307</v>
          </cell>
          <cell r="BF169">
            <v>1216890.05</v>
          </cell>
          <cell r="BG169">
            <v>-40678.039999999193</v>
          </cell>
          <cell r="BH169">
            <v>148579.16</v>
          </cell>
          <cell r="BI169">
            <v>358760.85000000364</v>
          </cell>
          <cell r="BJ169">
            <v>420781.63999999751</v>
          </cell>
          <cell r="BK169">
            <v>252950.39999999999</v>
          </cell>
          <cell r="BL169">
            <v>212370.41000000152</v>
          </cell>
          <cell r="BM169">
            <v>95128.839999999269</v>
          </cell>
          <cell r="BN169">
            <v>14180.560000000463</v>
          </cell>
          <cell r="BO169">
            <v>-64355.689999998867</v>
          </cell>
          <cell r="BP169">
            <v>-63548.469999999739</v>
          </cell>
          <cell r="BQ169">
            <v>-49326.630000000121</v>
          </cell>
          <cell r="BR169">
            <v>-67952.980000000331</v>
          </cell>
          <cell r="BT169">
            <v>119406.28000000062</v>
          </cell>
          <cell r="BU169">
            <v>-21965.700000000099</v>
          </cell>
          <cell r="BV169">
            <v>9016.470000000234</v>
          </cell>
          <cell r="BW169">
            <v>72820.110000000117</v>
          </cell>
          <cell r="BX169">
            <v>114143.03</v>
          </cell>
          <cell r="BY169">
            <v>61903.100000000253</v>
          </cell>
          <cell r="BZ169">
            <v>39969.480000000003</v>
          </cell>
          <cell r="CA169">
            <v>-9232.8000000000102</v>
          </cell>
          <cell r="CB169">
            <v>-23510.51</v>
          </cell>
          <cell r="CC169">
            <v>-34345.57</v>
          </cell>
          <cell r="CD169">
            <v>-35163.99</v>
          </cell>
          <cell r="CE169">
            <v>-32610.85</v>
          </cell>
          <cell r="CF169">
            <v>-21616.49</v>
          </cell>
          <cell r="CH169">
            <v>-209459.02999999817</v>
          </cell>
          <cell r="CI169">
            <v>-95356.619999999763</v>
          </cell>
          <cell r="CJ169">
            <v>-66824.009999999995</v>
          </cell>
          <cell r="CK169">
            <v>37949.810000000638</v>
          </cell>
          <cell r="CL169">
            <v>-63235.940000000992</v>
          </cell>
          <cell r="CM169">
            <v>32550.18000000139</v>
          </cell>
          <cell r="CN169">
            <v>-25175.099999999278</v>
          </cell>
          <cell r="CO169">
            <v>-1791.700000000943</v>
          </cell>
          <cell r="CP169">
            <v>64582.250000000175</v>
          </cell>
          <cell r="CQ169">
            <v>-17818.019999999611</v>
          </cell>
          <cell r="CR169">
            <v>-60236.51</v>
          </cell>
          <cell r="CS169">
            <v>-11852.4</v>
          </cell>
          <cell r="CT169">
            <v>-2250.9699999997974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J169">
            <v>19215838.950000018</v>
          </cell>
          <cell r="DK169">
            <v>-505132.24999999884</v>
          </cell>
          <cell r="DL169">
            <v>1813459.2099999874</v>
          </cell>
          <cell r="DM169">
            <v>4376549.2000000253</v>
          </cell>
          <cell r="DN169">
            <v>6501940.5099999895</v>
          </cell>
          <cell r="DO169">
            <v>3919205.06</v>
          </cell>
          <cell r="DP169">
            <v>3104934.0000000075</v>
          </cell>
          <cell r="DQ169">
            <v>1537759.08</v>
          </cell>
          <cell r="DR169">
            <v>467028.24000000209</v>
          </cell>
          <cell r="DS169">
            <v>-482239.13999999641</v>
          </cell>
          <cell r="DT169">
            <v>-610553.69000000262</v>
          </cell>
          <cell r="DU169">
            <v>-411477.89999999851</v>
          </cell>
          <cell r="DV169">
            <v>-495633.36999999802</v>
          </cell>
          <cell r="DX169">
            <v>2970057.6299999934</v>
          </cell>
          <cell r="DY169">
            <v>-125466.62</v>
          </cell>
          <cell r="DZ169">
            <v>390579.13000000082</v>
          </cell>
          <cell r="EA169">
            <v>808418.11999999941</v>
          </cell>
          <cell r="EB169">
            <v>1353287.9399999927</v>
          </cell>
          <cell r="EC169">
            <v>699723.12999999383</v>
          </cell>
          <cell r="ED169">
            <v>491044.51000000653</v>
          </cell>
          <cell r="EE169">
            <v>257183.98000000278</v>
          </cell>
          <cell r="EF169">
            <v>-51503.840000001946</v>
          </cell>
          <cell r="EG169">
            <v>-210976.08000000066</v>
          </cell>
          <cell r="EH169">
            <v>-254632.20999999938</v>
          </cell>
          <cell r="EI169">
            <v>-209862.46000000142</v>
          </cell>
          <cell r="EJ169">
            <v>-177737.96999999881</v>
          </cell>
          <cell r="EL169">
            <v>3838082.7700000051</v>
          </cell>
          <cell r="EM169">
            <v>-235172.99</v>
          </cell>
          <cell r="EN169">
            <v>238744.53</v>
          </cell>
          <cell r="EO169">
            <v>1337081.1100000001</v>
          </cell>
          <cell r="EP169">
            <v>1976756.4400000088</v>
          </cell>
          <cell r="EQ169">
            <v>1204912.02</v>
          </cell>
          <cell r="ER169">
            <v>950398.73999999859</v>
          </cell>
          <cell r="ES169">
            <v>5243.7999999993481</v>
          </cell>
          <cell r="ET169">
            <v>-119338.37</v>
          </cell>
          <cell r="EU169">
            <v>-381678.09</v>
          </cell>
          <cell r="EV169">
            <v>-362960.55</v>
          </cell>
          <cell r="EW169">
            <v>-357683.22</v>
          </cell>
          <cell r="EX169">
            <v>-418220.65000000084</v>
          </cell>
          <cell r="EZ169">
            <v>136168.74</v>
          </cell>
          <cell r="FA169">
            <v>8932.9900000000416</v>
          </cell>
          <cell r="FB169">
            <v>9030.4999999999636</v>
          </cell>
          <cell r="FC169">
            <v>20447.659999999792</v>
          </cell>
          <cell r="FD169">
            <v>23472.670000000064</v>
          </cell>
          <cell r="FE169">
            <v>22558.919999999809</v>
          </cell>
          <cell r="FF169">
            <v>18331.080000000002</v>
          </cell>
          <cell r="FG169">
            <v>13456.08</v>
          </cell>
          <cell r="FH169">
            <v>7524.4599999999482</v>
          </cell>
          <cell r="FI169">
            <v>4198.9500000000444</v>
          </cell>
          <cell r="FJ169">
            <v>2925.0499999999847</v>
          </cell>
          <cell r="FK169">
            <v>-170.29999999998836</v>
          </cell>
          <cell r="FL169">
            <v>5460.679999999993</v>
          </cell>
          <cell r="FN169">
            <v>-32614.920000000158</v>
          </cell>
          <cell r="FO169">
            <v>-3960.5100000000093</v>
          </cell>
          <cell r="FP169">
            <v>-3960.5100000000093</v>
          </cell>
          <cell r="FQ169">
            <v>-3960.5100000000093</v>
          </cell>
          <cell r="FR169">
            <v>-3960.5100000000093</v>
          </cell>
          <cell r="FS169">
            <v>-3960.5100000000093</v>
          </cell>
          <cell r="FT169">
            <v>-3960.5100000000093</v>
          </cell>
          <cell r="FU169">
            <v>-3960.5100000000093</v>
          </cell>
          <cell r="FV169">
            <v>-978.27000000001863</v>
          </cell>
          <cell r="FW169">
            <v>-978.27000000001863</v>
          </cell>
          <cell r="FX169">
            <v>-978.27000000001863</v>
          </cell>
          <cell r="FY169">
            <v>-978.27000000001863</v>
          </cell>
          <cell r="FZ169">
            <v>-978.27000000001863</v>
          </cell>
          <cell r="GB169">
            <v>6911694.2199999969</v>
          </cell>
          <cell r="GC169">
            <v>-355667.1300000007</v>
          </cell>
          <cell r="GD169">
            <v>634393.65000000049</v>
          </cell>
          <cell r="GE169">
            <v>2161986.38</v>
          </cell>
          <cell r="GF169">
            <v>3349556.54</v>
          </cell>
          <cell r="GG169">
            <v>1923233.5599999921</v>
          </cell>
          <cell r="GH169">
            <v>1455813.820000005</v>
          </cell>
          <cell r="GI169">
            <v>271923.35000000207</v>
          </cell>
          <cell r="GJ169">
            <v>-164296.02000000176</v>
          </cell>
          <cell r="GK169">
            <v>-589433.49000000069</v>
          </cell>
          <cell r="GL169">
            <v>-615645.97999999882</v>
          </cell>
          <cell r="GM169">
            <v>-568694.25000000128</v>
          </cell>
          <cell r="GN169">
            <v>-591476.21</v>
          </cell>
        </row>
        <row r="170">
          <cell r="A170" t="str">
            <v>Income Statement - Net (Income) Loss</v>
          </cell>
          <cell r="B170">
            <v>8083865.8199999817</v>
          </cell>
          <cell r="C170">
            <v>-175111.86</v>
          </cell>
          <cell r="D170">
            <v>776967.21999999322</v>
          </cell>
          <cell r="E170">
            <v>1472697</v>
          </cell>
          <cell r="F170">
            <v>2538331.7999999998</v>
          </cell>
          <cell r="G170">
            <v>1540682.61</v>
          </cell>
          <cell r="H170">
            <v>1301598.1299999999</v>
          </cell>
          <cell r="I170">
            <v>614683.18999999412</v>
          </cell>
          <cell r="J170">
            <v>287889.71000000002</v>
          </cell>
          <cell r="K170">
            <v>-57643.609999999171</v>
          </cell>
          <cell r="L170">
            <v>-106883.46000000089</v>
          </cell>
          <cell r="M170">
            <v>-22492.409999999334</v>
          </cell>
          <cell r="N170">
            <v>-86852.500000000466</v>
          </cell>
          <cell r="P170">
            <v>920338.05000000156</v>
          </cell>
          <cell r="Q170">
            <v>1452.7799999996205</v>
          </cell>
          <cell r="R170">
            <v>55037.14</v>
          </cell>
          <cell r="S170">
            <v>293043.87000000133</v>
          </cell>
          <cell r="T170">
            <v>493162.46000000072</v>
          </cell>
          <cell r="U170">
            <v>231808.46</v>
          </cell>
          <cell r="V170">
            <v>209214.01</v>
          </cell>
          <cell r="W170">
            <v>53061.669999999751</v>
          </cell>
          <cell r="X170">
            <v>-24971.689999999609</v>
          </cell>
          <cell r="Y170">
            <v>-96284.049999999843</v>
          </cell>
          <cell r="Z170">
            <v>-103050.98</v>
          </cell>
          <cell r="AA170">
            <v>-93841.729999999865</v>
          </cell>
          <cell r="AB170">
            <v>-98293.889999999883</v>
          </cell>
          <cell r="AD170">
            <v>6857382.3000000017</v>
          </cell>
          <cell r="AE170">
            <v>-33549.940000000293</v>
          </cell>
          <cell r="AF170">
            <v>647180.47999999812</v>
          </cell>
          <cell r="AG170">
            <v>1441721.2800000058</v>
          </cell>
          <cell r="AH170">
            <v>2197009.4700000072</v>
          </cell>
          <cell r="AI170">
            <v>1421343.5899999947</v>
          </cell>
          <cell r="AJ170">
            <v>1096870.2999999942</v>
          </cell>
          <cell r="AK170">
            <v>648510.86000000208</v>
          </cell>
          <cell r="AL170">
            <v>140567.71999999881</v>
          </cell>
          <cell r="AM170">
            <v>-178141.32000000135</v>
          </cell>
          <cell r="AN170">
            <v>-188359.94999999902</v>
          </cell>
          <cell r="AO170">
            <v>-161760.9799999987</v>
          </cell>
          <cell r="AP170">
            <v>-174009.21</v>
          </cell>
          <cell r="AR170">
            <v>2227415.48</v>
          </cell>
          <cell r="AS170">
            <v>-139922.87000000058</v>
          </cell>
          <cell r="AT170">
            <v>243502.74999999878</v>
          </cell>
          <cell r="AU170">
            <v>699556.28</v>
          </cell>
          <cell r="AV170">
            <v>801748.05000000342</v>
          </cell>
          <cell r="AW170">
            <v>377966.71999999823</v>
          </cell>
          <cell r="AX170">
            <v>270086.7699999988</v>
          </cell>
          <cell r="AY170">
            <v>137399.0200000006</v>
          </cell>
          <cell r="AZ170">
            <v>8290.2000000005355</v>
          </cell>
          <cell r="BA170">
            <v>-33650.879999999946</v>
          </cell>
          <cell r="BB170">
            <v>-53310.329999999609</v>
          </cell>
          <cell r="BC170">
            <v>-39592.899999999499</v>
          </cell>
          <cell r="BD170">
            <v>-44657.330000000307</v>
          </cell>
          <cell r="BF170">
            <v>1216890.05</v>
          </cell>
          <cell r="BG170">
            <v>-40678.039999999193</v>
          </cell>
          <cell r="BH170">
            <v>148579.16</v>
          </cell>
          <cell r="BI170">
            <v>358760.85000000364</v>
          </cell>
          <cell r="BJ170">
            <v>420781.63999999751</v>
          </cell>
          <cell r="BK170">
            <v>252950.39999999999</v>
          </cell>
          <cell r="BL170">
            <v>212370.41000000152</v>
          </cell>
          <cell r="BM170">
            <v>95128.839999999269</v>
          </cell>
          <cell r="BN170">
            <v>14180.560000000463</v>
          </cell>
          <cell r="BO170">
            <v>-64355.689999998867</v>
          </cell>
          <cell r="BP170">
            <v>-63548.469999999739</v>
          </cell>
          <cell r="BQ170">
            <v>-49326.630000000121</v>
          </cell>
          <cell r="BR170">
            <v>-67952.980000000331</v>
          </cell>
          <cell r="BT170">
            <v>119406.28000000062</v>
          </cell>
          <cell r="BU170">
            <v>-21965.700000000099</v>
          </cell>
          <cell r="BV170">
            <v>9016.470000000234</v>
          </cell>
          <cell r="BW170">
            <v>72820.110000000117</v>
          </cell>
          <cell r="BX170">
            <v>114143.03</v>
          </cell>
          <cell r="BY170">
            <v>61903.100000000253</v>
          </cell>
          <cell r="BZ170">
            <v>39969.480000000003</v>
          </cell>
          <cell r="CA170">
            <v>-9232.8000000000102</v>
          </cell>
          <cell r="CB170">
            <v>-23510.51</v>
          </cell>
          <cell r="CC170">
            <v>-34345.57</v>
          </cell>
          <cell r="CD170">
            <v>-35163.99</v>
          </cell>
          <cell r="CE170">
            <v>-32610.85</v>
          </cell>
          <cell r="CF170">
            <v>-21616.49</v>
          </cell>
          <cell r="CH170">
            <v>-209459.02999999817</v>
          </cell>
          <cell r="CI170">
            <v>-95356.619999999763</v>
          </cell>
          <cell r="CJ170">
            <v>-66824.009999999995</v>
          </cell>
          <cell r="CK170">
            <v>37949.810000000638</v>
          </cell>
          <cell r="CL170">
            <v>-63235.940000000992</v>
          </cell>
          <cell r="CM170">
            <v>32550.18000000139</v>
          </cell>
          <cell r="CN170">
            <v>-25175.099999999278</v>
          </cell>
          <cell r="CO170">
            <v>-1791.700000000943</v>
          </cell>
          <cell r="CP170">
            <v>64582.250000000175</v>
          </cell>
          <cell r="CQ170">
            <v>-17818.019999999611</v>
          </cell>
          <cell r="CR170">
            <v>-60236.51</v>
          </cell>
          <cell r="CS170">
            <v>-11852.4</v>
          </cell>
          <cell r="CT170">
            <v>-2250.9699999997974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J170">
            <v>19215838.950000018</v>
          </cell>
          <cell r="DK170">
            <v>-505132.24999999884</v>
          </cell>
          <cell r="DL170">
            <v>1813459.2099999874</v>
          </cell>
          <cell r="DM170">
            <v>4376549.2000000253</v>
          </cell>
          <cell r="DN170">
            <v>6501940.5099999895</v>
          </cell>
          <cell r="DO170">
            <v>3919205.06</v>
          </cell>
          <cell r="DP170">
            <v>3104934.0000000075</v>
          </cell>
          <cell r="DQ170">
            <v>1537759.08</v>
          </cell>
          <cell r="DR170">
            <v>467028.24000000209</v>
          </cell>
          <cell r="DS170">
            <v>-482239.13999999641</v>
          </cell>
          <cell r="DT170">
            <v>-610553.69000000262</v>
          </cell>
          <cell r="DU170">
            <v>-411477.89999999851</v>
          </cell>
          <cell r="DV170">
            <v>-495633.36999999802</v>
          </cell>
          <cell r="DX170">
            <v>2970057.6299999934</v>
          </cell>
          <cell r="DY170">
            <v>-125466.62</v>
          </cell>
          <cell r="DZ170">
            <v>390579.13000000082</v>
          </cell>
          <cell r="EA170">
            <v>808418.11999999941</v>
          </cell>
          <cell r="EB170">
            <v>1353287.9399999927</v>
          </cell>
          <cell r="EC170">
            <v>699723.12999999383</v>
          </cell>
          <cell r="ED170">
            <v>491044.51000000653</v>
          </cell>
          <cell r="EE170">
            <v>257183.98000000278</v>
          </cell>
          <cell r="EF170">
            <v>-51503.840000001946</v>
          </cell>
          <cell r="EG170">
            <v>-210976.08000000066</v>
          </cell>
          <cell r="EH170">
            <v>-254632.20999999938</v>
          </cell>
          <cell r="EI170">
            <v>-209862.46000000142</v>
          </cell>
          <cell r="EJ170">
            <v>-177737.96999999881</v>
          </cell>
          <cell r="EL170">
            <v>3838082.7700000051</v>
          </cell>
          <cell r="EM170">
            <v>-235172.99</v>
          </cell>
          <cell r="EN170">
            <v>238744.53</v>
          </cell>
          <cell r="EO170">
            <v>1337081.1100000001</v>
          </cell>
          <cell r="EP170">
            <v>1976756.4400000088</v>
          </cell>
          <cell r="EQ170">
            <v>1204912.02</v>
          </cell>
          <cell r="ER170">
            <v>950398.73999999859</v>
          </cell>
          <cell r="ES170">
            <v>5243.7999999993481</v>
          </cell>
          <cell r="ET170">
            <v>-119338.37</v>
          </cell>
          <cell r="EU170">
            <v>-381678.09</v>
          </cell>
          <cell r="EV170">
            <v>-362960.55</v>
          </cell>
          <cell r="EW170">
            <v>-357683.22</v>
          </cell>
          <cell r="EX170">
            <v>-418220.65000000084</v>
          </cell>
          <cell r="EZ170">
            <v>136168.74</v>
          </cell>
          <cell r="FA170">
            <v>8932.9900000000416</v>
          </cell>
          <cell r="FB170">
            <v>9030.4999999999636</v>
          </cell>
          <cell r="FC170">
            <v>20447.659999999792</v>
          </cell>
          <cell r="FD170">
            <v>23472.670000000064</v>
          </cell>
          <cell r="FE170">
            <v>22558.919999999809</v>
          </cell>
          <cell r="FF170">
            <v>18331.080000000002</v>
          </cell>
          <cell r="FG170">
            <v>13456.08</v>
          </cell>
          <cell r="FH170">
            <v>7524.4599999999482</v>
          </cell>
          <cell r="FI170">
            <v>4198.9500000000444</v>
          </cell>
          <cell r="FJ170">
            <v>2925.0499999999847</v>
          </cell>
          <cell r="FK170">
            <v>-170.29999999998836</v>
          </cell>
          <cell r="FL170">
            <v>5460.679999999993</v>
          </cell>
          <cell r="FN170">
            <v>-32614.920000000158</v>
          </cell>
          <cell r="FO170">
            <v>-3960.5100000000093</v>
          </cell>
          <cell r="FP170">
            <v>-3960.5100000000093</v>
          </cell>
          <cell r="FQ170">
            <v>-3960.5100000000093</v>
          </cell>
          <cell r="FR170">
            <v>-3960.5100000000093</v>
          </cell>
          <cell r="FS170">
            <v>-3960.5100000000093</v>
          </cell>
          <cell r="FT170">
            <v>-3960.5100000000093</v>
          </cell>
          <cell r="FU170">
            <v>-3960.5100000000093</v>
          </cell>
          <cell r="FV170">
            <v>-978.27000000001863</v>
          </cell>
          <cell r="FW170">
            <v>-978.27000000001863</v>
          </cell>
          <cell r="FX170">
            <v>-978.27000000001863</v>
          </cell>
          <cell r="FY170">
            <v>-978.27000000001863</v>
          </cell>
          <cell r="FZ170">
            <v>-978.27000000001863</v>
          </cell>
          <cell r="GB170">
            <v>6911694.2199999969</v>
          </cell>
          <cell r="GC170">
            <v>-355667.1300000007</v>
          </cell>
          <cell r="GD170">
            <v>634393.65000000049</v>
          </cell>
          <cell r="GE170">
            <v>2161986.38</v>
          </cell>
          <cell r="GF170">
            <v>3349556.54</v>
          </cell>
          <cell r="GG170">
            <v>1923233.5599999921</v>
          </cell>
          <cell r="GH170">
            <v>1455813.820000005</v>
          </cell>
          <cell r="GI170">
            <v>271923.35000000207</v>
          </cell>
          <cell r="GJ170">
            <v>-164296.02000000176</v>
          </cell>
          <cell r="GK170">
            <v>-589433.49000000069</v>
          </cell>
          <cell r="GL170">
            <v>-615645.97999999882</v>
          </cell>
          <cell r="GM170">
            <v>-568694.25000000128</v>
          </cell>
          <cell r="GN170">
            <v>-591476.21</v>
          </cell>
        </row>
        <row r="172">
          <cell r="A172" t="str">
            <v>Labor</v>
          </cell>
          <cell r="B172">
            <v>5361949.4400000004</v>
          </cell>
          <cell r="C172">
            <v>487891.56</v>
          </cell>
          <cell r="D172">
            <v>453068.53</v>
          </cell>
          <cell r="E172">
            <v>507760.57</v>
          </cell>
          <cell r="F172">
            <v>480556.87</v>
          </cell>
          <cell r="G172">
            <v>440393.79</v>
          </cell>
          <cell r="H172">
            <v>472372.18</v>
          </cell>
          <cell r="I172">
            <v>425553.15</v>
          </cell>
          <cell r="J172">
            <v>408948.08</v>
          </cell>
          <cell r="K172">
            <v>419615.29</v>
          </cell>
          <cell r="L172">
            <v>439428.36</v>
          </cell>
          <cell r="M172">
            <v>402118.05</v>
          </cell>
          <cell r="N172">
            <v>424243.01</v>
          </cell>
          <cell r="P172">
            <v>889669.22</v>
          </cell>
          <cell r="Q172">
            <v>81409.850000000006</v>
          </cell>
          <cell r="R172">
            <v>71820.44</v>
          </cell>
          <cell r="S172">
            <v>81409.850000000006</v>
          </cell>
          <cell r="T172">
            <v>78213.38</v>
          </cell>
          <cell r="U172">
            <v>71820.44</v>
          </cell>
          <cell r="V172">
            <v>78213.38</v>
          </cell>
          <cell r="W172">
            <v>71886.759999999995</v>
          </cell>
          <cell r="X172">
            <v>68618.62</v>
          </cell>
          <cell r="Y172">
            <v>71568.13</v>
          </cell>
          <cell r="Z172">
            <v>74463.929999999993</v>
          </cell>
          <cell r="AA172">
            <v>68674.98</v>
          </cell>
          <cell r="AB172">
            <v>71569.460000000006</v>
          </cell>
          <cell r="AD172">
            <v>3469881.91</v>
          </cell>
          <cell r="AE172">
            <v>315938.52</v>
          </cell>
          <cell r="AF172">
            <v>278399.34000000003</v>
          </cell>
          <cell r="AG172">
            <v>315938.52</v>
          </cell>
          <cell r="AH172">
            <v>303635.86</v>
          </cell>
          <cell r="AI172">
            <v>274424.99</v>
          </cell>
          <cell r="AJ172">
            <v>299053.67</v>
          </cell>
          <cell r="AK172">
            <v>282321.21000000002</v>
          </cell>
          <cell r="AL172">
            <v>270767.46000000002</v>
          </cell>
          <cell r="AM172">
            <v>282350.08000000002</v>
          </cell>
          <cell r="AN172">
            <v>293905.87</v>
          </cell>
          <cell r="AO172">
            <v>270795.65000000002</v>
          </cell>
          <cell r="AP172">
            <v>282350.74</v>
          </cell>
          <cell r="AR172">
            <v>2233349.36</v>
          </cell>
          <cell r="AS172">
            <v>204905.25</v>
          </cell>
          <cell r="AT172">
            <v>179059.78</v>
          </cell>
          <cell r="AU172">
            <v>204905.25</v>
          </cell>
          <cell r="AV172">
            <v>192623.18</v>
          </cell>
          <cell r="AW172">
            <v>175726.21</v>
          </cell>
          <cell r="AX172">
            <v>189032.13</v>
          </cell>
          <cell r="AY172">
            <v>182523.03</v>
          </cell>
          <cell r="AZ172">
            <v>174482.43</v>
          </cell>
          <cell r="BA172">
            <v>182523.03</v>
          </cell>
          <cell r="BB172">
            <v>190563.61</v>
          </cell>
          <cell r="BC172">
            <v>174482.43</v>
          </cell>
          <cell r="BD172">
            <v>182523.03</v>
          </cell>
          <cell r="BF172">
            <v>907093.27</v>
          </cell>
          <cell r="BG172">
            <v>87219.14</v>
          </cell>
          <cell r="BH172">
            <v>76769.62</v>
          </cell>
          <cell r="BI172">
            <v>87219.14</v>
          </cell>
          <cell r="BJ172">
            <v>83735.97</v>
          </cell>
          <cell r="BK172">
            <v>76769.62</v>
          </cell>
          <cell r="BL172">
            <v>83735.97</v>
          </cell>
          <cell r="BM172">
            <v>69076.78</v>
          </cell>
          <cell r="BN172">
            <v>66259.929999999993</v>
          </cell>
          <cell r="BO172">
            <v>69076.78</v>
          </cell>
          <cell r="BP172">
            <v>71893.61</v>
          </cell>
          <cell r="BQ172">
            <v>66259.929999999993</v>
          </cell>
          <cell r="BR172">
            <v>69076.78</v>
          </cell>
          <cell r="BT172">
            <v>227414.43</v>
          </cell>
          <cell r="BU172">
            <v>20162.580000000002</v>
          </cell>
          <cell r="BV172">
            <v>17833.349999999999</v>
          </cell>
          <cell r="BW172">
            <v>20162.580000000002</v>
          </cell>
          <cell r="BX172">
            <v>19386.169999999998</v>
          </cell>
          <cell r="BY172">
            <v>17833.349999999999</v>
          </cell>
          <cell r="BZ172">
            <v>19386.169999999998</v>
          </cell>
          <cell r="CA172">
            <v>18900.759999999998</v>
          </cell>
          <cell r="CB172">
            <v>18146.419999999998</v>
          </cell>
          <cell r="CC172">
            <v>18900.759999999998</v>
          </cell>
          <cell r="CD172">
            <v>19655.11</v>
          </cell>
          <cell r="CE172">
            <v>18146.419999999998</v>
          </cell>
          <cell r="CF172">
            <v>18900.759999999998</v>
          </cell>
          <cell r="CH172">
            <v>2051364.57</v>
          </cell>
          <cell r="CI172">
            <v>187011.81</v>
          </cell>
          <cell r="CJ172">
            <v>165704.85999999999</v>
          </cell>
          <cell r="CK172">
            <v>187533.75</v>
          </cell>
          <cell r="CL172">
            <v>180329.49</v>
          </cell>
          <cell r="CM172">
            <v>165921.01999999999</v>
          </cell>
          <cell r="CN172">
            <v>180329.49</v>
          </cell>
          <cell r="CO172">
            <v>164979.73000000001</v>
          </cell>
          <cell r="CP172">
            <v>158105.45000000001</v>
          </cell>
          <cell r="CQ172">
            <v>162716.71</v>
          </cell>
          <cell r="CR172">
            <v>174510.41</v>
          </cell>
          <cell r="CS172">
            <v>156349.45000000001</v>
          </cell>
          <cell r="CT172">
            <v>167872.4</v>
          </cell>
          <cell r="CV172">
            <v>2583613.62</v>
          </cell>
          <cell r="CW172">
            <v>232295.9</v>
          </cell>
          <cell r="CX172">
            <v>201996.43</v>
          </cell>
          <cell r="CY172">
            <v>232295.9</v>
          </cell>
          <cell r="CZ172">
            <v>222519.72</v>
          </cell>
          <cell r="DA172">
            <v>202290.67</v>
          </cell>
          <cell r="DB172">
            <v>222519.72</v>
          </cell>
          <cell r="DC172">
            <v>213231.27</v>
          </cell>
          <cell r="DD172">
            <v>203538.93</v>
          </cell>
          <cell r="DE172">
            <v>213231.27</v>
          </cell>
          <cell r="DF172">
            <v>222923.61</v>
          </cell>
          <cell r="DG172">
            <v>203538.93</v>
          </cell>
          <cell r="DH172">
            <v>213231.27</v>
          </cell>
          <cell r="DJ172">
            <v>17724335.82</v>
          </cell>
          <cell r="DK172">
            <v>1616834.61</v>
          </cell>
          <cell r="DL172">
            <v>1444652.35</v>
          </cell>
          <cell r="DM172">
            <v>1637225.56</v>
          </cell>
          <cell r="DN172">
            <v>1561000.64</v>
          </cell>
          <cell r="DO172">
            <v>1425180.09</v>
          </cell>
          <cell r="DP172">
            <v>1544642.71</v>
          </cell>
          <cell r="DQ172">
            <v>1428472.69</v>
          </cell>
          <cell r="DR172">
            <v>1368867.32</v>
          </cell>
          <cell r="DS172">
            <v>1419982.05</v>
          </cell>
          <cell r="DT172">
            <v>1487344.51</v>
          </cell>
          <cell r="DU172">
            <v>1360365.84</v>
          </cell>
          <cell r="DV172">
            <v>1429767.45</v>
          </cell>
          <cell r="DX172">
            <v>3620655.23</v>
          </cell>
          <cell r="DY172">
            <v>315043.65999999997</v>
          </cell>
          <cell r="DZ172">
            <v>280432.7</v>
          </cell>
          <cell r="EA172">
            <v>330031.5</v>
          </cell>
          <cell r="EB172">
            <v>310984.73</v>
          </cell>
          <cell r="EC172">
            <v>285845.38</v>
          </cell>
          <cell r="ED172">
            <v>310533.21000000002</v>
          </cell>
          <cell r="EE172">
            <v>304314.82</v>
          </cell>
          <cell r="EF172">
            <v>289672.28000000003</v>
          </cell>
          <cell r="EG172">
            <v>300514.89</v>
          </cell>
          <cell r="EH172">
            <v>310668.89</v>
          </cell>
          <cell r="EI172">
            <v>285011.3</v>
          </cell>
          <cell r="EJ172">
            <v>297601.87</v>
          </cell>
          <cell r="EL172">
            <v>3836687.02</v>
          </cell>
          <cell r="EM172">
            <v>340000.38</v>
          </cell>
          <cell r="EN172">
            <v>300631.63</v>
          </cell>
          <cell r="EO172">
            <v>340579.51</v>
          </cell>
          <cell r="EP172">
            <v>327257.15999999997</v>
          </cell>
          <cell r="EQ172">
            <v>300612.40999999997</v>
          </cell>
          <cell r="ER172">
            <v>326510.17</v>
          </cell>
          <cell r="ES172">
            <v>319087.59000000003</v>
          </cell>
          <cell r="ET172">
            <v>306136.55</v>
          </cell>
          <cell r="EU172">
            <v>318967.90999999997</v>
          </cell>
          <cell r="EV172">
            <v>331913.48</v>
          </cell>
          <cell r="EW172">
            <v>306022.32</v>
          </cell>
          <cell r="EX172">
            <v>318967.90999999997</v>
          </cell>
          <cell r="EZ172">
            <v>164804.39000000001</v>
          </cell>
          <cell r="FA172">
            <v>14282.63</v>
          </cell>
          <cell r="FB172">
            <v>12817.75</v>
          </cell>
          <cell r="FC172">
            <v>14282.63</v>
          </cell>
          <cell r="FD172">
            <v>13794.33</v>
          </cell>
          <cell r="FE172">
            <v>12817.75</v>
          </cell>
          <cell r="FF172">
            <v>13794.33</v>
          </cell>
          <cell r="FG172">
            <v>13794.33</v>
          </cell>
          <cell r="FH172">
            <v>13306.04</v>
          </cell>
          <cell r="FI172">
            <v>13978.65</v>
          </cell>
          <cell r="FJ172">
            <v>14475.32</v>
          </cell>
          <cell r="FK172">
            <v>13481.98</v>
          </cell>
          <cell r="FL172">
            <v>13978.65</v>
          </cell>
          <cell r="FN172">
            <v>1773627.45</v>
          </cell>
          <cell r="FO172">
            <v>155457.92000000001</v>
          </cell>
          <cell r="FP172">
            <v>135180.78</v>
          </cell>
          <cell r="FQ172">
            <v>155530.18</v>
          </cell>
          <cell r="FR172">
            <v>148959.59</v>
          </cell>
          <cell r="FS172">
            <v>135480.65</v>
          </cell>
          <cell r="FT172">
            <v>148959.59</v>
          </cell>
          <cell r="FU172">
            <v>149028.71</v>
          </cell>
          <cell r="FV172">
            <v>142340.45000000001</v>
          </cell>
          <cell r="FW172">
            <v>150672.39000000001</v>
          </cell>
          <cell r="FX172">
            <v>157521.15</v>
          </cell>
          <cell r="FY172">
            <v>143823.65</v>
          </cell>
          <cell r="FZ172">
            <v>150672.39000000001</v>
          </cell>
          <cell r="GB172">
            <v>9395774.0899999999</v>
          </cell>
          <cell r="GC172">
            <v>824784.59</v>
          </cell>
          <cell r="GD172">
            <v>729062.86</v>
          </cell>
          <cell r="GE172">
            <v>840423.82</v>
          </cell>
          <cell r="GF172">
            <v>800995.81</v>
          </cell>
          <cell r="GG172">
            <v>734756.19</v>
          </cell>
          <cell r="GH172">
            <v>799797.3</v>
          </cell>
          <cell r="GI172">
            <v>786225.45</v>
          </cell>
          <cell r="GJ172">
            <v>751455.32</v>
          </cell>
          <cell r="GK172">
            <v>784133.84</v>
          </cell>
          <cell r="GL172">
            <v>814578.84</v>
          </cell>
          <cell r="GM172">
            <v>748339.25</v>
          </cell>
          <cell r="GN172">
            <v>781220.82</v>
          </cell>
        </row>
        <row r="173">
          <cell r="A173" t="str">
            <v>Benefits</v>
          </cell>
          <cell r="B173">
            <v>2235932.94</v>
          </cell>
          <cell r="C173">
            <v>203450.8</v>
          </cell>
          <cell r="D173">
            <v>188929.56</v>
          </cell>
          <cell r="E173">
            <v>211736.15</v>
          </cell>
          <cell r="F173">
            <v>200392.21</v>
          </cell>
          <cell r="G173">
            <v>183644.2</v>
          </cell>
          <cell r="H173">
            <v>196979.20000000001</v>
          </cell>
          <cell r="I173">
            <v>177455.66</v>
          </cell>
          <cell r="J173">
            <v>170531.37</v>
          </cell>
          <cell r="K173">
            <v>174979.57</v>
          </cell>
          <cell r="L173">
            <v>183241.62</v>
          </cell>
          <cell r="M173">
            <v>167683.25</v>
          </cell>
          <cell r="N173">
            <v>176909.35</v>
          </cell>
          <cell r="P173">
            <v>370992</v>
          </cell>
          <cell r="Q173">
            <v>33947.910000000003</v>
          </cell>
          <cell r="R173">
            <v>29949.13</v>
          </cell>
          <cell r="S173">
            <v>33947.910000000003</v>
          </cell>
          <cell r="T173">
            <v>32614.97</v>
          </cell>
          <cell r="U173">
            <v>29949.13</v>
          </cell>
          <cell r="V173">
            <v>32614.97</v>
          </cell>
          <cell r="W173">
            <v>29976.76</v>
          </cell>
          <cell r="X173">
            <v>28613.95</v>
          </cell>
          <cell r="Y173">
            <v>29843.89</v>
          </cell>
          <cell r="Z173">
            <v>31051.47</v>
          </cell>
          <cell r="AA173">
            <v>28637.46</v>
          </cell>
          <cell r="AB173">
            <v>29844.45</v>
          </cell>
          <cell r="AD173">
            <v>1446940.78</v>
          </cell>
          <cell r="AE173">
            <v>131746.37</v>
          </cell>
          <cell r="AF173">
            <v>116092.53</v>
          </cell>
          <cell r="AG173">
            <v>131746.37</v>
          </cell>
          <cell r="AH173">
            <v>126616.15</v>
          </cell>
          <cell r="AI173">
            <v>114435.22</v>
          </cell>
          <cell r="AJ173">
            <v>124705.38</v>
          </cell>
          <cell r="AK173">
            <v>117727.94</v>
          </cell>
          <cell r="AL173">
            <v>112910.04</v>
          </cell>
          <cell r="AM173">
            <v>117739.98</v>
          </cell>
          <cell r="AN173">
            <v>122558.76</v>
          </cell>
          <cell r="AO173">
            <v>112921.79</v>
          </cell>
          <cell r="AP173">
            <v>117740.25</v>
          </cell>
          <cell r="AR173">
            <v>931306.68</v>
          </cell>
          <cell r="AS173">
            <v>85445.49</v>
          </cell>
          <cell r="AT173">
            <v>74667.929999999993</v>
          </cell>
          <cell r="AU173">
            <v>85445.49</v>
          </cell>
          <cell r="AV173">
            <v>80323.86</v>
          </cell>
          <cell r="AW173">
            <v>73277.83</v>
          </cell>
          <cell r="AX173">
            <v>78826.39</v>
          </cell>
          <cell r="AY173">
            <v>76112.100000000006</v>
          </cell>
          <cell r="AZ173">
            <v>72759.179999999993</v>
          </cell>
          <cell r="BA173">
            <v>76112.100000000006</v>
          </cell>
          <cell r="BB173">
            <v>79465.03</v>
          </cell>
          <cell r="BC173">
            <v>72759.179999999993</v>
          </cell>
          <cell r="BD173">
            <v>76112.100000000006</v>
          </cell>
          <cell r="BF173">
            <v>378257.87</v>
          </cell>
          <cell r="BG173">
            <v>36370.39</v>
          </cell>
          <cell r="BH173">
            <v>32012.94</v>
          </cell>
          <cell r="BI173">
            <v>36370.39</v>
          </cell>
          <cell r="BJ173">
            <v>34917.9</v>
          </cell>
          <cell r="BK173">
            <v>32012.94</v>
          </cell>
          <cell r="BL173">
            <v>34917.9</v>
          </cell>
          <cell r="BM173">
            <v>28805</v>
          </cell>
          <cell r="BN173">
            <v>27630.39</v>
          </cell>
          <cell r="BO173">
            <v>28805</v>
          </cell>
          <cell r="BP173">
            <v>29979.63</v>
          </cell>
          <cell r="BQ173">
            <v>27630.39</v>
          </cell>
          <cell r="BR173">
            <v>28805</v>
          </cell>
          <cell r="BT173">
            <v>94831.83</v>
          </cell>
          <cell r="BU173">
            <v>8407.7999999999993</v>
          </cell>
          <cell r="BV173">
            <v>7436.51</v>
          </cell>
          <cell r="BW173">
            <v>8407.7999999999993</v>
          </cell>
          <cell r="BX173">
            <v>8084.03</v>
          </cell>
          <cell r="BY173">
            <v>7436.51</v>
          </cell>
          <cell r="BZ173">
            <v>8084.03</v>
          </cell>
          <cell r="CA173">
            <v>7881.62</v>
          </cell>
          <cell r="CB173">
            <v>7567.05</v>
          </cell>
          <cell r="CC173">
            <v>7881.62</v>
          </cell>
          <cell r="CD173">
            <v>8196.19</v>
          </cell>
          <cell r="CE173">
            <v>7567.05</v>
          </cell>
          <cell r="CF173">
            <v>7881.62</v>
          </cell>
          <cell r="CH173">
            <v>855419.02</v>
          </cell>
          <cell r="CI173">
            <v>77983.92</v>
          </cell>
          <cell r="CJ173">
            <v>69098.899999999994</v>
          </cell>
          <cell r="CK173">
            <v>78201.570000000007</v>
          </cell>
          <cell r="CL173">
            <v>75197.399999999994</v>
          </cell>
          <cell r="CM173">
            <v>69189.039999999994</v>
          </cell>
          <cell r="CN173">
            <v>75197.399999999994</v>
          </cell>
          <cell r="CO173">
            <v>68796.56</v>
          </cell>
          <cell r="CP173">
            <v>65929.97</v>
          </cell>
          <cell r="CQ173">
            <v>67852.88</v>
          </cell>
          <cell r="CR173">
            <v>72770.850000000006</v>
          </cell>
          <cell r="CS173">
            <v>65197.72</v>
          </cell>
          <cell r="CT173">
            <v>70002.81</v>
          </cell>
          <cell r="CV173">
            <v>1649574.93</v>
          </cell>
          <cell r="CW173">
            <v>146326.39999999999</v>
          </cell>
          <cell r="CX173">
            <v>134084.51999999999</v>
          </cell>
          <cell r="CY173">
            <v>146560.4</v>
          </cell>
          <cell r="CZ173">
            <v>142398.74</v>
          </cell>
          <cell r="DA173">
            <v>134038.21</v>
          </cell>
          <cell r="DB173">
            <v>142239.74</v>
          </cell>
          <cell r="DC173">
            <v>134845.45000000001</v>
          </cell>
          <cell r="DD173">
            <v>130663.71</v>
          </cell>
          <cell r="DE173">
            <v>134508.45000000001</v>
          </cell>
          <cell r="DF173">
            <v>138681.15</v>
          </cell>
          <cell r="DG173">
            <v>130523.71</v>
          </cell>
          <cell r="DH173">
            <v>134704.45000000001</v>
          </cell>
          <cell r="DJ173">
            <v>7963256.0500000007</v>
          </cell>
          <cell r="DK173">
            <v>723679.08</v>
          </cell>
          <cell r="DL173">
            <v>652272.02</v>
          </cell>
          <cell r="DM173">
            <v>732416.08</v>
          </cell>
          <cell r="DN173">
            <v>700545.26</v>
          </cell>
          <cell r="DO173">
            <v>643983.07999999996</v>
          </cell>
          <cell r="DP173">
            <v>693565.01</v>
          </cell>
          <cell r="DQ173">
            <v>641601.09</v>
          </cell>
          <cell r="DR173">
            <v>616605.66</v>
          </cell>
          <cell r="DS173">
            <v>637723.49</v>
          </cell>
          <cell r="DT173">
            <v>665944.69999999995</v>
          </cell>
          <cell r="DU173">
            <v>612920.55000000005</v>
          </cell>
          <cell r="DV173">
            <v>642000.03</v>
          </cell>
          <cell r="DX173">
            <v>1216540.1499999999</v>
          </cell>
          <cell r="DY173">
            <v>105854.67</v>
          </cell>
          <cell r="DZ173">
            <v>94225.39</v>
          </cell>
          <cell r="EA173">
            <v>110890.59</v>
          </cell>
          <cell r="EB173">
            <v>104490.85</v>
          </cell>
          <cell r="EC173">
            <v>96044.03</v>
          </cell>
          <cell r="ED173">
            <v>104339.17</v>
          </cell>
          <cell r="EE173">
            <v>102249.78</v>
          </cell>
          <cell r="EF173">
            <v>97329.89</v>
          </cell>
          <cell r="EG173">
            <v>100973.01</v>
          </cell>
          <cell r="EH173">
            <v>104384.74</v>
          </cell>
          <cell r="EI173">
            <v>95763.8</v>
          </cell>
          <cell r="EJ173">
            <v>99994.23</v>
          </cell>
          <cell r="EL173">
            <v>1289126.78</v>
          </cell>
          <cell r="EM173">
            <v>114240.12</v>
          </cell>
          <cell r="EN173">
            <v>101012.23</v>
          </cell>
          <cell r="EO173">
            <v>114434.71</v>
          </cell>
          <cell r="EP173">
            <v>109958.39999999999</v>
          </cell>
          <cell r="EQ173">
            <v>101005.77</v>
          </cell>
          <cell r="ER173">
            <v>109707.41</v>
          </cell>
          <cell r="ES173">
            <v>107213.42</v>
          </cell>
          <cell r="ET173">
            <v>102861.88</v>
          </cell>
          <cell r="EU173">
            <v>107173.21</v>
          </cell>
          <cell r="EV173">
            <v>111522.92</v>
          </cell>
          <cell r="EW173">
            <v>102823.5</v>
          </cell>
          <cell r="EX173">
            <v>107173.21</v>
          </cell>
          <cell r="EZ173">
            <v>55374.26</v>
          </cell>
          <cell r="FA173">
            <v>4798.96</v>
          </cell>
          <cell r="FB173">
            <v>4306.76</v>
          </cell>
          <cell r="FC173">
            <v>4798.96</v>
          </cell>
          <cell r="FD173">
            <v>4634.8900000000003</v>
          </cell>
          <cell r="FE173">
            <v>4306.76</v>
          </cell>
          <cell r="FF173">
            <v>4634.8900000000003</v>
          </cell>
          <cell r="FG173">
            <v>4634.8900000000003</v>
          </cell>
          <cell r="FH173">
            <v>4470.83</v>
          </cell>
          <cell r="FI173">
            <v>4696.83</v>
          </cell>
          <cell r="FJ173">
            <v>4863.71</v>
          </cell>
          <cell r="FK173">
            <v>4529.95</v>
          </cell>
          <cell r="FL173">
            <v>4696.83</v>
          </cell>
          <cell r="FN173">
            <v>731263.82</v>
          </cell>
          <cell r="FO173">
            <v>63498.86</v>
          </cell>
          <cell r="FP173">
            <v>56739.74</v>
          </cell>
          <cell r="FQ173">
            <v>63735.14</v>
          </cell>
          <cell r="FR173">
            <v>61491.42</v>
          </cell>
          <cell r="FS173">
            <v>56975.49</v>
          </cell>
          <cell r="FT173">
            <v>61475.42</v>
          </cell>
          <cell r="FU173">
            <v>61304.65</v>
          </cell>
          <cell r="FV173">
            <v>59028.4</v>
          </cell>
          <cell r="FW173">
            <v>61781.919999999998</v>
          </cell>
          <cell r="FX173">
            <v>64052.11</v>
          </cell>
          <cell r="FY173">
            <v>59437.75</v>
          </cell>
          <cell r="FZ173">
            <v>61742.92</v>
          </cell>
          <cell r="GB173">
            <v>3292305.01</v>
          </cell>
          <cell r="GC173">
            <v>288392.61</v>
          </cell>
          <cell r="GD173">
            <v>256284.12</v>
          </cell>
          <cell r="GE173">
            <v>293859.40000000002</v>
          </cell>
          <cell r="GF173">
            <v>280575.56</v>
          </cell>
          <cell r="GG173">
            <v>258332.05</v>
          </cell>
          <cell r="GH173">
            <v>280156.89</v>
          </cell>
          <cell r="GI173">
            <v>275402.74</v>
          </cell>
          <cell r="GJ173">
            <v>263691</v>
          </cell>
          <cell r="GK173">
            <v>274624.96999999997</v>
          </cell>
          <cell r="GL173">
            <v>284823.48</v>
          </cell>
          <cell r="GM173">
            <v>262555</v>
          </cell>
          <cell r="GN173">
            <v>273607.19</v>
          </cell>
        </row>
        <row r="174">
          <cell r="A174" t="str">
            <v>Materials &amp; Supplies</v>
          </cell>
          <cell r="B174">
            <v>472957.84</v>
          </cell>
          <cell r="C174">
            <v>39414.400000000001</v>
          </cell>
          <cell r="D174">
            <v>39414.400000000001</v>
          </cell>
          <cell r="E174">
            <v>39414.400000000001</v>
          </cell>
          <cell r="F174">
            <v>39414.400000000001</v>
          </cell>
          <cell r="G174">
            <v>39414.400000000001</v>
          </cell>
          <cell r="H174">
            <v>39414.400000000001</v>
          </cell>
          <cell r="I174">
            <v>39414.400000000001</v>
          </cell>
          <cell r="J174">
            <v>39414.400000000001</v>
          </cell>
          <cell r="K174">
            <v>39414.400000000001</v>
          </cell>
          <cell r="L174">
            <v>39414.400000000001</v>
          </cell>
          <cell r="M174">
            <v>39414.400000000001</v>
          </cell>
          <cell r="N174">
            <v>39399.440000000002</v>
          </cell>
          <cell r="P174">
            <v>39321.68</v>
          </cell>
          <cell r="Q174">
            <v>3284.64</v>
          </cell>
          <cell r="R174">
            <v>3268.4</v>
          </cell>
          <cell r="S174">
            <v>3284.64</v>
          </cell>
          <cell r="T174">
            <v>3268.4</v>
          </cell>
          <cell r="U174">
            <v>3284.64</v>
          </cell>
          <cell r="V174">
            <v>3268.4</v>
          </cell>
          <cell r="W174">
            <v>3284.64</v>
          </cell>
          <cell r="X174">
            <v>3268.4</v>
          </cell>
          <cell r="Y174">
            <v>3284.64</v>
          </cell>
          <cell r="Z174">
            <v>3268.4</v>
          </cell>
          <cell r="AA174">
            <v>3284.64</v>
          </cell>
          <cell r="AB174">
            <v>3271.84</v>
          </cell>
          <cell r="AD174">
            <v>215296.52</v>
          </cell>
          <cell r="AE174">
            <v>17941.45</v>
          </cell>
          <cell r="AF174">
            <v>17941.45</v>
          </cell>
          <cell r="AG174">
            <v>17941.45</v>
          </cell>
          <cell r="AH174">
            <v>17941.45</v>
          </cell>
          <cell r="AI174">
            <v>17941.45</v>
          </cell>
          <cell r="AJ174">
            <v>17941.45</v>
          </cell>
          <cell r="AK174">
            <v>17941.45</v>
          </cell>
          <cell r="AL174">
            <v>17941.45</v>
          </cell>
          <cell r="AM174">
            <v>17941.45</v>
          </cell>
          <cell r="AN174">
            <v>17941.45</v>
          </cell>
          <cell r="AO174">
            <v>17941.45</v>
          </cell>
          <cell r="AP174">
            <v>17940.57</v>
          </cell>
          <cell r="AR174">
            <v>103033.92</v>
          </cell>
          <cell r="AS174">
            <v>8586.16</v>
          </cell>
          <cell r="AT174">
            <v>8586.16</v>
          </cell>
          <cell r="AU174">
            <v>8586.16</v>
          </cell>
          <cell r="AV174">
            <v>8586.16</v>
          </cell>
          <cell r="AW174">
            <v>8586.16</v>
          </cell>
          <cell r="AX174">
            <v>8586.16</v>
          </cell>
          <cell r="AY174">
            <v>8586.16</v>
          </cell>
          <cell r="AZ174">
            <v>8586.16</v>
          </cell>
          <cell r="BA174">
            <v>8586.16</v>
          </cell>
          <cell r="BB174">
            <v>8586.16</v>
          </cell>
          <cell r="BC174">
            <v>8586.16</v>
          </cell>
          <cell r="BD174">
            <v>8586.16</v>
          </cell>
          <cell r="BF174">
            <v>35588.839999999997</v>
          </cell>
          <cell r="BG174">
            <v>2965.77</v>
          </cell>
          <cell r="BH174">
            <v>2965.77</v>
          </cell>
          <cell r="BI174">
            <v>2965.77</v>
          </cell>
          <cell r="BJ174">
            <v>2965.77</v>
          </cell>
          <cell r="BK174">
            <v>2965.77</v>
          </cell>
          <cell r="BL174">
            <v>2965.77</v>
          </cell>
          <cell r="BM174">
            <v>2965.77</v>
          </cell>
          <cell r="BN174">
            <v>2965.77</v>
          </cell>
          <cell r="BO174">
            <v>2965.77</v>
          </cell>
          <cell r="BP174">
            <v>2965.77</v>
          </cell>
          <cell r="BQ174">
            <v>2965.77</v>
          </cell>
          <cell r="BR174">
            <v>2965.37</v>
          </cell>
          <cell r="BT174">
            <v>16806.96</v>
          </cell>
          <cell r="BU174">
            <v>1416.48</v>
          </cell>
          <cell r="BV174">
            <v>1386.32</v>
          </cell>
          <cell r="BW174">
            <v>1416.48</v>
          </cell>
          <cell r="BX174">
            <v>1386.32</v>
          </cell>
          <cell r="BY174">
            <v>1416.48</v>
          </cell>
          <cell r="BZ174">
            <v>1386.32</v>
          </cell>
          <cell r="CA174">
            <v>1416.48</v>
          </cell>
          <cell r="CB174">
            <v>1386.32</v>
          </cell>
          <cell r="CC174">
            <v>1416.48</v>
          </cell>
          <cell r="CD174">
            <v>1386.32</v>
          </cell>
          <cell r="CE174">
            <v>1416.48</v>
          </cell>
          <cell r="CF174">
            <v>1376.48</v>
          </cell>
          <cell r="CH174">
            <v>136962.04</v>
          </cell>
          <cell r="CI174">
            <v>10083.82</v>
          </cell>
          <cell r="CJ174">
            <v>18782.22</v>
          </cell>
          <cell r="CK174">
            <v>9335.82</v>
          </cell>
          <cell r="CL174">
            <v>9266.2199999999993</v>
          </cell>
          <cell r="CM174">
            <v>18335.82</v>
          </cell>
          <cell r="CN174">
            <v>10182.219999999999</v>
          </cell>
          <cell r="CO174">
            <v>10367.82</v>
          </cell>
          <cell r="CP174">
            <v>10414.219999999999</v>
          </cell>
          <cell r="CQ174">
            <v>10083.82</v>
          </cell>
          <cell r="CR174">
            <v>10014.219999999999</v>
          </cell>
          <cell r="CS174">
            <v>10083.82</v>
          </cell>
          <cell r="CT174">
            <v>10012.02</v>
          </cell>
          <cell r="CV174">
            <v>371955</v>
          </cell>
          <cell r="CW174">
            <v>30030</v>
          </cell>
          <cell r="CX174">
            <v>29660</v>
          </cell>
          <cell r="CY174">
            <v>19080</v>
          </cell>
          <cell r="CZ174">
            <v>39230</v>
          </cell>
          <cell r="DA174">
            <v>40390</v>
          </cell>
          <cell r="DB174">
            <v>34960</v>
          </cell>
          <cell r="DC174">
            <v>29710</v>
          </cell>
          <cell r="DD174">
            <v>30010</v>
          </cell>
          <cell r="DE174">
            <v>30495</v>
          </cell>
          <cell r="DF174">
            <v>30015</v>
          </cell>
          <cell r="DG174">
            <v>29135</v>
          </cell>
          <cell r="DH174">
            <v>29240</v>
          </cell>
          <cell r="DJ174">
            <v>1391922.8</v>
          </cell>
          <cell r="DK174">
            <v>113722.72</v>
          </cell>
          <cell r="DL174">
            <v>122004.72</v>
          </cell>
          <cell r="DM174">
            <v>102024.72</v>
          </cell>
          <cell r="DN174">
            <v>122058.72</v>
          </cell>
          <cell r="DO174">
            <v>132334.72</v>
          </cell>
          <cell r="DP174">
            <v>118704.72</v>
          </cell>
          <cell r="DQ174">
            <v>113686.72</v>
          </cell>
          <cell r="DR174">
            <v>113986.72</v>
          </cell>
          <cell r="DS174">
            <v>114187.72</v>
          </cell>
          <cell r="DT174">
            <v>113591.72</v>
          </cell>
          <cell r="DU174">
            <v>112827.72</v>
          </cell>
          <cell r="DV174">
            <v>112791.88</v>
          </cell>
          <cell r="DX174">
            <v>307899.96000000002</v>
          </cell>
          <cell r="DY174">
            <v>27656.080000000002</v>
          </cell>
          <cell r="DZ174">
            <v>44996.08</v>
          </cell>
          <cell r="EA174">
            <v>20874.080000000002</v>
          </cell>
          <cell r="EB174">
            <v>19156.080000000002</v>
          </cell>
          <cell r="EC174">
            <v>23156.080000000002</v>
          </cell>
          <cell r="ED174">
            <v>35782.080000000002</v>
          </cell>
          <cell r="EE174">
            <v>25673.08</v>
          </cell>
          <cell r="EF174">
            <v>19356.080000000002</v>
          </cell>
          <cell r="EG174">
            <v>18156.080000000002</v>
          </cell>
          <cell r="EH174">
            <v>19156.080000000002</v>
          </cell>
          <cell r="EI174">
            <v>19536.080000000002</v>
          </cell>
          <cell r="EJ174">
            <v>34402.080000000002</v>
          </cell>
          <cell r="EL174">
            <v>419465.6</v>
          </cell>
          <cell r="EM174">
            <v>34163.800000000003</v>
          </cell>
          <cell r="EN174">
            <v>34163.800000000003</v>
          </cell>
          <cell r="EO174">
            <v>34163.800000000003</v>
          </cell>
          <cell r="EP174">
            <v>34163.800000000003</v>
          </cell>
          <cell r="EQ174">
            <v>34163.800000000003</v>
          </cell>
          <cell r="ER174">
            <v>41663.800000000003</v>
          </cell>
          <cell r="ES174">
            <v>34163.800000000003</v>
          </cell>
          <cell r="ET174">
            <v>34163.800000000003</v>
          </cell>
          <cell r="EU174">
            <v>34163.800000000003</v>
          </cell>
          <cell r="EV174">
            <v>34163.800000000003</v>
          </cell>
          <cell r="EW174">
            <v>34163.800000000003</v>
          </cell>
          <cell r="EX174">
            <v>36163.800000000003</v>
          </cell>
          <cell r="EZ174">
            <v>19488</v>
          </cell>
          <cell r="FA174">
            <v>1624</v>
          </cell>
          <cell r="FB174">
            <v>1624</v>
          </cell>
          <cell r="FC174">
            <v>1624</v>
          </cell>
          <cell r="FD174">
            <v>1624</v>
          </cell>
          <cell r="FE174">
            <v>1624</v>
          </cell>
          <cell r="FF174">
            <v>1624</v>
          </cell>
          <cell r="FG174">
            <v>1624</v>
          </cell>
          <cell r="FH174">
            <v>1624</v>
          </cell>
          <cell r="FI174">
            <v>1624</v>
          </cell>
          <cell r="FJ174">
            <v>1624</v>
          </cell>
          <cell r="FK174">
            <v>1624</v>
          </cell>
          <cell r="FL174">
            <v>1624</v>
          </cell>
          <cell r="FN174">
            <v>121008</v>
          </cell>
          <cell r="FO174">
            <v>10234</v>
          </cell>
          <cell r="FP174">
            <v>9934</v>
          </cell>
          <cell r="FQ174">
            <v>10234</v>
          </cell>
          <cell r="FR174">
            <v>9934</v>
          </cell>
          <cell r="FS174">
            <v>10234</v>
          </cell>
          <cell r="FT174">
            <v>9934</v>
          </cell>
          <cell r="FU174">
            <v>10234</v>
          </cell>
          <cell r="FV174">
            <v>9934</v>
          </cell>
          <cell r="FW174">
            <v>10234</v>
          </cell>
          <cell r="FX174">
            <v>9934</v>
          </cell>
          <cell r="FY174">
            <v>10234</v>
          </cell>
          <cell r="FZ174">
            <v>9934</v>
          </cell>
          <cell r="GB174">
            <v>867861.56</v>
          </cell>
          <cell r="GC174">
            <v>73677.88</v>
          </cell>
          <cell r="GD174">
            <v>90717.88</v>
          </cell>
          <cell r="GE174">
            <v>66895.88</v>
          </cell>
          <cell r="GF174">
            <v>64877.88</v>
          </cell>
          <cell r="GG174">
            <v>69177.88</v>
          </cell>
          <cell r="GH174">
            <v>89003.88</v>
          </cell>
          <cell r="GI174">
            <v>71694.880000000005</v>
          </cell>
          <cell r="GJ174">
            <v>65077.88</v>
          </cell>
          <cell r="GK174">
            <v>64177.88</v>
          </cell>
          <cell r="GL174">
            <v>64877.88</v>
          </cell>
          <cell r="GM174">
            <v>65557.88</v>
          </cell>
          <cell r="GN174">
            <v>82123.88</v>
          </cell>
        </row>
        <row r="175">
          <cell r="A175" t="str">
            <v>Vehicles &amp; Equip</v>
          </cell>
          <cell r="B175">
            <v>1061036.3999999999</v>
          </cell>
          <cell r="C175">
            <v>91671.2</v>
          </cell>
          <cell r="D175">
            <v>93405.2</v>
          </cell>
          <cell r="E175">
            <v>93062.2</v>
          </cell>
          <cell r="F175">
            <v>92927.2</v>
          </cell>
          <cell r="G175">
            <v>92999.2</v>
          </cell>
          <cell r="H175">
            <v>92624.2</v>
          </cell>
          <cell r="I175">
            <v>84969.2</v>
          </cell>
          <cell r="J175">
            <v>84051.199999999997</v>
          </cell>
          <cell r="K175">
            <v>83766.2</v>
          </cell>
          <cell r="L175">
            <v>83754.2</v>
          </cell>
          <cell r="M175">
            <v>83868.2</v>
          </cell>
          <cell r="N175">
            <v>83938.2</v>
          </cell>
          <cell r="P175">
            <v>168504.8</v>
          </cell>
          <cell r="Q175">
            <v>14458.02</v>
          </cell>
          <cell r="R175">
            <v>14507.02</v>
          </cell>
          <cell r="S175">
            <v>14458.02</v>
          </cell>
          <cell r="T175">
            <v>14472.02</v>
          </cell>
          <cell r="U175">
            <v>15049.02</v>
          </cell>
          <cell r="V175">
            <v>15013.02</v>
          </cell>
          <cell r="W175">
            <v>13766.02</v>
          </cell>
          <cell r="X175">
            <v>13370.02</v>
          </cell>
          <cell r="Y175">
            <v>13352.02</v>
          </cell>
          <cell r="Z175">
            <v>13332.02</v>
          </cell>
          <cell r="AA175">
            <v>13373.02</v>
          </cell>
          <cell r="AB175">
            <v>13354.58</v>
          </cell>
          <cell r="AD175">
            <v>757877.64</v>
          </cell>
          <cell r="AE175">
            <v>64931.9</v>
          </cell>
          <cell r="AF175">
            <v>65289.9</v>
          </cell>
          <cell r="AG175">
            <v>64931.9</v>
          </cell>
          <cell r="AH175">
            <v>65077.9</v>
          </cell>
          <cell r="AI175">
            <v>65107.9</v>
          </cell>
          <cell r="AJ175">
            <v>64848.9</v>
          </cell>
          <cell r="AK175">
            <v>61255.9</v>
          </cell>
          <cell r="AL175">
            <v>61383.9</v>
          </cell>
          <cell r="AM175">
            <v>61256.9</v>
          </cell>
          <cell r="AN175">
            <v>61139.9</v>
          </cell>
          <cell r="AO175">
            <v>61384.9</v>
          </cell>
          <cell r="AP175">
            <v>61267.74</v>
          </cell>
          <cell r="AR175">
            <v>471787</v>
          </cell>
          <cell r="AS175">
            <v>40530</v>
          </cell>
          <cell r="AT175">
            <v>40363</v>
          </cell>
          <cell r="AU175">
            <v>40360</v>
          </cell>
          <cell r="AV175">
            <v>40634</v>
          </cell>
          <cell r="AW175">
            <v>40639</v>
          </cell>
          <cell r="AX175">
            <v>39481</v>
          </cell>
          <cell r="AY175">
            <v>38242</v>
          </cell>
          <cell r="AZ175">
            <v>38241</v>
          </cell>
          <cell r="BA175">
            <v>38324</v>
          </cell>
          <cell r="BB175">
            <v>38327</v>
          </cell>
          <cell r="BC175">
            <v>38322</v>
          </cell>
          <cell r="BD175">
            <v>38324</v>
          </cell>
          <cell r="BF175">
            <v>167846.56</v>
          </cell>
          <cell r="BG175">
            <v>15102.7</v>
          </cell>
          <cell r="BH175">
            <v>15197.7</v>
          </cell>
          <cell r="BI175">
            <v>15102.7</v>
          </cell>
          <cell r="BJ175">
            <v>15130.7</v>
          </cell>
          <cell r="BK175">
            <v>15197.7</v>
          </cell>
          <cell r="BL175">
            <v>15130.7</v>
          </cell>
          <cell r="BM175">
            <v>12824.7</v>
          </cell>
          <cell r="BN175">
            <v>12860.7</v>
          </cell>
          <cell r="BO175">
            <v>12824.7</v>
          </cell>
          <cell r="BP175">
            <v>12790.7</v>
          </cell>
          <cell r="BQ175">
            <v>12860.7</v>
          </cell>
          <cell r="BR175">
            <v>12822.86</v>
          </cell>
          <cell r="BT175">
            <v>46445.599999999999</v>
          </cell>
          <cell r="BU175">
            <v>3907.38</v>
          </cell>
          <cell r="BV175">
            <v>3927.38</v>
          </cell>
          <cell r="BW175">
            <v>3907.38</v>
          </cell>
          <cell r="BX175">
            <v>3968.38</v>
          </cell>
          <cell r="BY175">
            <v>3927.38</v>
          </cell>
          <cell r="BZ175">
            <v>3913.38</v>
          </cell>
          <cell r="CA175">
            <v>3815.38</v>
          </cell>
          <cell r="CB175">
            <v>3821.38</v>
          </cell>
          <cell r="CC175">
            <v>3815.38</v>
          </cell>
          <cell r="CD175">
            <v>3808.38</v>
          </cell>
          <cell r="CE175">
            <v>3821.38</v>
          </cell>
          <cell r="CF175">
            <v>3812.42</v>
          </cell>
          <cell r="CH175">
            <v>407873</v>
          </cell>
          <cell r="CI175">
            <v>35516.800000000003</v>
          </cell>
          <cell r="CJ175">
            <v>35721.800000000003</v>
          </cell>
          <cell r="CK175">
            <v>35504.800000000003</v>
          </cell>
          <cell r="CL175">
            <v>35562.800000000003</v>
          </cell>
          <cell r="CM175">
            <v>35689.800000000003</v>
          </cell>
          <cell r="CN175">
            <v>35562.800000000003</v>
          </cell>
          <cell r="CO175">
            <v>32583.8</v>
          </cell>
          <cell r="CP175">
            <v>32585.8</v>
          </cell>
          <cell r="CQ175">
            <v>31794.799999999999</v>
          </cell>
          <cell r="CR175">
            <v>32702.799999999999</v>
          </cell>
          <cell r="CS175">
            <v>31871.8</v>
          </cell>
          <cell r="CT175">
            <v>32775.199999999997</v>
          </cell>
          <cell r="CV175">
            <v>102056</v>
          </cell>
          <cell r="CW175">
            <v>8591</v>
          </cell>
          <cell r="CX175">
            <v>8591</v>
          </cell>
          <cell r="CY175">
            <v>8591</v>
          </cell>
          <cell r="CZ175">
            <v>8591</v>
          </cell>
          <cell r="DA175">
            <v>8591</v>
          </cell>
          <cell r="DB175">
            <v>8591</v>
          </cell>
          <cell r="DC175">
            <v>8418</v>
          </cell>
          <cell r="DD175">
            <v>8418</v>
          </cell>
          <cell r="DE175">
            <v>8418</v>
          </cell>
          <cell r="DF175">
            <v>8418</v>
          </cell>
          <cell r="DG175">
            <v>8418</v>
          </cell>
          <cell r="DH175">
            <v>8420</v>
          </cell>
          <cell r="DJ175">
            <v>3183427</v>
          </cell>
          <cell r="DK175">
            <v>274709</v>
          </cell>
          <cell r="DL175">
            <v>277003</v>
          </cell>
          <cell r="DM175">
            <v>275918</v>
          </cell>
          <cell r="DN175">
            <v>276364</v>
          </cell>
          <cell r="DO175">
            <v>277201</v>
          </cell>
          <cell r="DP175">
            <v>275165</v>
          </cell>
          <cell r="DQ175">
            <v>255875</v>
          </cell>
          <cell r="DR175">
            <v>254732</v>
          </cell>
          <cell r="DS175">
            <v>253552</v>
          </cell>
          <cell r="DT175">
            <v>254273</v>
          </cell>
          <cell r="DU175">
            <v>253920</v>
          </cell>
          <cell r="DV175">
            <v>254715</v>
          </cell>
          <cell r="DX175">
            <v>556966.88</v>
          </cell>
          <cell r="DY175">
            <v>44615.62</v>
          </cell>
          <cell r="DZ175">
            <v>45376.62</v>
          </cell>
          <cell r="EA175">
            <v>47326.62</v>
          </cell>
          <cell r="EB175">
            <v>48087.78</v>
          </cell>
          <cell r="EC175">
            <v>48236.78</v>
          </cell>
          <cell r="ED175">
            <v>48023.78</v>
          </cell>
          <cell r="EE175">
            <v>46585.78</v>
          </cell>
          <cell r="EF175">
            <v>46245.78</v>
          </cell>
          <cell r="EG175">
            <v>45948.78</v>
          </cell>
          <cell r="EH175">
            <v>45589.78</v>
          </cell>
          <cell r="EI175">
            <v>45446.78</v>
          </cell>
          <cell r="EJ175">
            <v>45482.78</v>
          </cell>
          <cell r="EL175">
            <v>845933.71</v>
          </cell>
          <cell r="EM175">
            <v>66391.58</v>
          </cell>
          <cell r="EN175">
            <v>66573.58</v>
          </cell>
          <cell r="EO175">
            <v>66523.58</v>
          </cell>
          <cell r="EP175">
            <v>70592.490000000005</v>
          </cell>
          <cell r="EQ175">
            <v>70640.490000000005</v>
          </cell>
          <cell r="ER175">
            <v>70415.490000000005</v>
          </cell>
          <cell r="ES175">
            <v>72476.75</v>
          </cell>
          <cell r="ET175">
            <v>72518.75</v>
          </cell>
          <cell r="EU175">
            <v>72448.75</v>
          </cell>
          <cell r="EV175">
            <v>72412.75</v>
          </cell>
          <cell r="EW175">
            <v>72490.75</v>
          </cell>
          <cell r="EX175">
            <v>72448.75</v>
          </cell>
          <cell r="EZ175">
            <v>35753.4</v>
          </cell>
          <cell r="FA175">
            <v>2979.95</v>
          </cell>
          <cell r="FB175">
            <v>2982.95</v>
          </cell>
          <cell r="FC175">
            <v>2979.95</v>
          </cell>
          <cell r="FD175">
            <v>2980.95</v>
          </cell>
          <cell r="FE175">
            <v>2982.95</v>
          </cell>
          <cell r="FF175">
            <v>2980.95</v>
          </cell>
          <cell r="FG175">
            <v>2980.95</v>
          </cell>
          <cell r="FH175">
            <v>2981.95</v>
          </cell>
          <cell r="FI175">
            <v>2975.95</v>
          </cell>
          <cell r="FJ175">
            <v>2974.95</v>
          </cell>
          <cell r="FK175">
            <v>2975.95</v>
          </cell>
          <cell r="FL175">
            <v>2975.95</v>
          </cell>
          <cell r="FN175">
            <v>48291.96</v>
          </cell>
          <cell r="FO175">
            <v>3986.25</v>
          </cell>
          <cell r="FP175">
            <v>3986.25</v>
          </cell>
          <cell r="FQ175">
            <v>3988.25</v>
          </cell>
          <cell r="FR175">
            <v>4044.69</v>
          </cell>
          <cell r="FS175">
            <v>4046.69</v>
          </cell>
          <cell r="FT175">
            <v>4044.69</v>
          </cell>
          <cell r="FU175">
            <v>4046.69</v>
          </cell>
          <cell r="FV175">
            <v>4049.69</v>
          </cell>
          <cell r="FW175">
            <v>4024.69</v>
          </cell>
          <cell r="FX175">
            <v>4024.69</v>
          </cell>
          <cell r="FY175">
            <v>4024.69</v>
          </cell>
          <cell r="FZ175">
            <v>4024.69</v>
          </cell>
          <cell r="GB175">
            <v>1486945.95</v>
          </cell>
          <cell r="GC175">
            <v>117973.4</v>
          </cell>
          <cell r="GD175">
            <v>118919.4</v>
          </cell>
          <cell r="GE175">
            <v>120818.4</v>
          </cell>
          <cell r="GF175">
            <v>125705.91</v>
          </cell>
          <cell r="GG175">
            <v>125906.91</v>
          </cell>
          <cell r="GH175">
            <v>125464.91</v>
          </cell>
          <cell r="GI175">
            <v>126090.17</v>
          </cell>
          <cell r="GJ175">
            <v>125796.17</v>
          </cell>
          <cell r="GK175">
            <v>125398.17</v>
          </cell>
          <cell r="GL175">
            <v>125002.17</v>
          </cell>
          <cell r="GM175">
            <v>124938.17</v>
          </cell>
          <cell r="GN175">
            <v>124932.17</v>
          </cell>
        </row>
        <row r="176">
          <cell r="A176" t="str">
            <v>Print &amp; Postages</v>
          </cell>
          <cell r="B176">
            <v>14632</v>
          </cell>
          <cell r="C176">
            <v>1573</v>
          </cell>
          <cell r="D176">
            <v>1058</v>
          </cell>
          <cell r="E176">
            <v>1058</v>
          </cell>
          <cell r="F176">
            <v>1373</v>
          </cell>
          <cell r="G176">
            <v>1258</v>
          </cell>
          <cell r="H176">
            <v>1058</v>
          </cell>
          <cell r="I176">
            <v>1338</v>
          </cell>
          <cell r="J176">
            <v>1058</v>
          </cell>
          <cell r="K176">
            <v>1058</v>
          </cell>
          <cell r="L176">
            <v>1338</v>
          </cell>
          <cell r="M176">
            <v>1258</v>
          </cell>
          <cell r="N176">
            <v>1204</v>
          </cell>
          <cell r="P176">
            <v>3074</v>
          </cell>
          <cell r="Q176">
            <v>253</v>
          </cell>
          <cell r="R176">
            <v>260</v>
          </cell>
          <cell r="S176">
            <v>253</v>
          </cell>
          <cell r="T176">
            <v>260</v>
          </cell>
          <cell r="U176">
            <v>253</v>
          </cell>
          <cell r="V176">
            <v>260</v>
          </cell>
          <cell r="W176">
            <v>253</v>
          </cell>
          <cell r="X176">
            <v>260</v>
          </cell>
          <cell r="Y176">
            <v>253</v>
          </cell>
          <cell r="Z176">
            <v>260</v>
          </cell>
          <cell r="AA176">
            <v>253</v>
          </cell>
          <cell r="AB176">
            <v>256</v>
          </cell>
          <cell r="AD176">
            <v>18793</v>
          </cell>
          <cell r="AE176">
            <v>1565.65</v>
          </cell>
          <cell r="AF176">
            <v>1565.65</v>
          </cell>
          <cell r="AG176">
            <v>1565.65</v>
          </cell>
          <cell r="AH176">
            <v>1565.65</v>
          </cell>
          <cell r="AI176">
            <v>1565.65</v>
          </cell>
          <cell r="AJ176">
            <v>1565.65</v>
          </cell>
          <cell r="AK176">
            <v>1565.65</v>
          </cell>
          <cell r="AL176">
            <v>1565.65</v>
          </cell>
          <cell r="AM176">
            <v>1565.65</v>
          </cell>
          <cell r="AN176">
            <v>1565.65</v>
          </cell>
          <cell r="AO176">
            <v>1565.65</v>
          </cell>
          <cell r="AP176">
            <v>1570.85</v>
          </cell>
          <cell r="AR176">
            <v>10022</v>
          </cell>
          <cell r="AS176">
            <v>2696</v>
          </cell>
          <cell r="AT176">
            <v>666</v>
          </cell>
          <cell r="AU176">
            <v>666</v>
          </cell>
          <cell r="AV176">
            <v>666</v>
          </cell>
          <cell r="AW176">
            <v>666</v>
          </cell>
          <cell r="AX176">
            <v>666</v>
          </cell>
          <cell r="AY176">
            <v>666</v>
          </cell>
          <cell r="AZ176">
            <v>666</v>
          </cell>
          <cell r="BA176">
            <v>666</v>
          </cell>
          <cell r="BB176">
            <v>666</v>
          </cell>
          <cell r="BC176">
            <v>666</v>
          </cell>
          <cell r="BD176">
            <v>666</v>
          </cell>
          <cell r="BF176">
            <v>4495</v>
          </cell>
          <cell r="BG176">
            <v>374.35</v>
          </cell>
          <cell r="BH176">
            <v>374.35</v>
          </cell>
          <cell r="BI176">
            <v>374.35</v>
          </cell>
          <cell r="BJ176">
            <v>374.35</v>
          </cell>
          <cell r="BK176">
            <v>374.35</v>
          </cell>
          <cell r="BL176">
            <v>374.35</v>
          </cell>
          <cell r="BM176">
            <v>374.35</v>
          </cell>
          <cell r="BN176">
            <v>374.35</v>
          </cell>
          <cell r="BO176">
            <v>374.35</v>
          </cell>
          <cell r="BP176">
            <v>374.35</v>
          </cell>
          <cell r="BQ176">
            <v>374.35</v>
          </cell>
          <cell r="BR176">
            <v>377.15</v>
          </cell>
          <cell r="BT176">
            <v>1162</v>
          </cell>
          <cell r="BU176">
            <v>90</v>
          </cell>
          <cell r="BV176">
            <v>103</v>
          </cell>
          <cell r="BW176">
            <v>90</v>
          </cell>
          <cell r="BX176">
            <v>103</v>
          </cell>
          <cell r="BY176">
            <v>90</v>
          </cell>
          <cell r="BZ176">
            <v>103</v>
          </cell>
          <cell r="CA176">
            <v>90</v>
          </cell>
          <cell r="CB176">
            <v>103</v>
          </cell>
          <cell r="CC176">
            <v>90</v>
          </cell>
          <cell r="CD176">
            <v>103</v>
          </cell>
          <cell r="CE176">
            <v>90</v>
          </cell>
          <cell r="CF176">
            <v>107</v>
          </cell>
          <cell r="CH176">
            <v>7116</v>
          </cell>
          <cell r="CI176">
            <v>655</v>
          </cell>
          <cell r="CJ176">
            <v>590</v>
          </cell>
          <cell r="CK176">
            <v>520</v>
          </cell>
          <cell r="CL176">
            <v>685</v>
          </cell>
          <cell r="CM176">
            <v>520</v>
          </cell>
          <cell r="CN176">
            <v>590</v>
          </cell>
          <cell r="CO176">
            <v>640</v>
          </cell>
          <cell r="CP176">
            <v>590</v>
          </cell>
          <cell r="CQ176">
            <v>520</v>
          </cell>
          <cell r="CR176">
            <v>670</v>
          </cell>
          <cell r="CS176">
            <v>520</v>
          </cell>
          <cell r="CT176">
            <v>616</v>
          </cell>
          <cell r="CV176">
            <v>32734</v>
          </cell>
          <cell r="CW176">
            <v>3268</v>
          </cell>
          <cell r="CX176">
            <v>2678</v>
          </cell>
          <cell r="CY176">
            <v>2678</v>
          </cell>
          <cell r="CZ176">
            <v>2678</v>
          </cell>
          <cell r="DA176">
            <v>2679</v>
          </cell>
          <cell r="DB176">
            <v>2679</v>
          </cell>
          <cell r="DC176">
            <v>2679</v>
          </cell>
          <cell r="DD176">
            <v>2679</v>
          </cell>
          <cell r="DE176">
            <v>2679</v>
          </cell>
          <cell r="DF176">
            <v>2679</v>
          </cell>
          <cell r="DG176">
            <v>2679</v>
          </cell>
          <cell r="DH176">
            <v>2679</v>
          </cell>
          <cell r="DJ176">
            <v>92028</v>
          </cell>
          <cell r="DK176">
            <v>10475</v>
          </cell>
          <cell r="DL176">
            <v>7295</v>
          </cell>
          <cell r="DM176">
            <v>7205</v>
          </cell>
          <cell r="DN176">
            <v>7705</v>
          </cell>
          <cell r="DO176">
            <v>7406</v>
          </cell>
          <cell r="DP176">
            <v>7296</v>
          </cell>
          <cell r="DQ176">
            <v>7606</v>
          </cell>
          <cell r="DR176">
            <v>7296</v>
          </cell>
          <cell r="DS176">
            <v>7206</v>
          </cell>
          <cell r="DT176">
            <v>7656</v>
          </cell>
          <cell r="DU176">
            <v>7406</v>
          </cell>
          <cell r="DV176">
            <v>7476</v>
          </cell>
          <cell r="DX176">
            <v>26904</v>
          </cell>
          <cell r="DY176">
            <v>1992</v>
          </cell>
          <cell r="DZ176">
            <v>1992</v>
          </cell>
          <cell r="EA176">
            <v>2092</v>
          </cell>
          <cell r="EB176">
            <v>3092</v>
          </cell>
          <cell r="EC176">
            <v>2092</v>
          </cell>
          <cell r="ED176">
            <v>2092</v>
          </cell>
          <cell r="EE176">
            <v>2092</v>
          </cell>
          <cell r="EF176">
            <v>2092</v>
          </cell>
          <cell r="EG176">
            <v>3092</v>
          </cell>
          <cell r="EH176">
            <v>2092</v>
          </cell>
          <cell r="EI176">
            <v>2092</v>
          </cell>
          <cell r="EJ176">
            <v>2092</v>
          </cell>
          <cell r="EL176">
            <v>41388</v>
          </cell>
          <cell r="EM176">
            <v>3449</v>
          </cell>
          <cell r="EN176">
            <v>3449</v>
          </cell>
          <cell r="EO176">
            <v>3449</v>
          </cell>
          <cell r="EP176">
            <v>3449</v>
          </cell>
          <cell r="EQ176">
            <v>3449</v>
          </cell>
          <cell r="ER176">
            <v>3449</v>
          </cell>
          <cell r="ES176">
            <v>3449</v>
          </cell>
          <cell r="ET176">
            <v>3449</v>
          </cell>
          <cell r="EU176">
            <v>3449</v>
          </cell>
          <cell r="EV176">
            <v>3449</v>
          </cell>
          <cell r="EW176">
            <v>3449</v>
          </cell>
          <cell r="EX176">
            <v>3449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14148</v>
          </cell>
          <cell r="FO176">
            <v>1179</v>
          </cell>
          <cell r="FP176">
            <v>1179</v>
          </cell>
          <cell r="FQ176">
            <v>1179</v>
          </cell>
          <cell r="FR176">
            <v>1179</v>
          </cell>
          <cell r="FS176">
            <v>1179</v>
          </cell>
          <cell r="FT176">
            <v>1179</v>
          </cell>
          <cell r="FU176">
            <v>1179</v>
          </cell>
          <cell r="FV176">
            <v>1179</v>
          </cell>
          <cell r="FW176">
            <v>1179</v>
          </cell>
          <cell r="FX176">
            <v>1179</v>
          </cell>
          <cell r="FY176">
            <v>1179</v>
          </cell>
          <cell r="FZ176">
            <v>1179</v>
          </cell>
          <cell r="GB176">
            <v>84840</v>
          </cell>
          <cell r="GC176">
            <v>6820</v>
          </cell>
          <cell r="GD176">
            <v>6820</v>
          </cell>
          <cell r="GE176">
            <v>6920</v>
          </cell>
          <cell r="GF176">
            <v>7920</v>
          </cell>
          <cell r="GG176">
            <v>6920</v>
          </cell>
          <cell r="GH176">
            <v>6920</v>
          </cell>
          <cell r="GI176">
            <v>6920</v>
          </cell>
          <cell r="GJ176">
            <v>6920</v>
          </cell>
          <cell r="GK176">
            <v>7920</v>
          </cell>
          <cell r="GL176">
            <v>6920</v>
          </cell>
          <cell r="GM176">
            <v>6920</v>
          </cell>
          <cell r="GN176">
            <v>6920</v>
          </cell>
        </row>
        <row r="177">
          <cell r="A177" t="str">
            <v>Insurance</v>
          </cell>
          <cell r="B177">
            <v>6382</v>
          </cell>
          <cell r="C177">
            <v>1449</v>
          </cell>
          <cell r="D177">
            <v>449</v>
          </cell>
          <cell r="E177">
            <v>449</v>
          </cell>
          <cell r="F177">
            <v>449</v>
          </cell>
          <cell r="G177">
            <v>449</v>
          </cell>
          <cell r="H177">
            <v>449</v>
          </cell>
          <cell r="I177">
            <v>448</v>
          </cell>
          <cell r="J177">
            <v>448</v>
          </cell>
          <cell r="K177">
            <v>448</v>
          </cell>
          <cell r="L177">
            <v>448</v>
          </cell>
          <cell r="M177">
            <v>448</v>
          </cell>
          <cell r="N177">
            <v>448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17900</v>
          </cell>
          <cell r="AE177">
            <v>1742.5</v>
          </cell>
          <cell r="AF177">
            <v>1242.5</v>
          </cell>
          <cell r="AG177">
            <v>1742.5</v>
          </cell>
          <cell r="AH177">
            <v>1242.5</v>
          </cell>
          <cell r="AI177">
            <v>1742.5</v>
          </cell>
          <cell r="AJ177">
            <v>1242.5</v>
          </cell>
          <cell r="AK177">
            <v>1741.5</v>
          </cell>
          <cell r="AL177">
            <v>1241.5</v>
          </cell>
          <cell r="AM177">
            <v>1741.5</v>
          </cell>
          <cell r="AN177">
            <v>1241.5</v>
          </cell>
          <cell r="AO177">
            <v>1741.5</v>
          </cell>
          <cell r="AP177">
            <v>1237.5</v>
          </cell>
          <cell r="AR177">
            <v>1200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100</v>
          </cell>
          <cell r="BC177">
            <v>100</v>
          </cell>
          <cell r="BD177">
            <v>100</v>
          </cell>
          <cell r="BF177">
            <v>630</v>
          </cell>
          <cell r="BG177">
            <v>52.5</v>
          </cell>
          <cell r="BH177">
            <v>52.5</v>
          </cell>
          <cell r="BI177">
            <v>52.5</v>
          </cell>
          <cell r="BJ177">
            <v>52.5</v>
          </cell>
          <cell r="BK177">
            <v>52.5</v>
          </cell>
          <cell r="BL177">
            <v>52.5</v>
          </cell>
          <cell r="BM177">
            <v>52.5</v>
          </cell>
          <cell r="BN177">
            <v>52.5</v>
          </cell>
          <cell r="BO177">
            <v>52.5</v>
          </cell>
          <cell r="BP177">
            <v>52.5</v>
          </cell>
          <cell r="BQ177">
            <v>52.5</v>
          </cell>
          <cell r="BR177">
            <v>52.5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6300</v>
          </cell>
          <cell r="CI177">
            <v>525</v>
          </cell>
          <cell r="CJ177">
            <v>525</v>
          </cell>
          <cell r="CK177">
            <v>525</v>
          </cell>
          <cell r="CL177">
            <v>525</v>
          </cell>
          <cell r="CM177">
            <v>525</v>
          </cell>
          <cell r="CN177">
            <v>525</v>
          </cell>
          <cell r="CO177">
            <v>525</v>
          </cell>
          <cell r="CP177">
            <v>525</v>
          </cell>
          <cell r="CQ177">
            <v>525</v>
          </cell>
          <cell r="CR177">
            <v>525</v>
          </cell>
          <cell r="CS177">
            <v>525</v>
          </cell>
          <cell r="CT177">
            <v>525</v>
          </cell>
          <cell r="CV177">
            <v>610934.53</v>
          </cell>
          <cell r="CW177">
            <v>48321.13</v>
          </cell>
          <cell r="CX177">
            <v>65732.13</v>
          </cell>
          <cell r="CY177">
            <v>48539.13</v>
          </cell>
          <cell r="CZ177">
            <v>50175.24</v>
          </cell>
          <cell r="DA177">
            <v>50248.24</v>
          </cell>
          <cell r="DB177">
            <v>50452.38</v>
          </cell>
          <cell r="DC177">
            <v>64028.38</v>
          </cell>
          <cell r="DD177">
            <v>46846.38</v>
          </cell>
          <cell r="DE177">
            <v>46652.38</v>
          </cell>
          <cell r="DF177">
            <v>46781.38</v>
          </cell>
          <cell r="DG177">
            <v>46507.38</v>
          </cell>
          <cell r="DH177">
            <v>46650.38</v>
          </cell>
          <cell r="DJ177">
            <v>644450.53</v>
          </cell>
          <cell r="DK177">
            <v>52282.13</v>
          </cell>
          <cell r="DL177">
            <v>68193.13</v>
          </cell>
          <cell r="DM177">
            <v>51500.13</v>
          </cell>
          <cell r="DN177">
            <v>52636.24</v>
          </cell>
          <cell r="DO177">
            <v>53209.24</v>
          </cell>
          <cell r="DP177">
            <v>52913.38</v>
          </cell>
          <cell r="DQ177">
            <v>66987.38</v>
          </cell>
          <cell r="DR177">
            <v>49305.38</v>
          </cell>
          <cell r="DS177">
            <v>49611.38</v>
          </cell>
          <cell r="DT177">
            <v>49240.38</v>
          </cell>
          <cell r="DU177">
            <v>49466.38</v>
          </cell>
          <cell r="DV177">
            <v>49105.38</v>
          </cell>
          <cell r="DX177">
            <v>3500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>
            <v>1500</v>
          </cell>
          <cell r="ED177">
            <v>250</v>
          </cell>
          <cell r="EE177">
            <v>0</v>
          </cell>
          <cell r="EF177">
            <v>0</v>
          </cell>
          <cell r="EG177">
            <v>1500</v>
          </cell>
          <cell r="EH177">
            <v>0</v>
          </cell>
          <cell r="EI177">
            <v>0</v>
          </cell>
          <cell r="EJ177">
            <v>250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4137</v>
          </cell>
          <cell r="FA177">
            <v>344</v>
          </cell>
          <cell r="FB177">
            <v>346</v>
          </cell>
          <cell r="FC177">
            <v>349</v>
          </cell>
          <cell r="FD177">
            <v>349</v>
          </cell>
          <cell r="FE177">
            <v>349</v>
          </cell>
          <cell r="FF177">
            <v>348</v>
          </cell>
          <cell r="FG177">
            <v>344</v>
          </cell>
          <cell r="FH177">
            <v>343</v>
          </cell>
          <cell r="FI177">
            <v>342</v>
          </cell>
          <cell r="FJ177">
            <v>341</v>
          </cell>
          <cell r="FK177">
            <v>341</v>
          </cell>
          <cell r="FL177">
            <v>341</v>
          </cell>
          <cell r="FN177">
            <v>231985.09</v>
          </cell>
          <cell r="FO177">
            <v>18583.419999999998</v>
          </cell>
          <cell r="FP177">
            <v>18670.419999999998</v>
          </cell>
          <cell r="FQ177">
            <v>18924.419999999998</v>
          </cell>
          <cell r="FR177">
            <v>19693.84</v>
          </cell>
          <cell r="FS177">
            <v>19714.84</v>
          </cell>
          <cell r="FT177">
            <v>19874.45</v>
          </cell>
          <cell r="FU177">
            <v>19546.45</v>
          </cell>
          <cell r="FV177">
            <v>19497.45</v>
          </cell>
          <cell r="FW177">
            <v>19419.45</v>
          </cell>
          <cell r="FX177">
            <v>19366.45</v>
          </cell>
          <cell r="FY177">
            <v>19345.45</v>
          </cell>
          <cell r="FZ177">
            <v>19348.45</v>
          </cell>
          <cell r="GB177">
            <v>239622.09</v>
          </cell>
          <cell r="GC177">
            <v>18927.419999999998</v>
          </cell>
          <cell r="GD177">
            <v>19016.419999999998</v>
          </cell>
          <cell r="GE177">
            <v>19273.419999999998</v>
          </cell>
          <cell r="GF177">
            <v>20042.84</v>
          </cell>
          <cell r="GG177">
            <v>21563.84</v>
          </cell>
          <cell r="GH177">
            <v>20472.45</v>
          </cell>
          <cell r="GI177">
            <v>19890.45</v>
          </cell>
          <cell r="GJ177">
            <v>19840.45</v>
          </cell>
          <cell r="GK177">
            <v>21261.45</v>
          </cell>
          <cell r="GL177">
            <v>19707.45</v>
          </cell>
          <cell r="GM177">
            <v>19686.45</v>
          </cell>
          <cell r="GN177">
            <v>19939.45</v>
          </cell>
        </row>
        <row r="178">
          <cell r="A178" t="str">
            <v>Marketing</v>
          </cell>
          <cell r="B178">
            <v>99905</v>
          </cell>
          <cell r="C178">
            <v>12185</v>
          </cell>
          <cell r="D178">
            <v>11135</v>
          </cell>
          <cell r="E178">
            <v>7635</v>
          </cell>
          <cell r="F178">
            <v>7810</v>
          </cell>
          <cell r="G178">
            <v>8510</v>
          </cell>
          <cell r="H178">
            <v>6610</v>
          </cell>
          <cell r="I178">
            <v>8510</v>
          </cell>
          <cell r="J178">
            <v>6760</v>
          </cell>
          <cell r="K178">
            <v>7810</v>
          </cell>
          <cell r="L178">
            <v>6760</v>
          </cell>
          <cell r="M178">
            <v>8685</v>
          </cell>
          <cell r="N178">
            <v>7495</v>
          </cell>
          <cell r="P178">
            <v>1767</v>
          </cell>
          <cell r="Q178">
            <v>1327</v>
          </cell>
          <cell r="R178">
            <v>40</v>
          </cell>
          <cell r="S178">
            <v>40</v>
          </cell>
          <cell r="T178">
            <v>40</v>
          </cell>
          <cell r="U178">
            <v>40</v>
          </cell>
          <cell r="V178">
            <v>40</v>
          </cell>
          <cell r="W178">
            <v>40</v>
          </cell>
          <cell r="X178">
            <v>40</v>
          </cell>
          <cell r="Y178">
            <v>40</v>
          </cell>
          <cell r="Z178">
            <v>40</v>
          </cell>
          <cell r="AA178">
            <v>40</v>
          </cell>
          <cell r="AB178">
            <v>40</v>
          </cell>
          <cell r="AD178">
            <v>52235</v>
          </cell>
          <cell r="AE178">
            <v>1940</v>
          </cell>
          <cell r="AF178">
            <v>4365</v>
          </cell>
          <cell r="AG178">
            <v>6522.5</v>
          </cell>
          <cell r="AH178">
            <v>2450</v>
          </cell>
          <cell r="AI178">
            <v>4585</v>
          </cell>
          <cell r="AJ178">
            <v>2080</v>
          </cell>
          <cell r="AK178">
            <v>6282.5</v>
          </cell>
          <cell r="AL178">
            <v>8945</v>
          </cell>
          <cell r="AM178">
            <v>3930</v>
          </cell>
          <cell r="AN178">
            <v>3275</v>
          </cell>
          <cell r="AO178">
            <v>7260</v>
          </cell>
          <cell r="AP178">
            <v>600</v>
          </cell>
          <cell r="AR178">
            <v>38640</v>
          </cell>
          <cell r="AS178">
            <v>960</v>
          </cell>
          <cell r="AT178">
            <v>2160</v>
          </cell>
          <cell r="AU178">
            <v>4440</v>
          </cell>
          <cell r="AV178">
            <v>2400</v>
          </cell>
          <cell r="AW178">
            <v>5040</v>
          </cell>
          <cell r="AX178">
            <v>1920</v>
          </cell>
          <cell r="AY178">
            <v>3480</v>
          </cell>
          <cell r="AZ178">
            <v>4080</v>
          </cell>
          <cell r="BA178">
            <v>4320</v>
          </cell>
          <cell r="BB178">
            <v>1200</v>
          </cell>
          <cell r="BC178">
            <v>8640</v>
          </cell>
          <cell r="BD178">
            <v>0</v>
          </cell>
          <cell r="BF178">
            <v>12075</v>
          </cell>
          <cell r="BG178">
            <v>300</v>
          </cell>
          <cell r="BH178">
            <v>675</v>
          </cell>
          <cell r="BI178">
            <v>1387.5</v>
          </cell>
          <cell r="BJ178">
            <v>750</v>
          </cell>
          <cell r="BK178">
            <v>1575</v>
          </cell>
          <cell r="BL178">
            <v>600</v>
          </cell>
          <cell r="BM178">
            <v>1087.5</v>
          </cell>
          <cell r="BN178">
            <v>1275</v>
          </cell>
          <cell r="BO178">
            <v>1350</v>
          </cell>
          <cell r="BP178">
            <v>375</v>
          </cell>
          <cell r="BQ178">
            <v>2700</v>
          </cell>
          <cell r="BR178">
            <v>0</v>
          </cell>
          <cell r="BT178">
            <v>2040</v>
          </cell>
          <cell r="BU178">
            <v>170</v>
          </cell>
          <cell r="BV178">
            <v>170</v>
          </cell>
          <cell r="BW178">
            <v>170</v>
          </cell>
          <cell r="BX178">
            <v>170</v>
          </cell>
          <cell r="BY178">
            <v>170</v>
          </cell>
          <cell r="BZ178">
            <v>170</v>
          </cell>
          <cell r="CA178">
            <v>170</v>
          </cell>
          <cell r="CB178">
            <v>170</v>
          </cell>
          <cell r="CC178">
            <v>170</v>
          </cell>
          <cell r="CD178">
            <v>170</v>
          </cell>
          <cell r="CE178">
            <v>170</v>
          </cell>
          <cell r="CF178">
            <v>170</v>
          </cell>
          <cell r="CH178">
            <v>45096</v>
          </cell>
          <cell r="CI178">
            <v>6665</v>
          </cell>
          <cell r="CJ178">
            <v>4815</v>
          </cell>
          <cell r="CK178">
            <v>3915</v>
          </cell>
          <cell r="CL178">
            <v>3390</v>
          </cell>
          <cell r="CM178">
            <v>3690</v>
          </cell>
          <cell r="CN178">
            <v>2640</v>
          </cell>
          <cell r="CO178">
            <v>3690</v>
          </cell>
          <cell r="CP178">
            <v>2940</v>
          </cell>
          <cell r="CQ178">
            <v>3390</v>
          </cell>
          <cell r="CR178">
            <v>2940</v>
          </cell>
          <cell r="CS178">
            <v>3765</v>
          </cell>
          <cell r="CT178">
            <v>3256</v>
          </cell>
          <cell r="CV178">
            <v>535691.47</v>
          </cell>
          <cell r="CW178">
            <v>23851.07</v>
          </cell>
          <cell r="CX178">
            <v>19251.07</v>
          </cell>
          <cell r="CY178">
            <v>181251.07</v>
          </cell>
          <cell r="CZ178">
            <v>38406.370000000003</v>
          </cell>
          <cell r="DA178">
            <v>41887.839999999997</v>
          </cell>
          <cell r="DB178">
            <v>19251.07</v>
          </cell>
          <cell r="DC178">
            <v>64101.07</v>
          </cell>
          <cell r="DD178">
            <v>31196.63</v>
          </cell>
          <cell r="DE178">
            <v>26251.07</v>
          </cell>
          <cell r="DF178">
            <v>47251.07</v>
          </cell>
          <cell r="DG178">
            <v>19251.07</v>
          </cell>
          <cell r="DH178">
            <v>23742.07</v>
          </cell>
          <cell r="DJ178">
            <v>787449.47</v>
          </cell>
          <cell r="DK178">
            <v>47398.07</v>
          </cell>
          <cell r="DL178">
            <v>42611.07</v>
          </cell>
          <cell r="DM178">
            <v>205361.07</v>
          </cell>
          <cell r="DN178">
            <v>55416.37</v>
          </cell>
          <cell r="DO178">
            <v>65497.84</v>
          </cell>
          <cell r="DP178">
            <v>33311.07</v>
          </cell>
          <cell r="DQ178">
            <v>87361.07</v>
          </cell>
          <cell r="DR178">
            <v>55406.63</v>
          </cell>
          <cell r="DS178">
            <v>47261.07</v>
          </cell>
          <cell r="DT178">
            <v>62011.07</v>
          </cell>
          <cell r="DU178">
            <v>50511.07</v>
          </cell>
          <cell r="DV178">
            <v>35303.07</v>
          </cell>
          <cell r="DX178">
            <v>89100</v>
          </cell>
          <cell r="DY178">
            <v>6950</v>
          </cell>
          <cell r="DZ178">
            <v>6200</v>
          </cell>
          <cell r="EA178">
            <v>12950</v>
          </cell>
          <cell r="EB178">
            <v>4700</v>
          </cell>
          <cell r="EC178">
            <v>13100</v>
          </cell>
          <cell r="ED178">
            <v>8800</v>
          </cell>
          <cell r="EE178">
            <v>6600</v>
          </cell>
          <cell r="EF178">
            <v>5200</v>
          </cell>
          <cell r="EG178">
            <v>6350</v>
          </cell>
          <cell r="EH178">
            <v>5700</v>
          </cell>
          <cell r="EI178">
            <v>5100</v>
          </cell>
          <cell r="EJ178">
            <v>7450</v>
          </cell>
          <cell r="EL178">
            <v>58500</v>
          </cell>
          <cell r="EM178">
            <v>9975</v>
          </cell>
          <cell r="EN178">
            <v>6375</v>
          </cell>
          <cell r="EO178">
            <v>4375</v>
          </cell>
          <cell r="EP178">
            <v>5575</v>
          </cell>
          <cell r="EQ178">
            <v>4075</v>
          </cell>
          <cell r="ER178">
            <v>3975</v>
          </cell>
          <cell r="ES178">
            <v>4075</v>
          </cell>
          <cell r="ET178">
            <v>4075</v>
          </cell>
          <cell r="EU178">
            <v>4075</v>
          </cell>
          <cell r="EV178">
            <v>3975</v>
          </cell>
          <cell r="EW178">
            <v>3975</v>
          </cell>
          <cell r="EX178">
            <v>3975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345831.79</v>
          </cell>
          <cell r="FO178">
            <v>34015.11</v>
          </cell>
          <cell r="FP178">
            <v>18586.71</v>
          </cell>
          <cell r="FQ178">
            <v>72586.710000000006</v>
          </cell>
          <cell r="FR178">
            <v>40108.959999999999</v>
          </cell>
          <cell r="FS178">
            <v>51405.68</v>
          </cell>
          <cell r="FT178">
            <v>31786.71</v>
          </cell>
          <cell r="FU178">
            <v>15586.71</v>
          </cell>
          <cell r="FV178">
            <v>19408.36</v>
          </cell>
          <cell r="FW178">
            <v>15586.71</v>
          </cell>
          <cell r="FX178">
            <v>15586.71</v>
          </cell>
          <cell r="FY178">
            <v>15586.71</v>
          </cell>
          <cell r="FZ178">
            <v>15586.71</v>
          </cell>
          <cell r="GB178">
            <v>493431.79</v>
          </cell>
          <cell r="GC178">
            <v>50940.11</v>
          </cell>
          <cell r="GD178">
            <v>31161.71</v>
          </cell>
          <cell r="GE178">
            <v>89911.71</v>
          </cell>
          <cell r="GF178">
            <v>50383.96</v>
          </cell>
          <cell r="GG178">
            <v>68580.679999999993</v>
          </cell>
          <cell r="GH178">
            <v>44561.71</v>
          </cell>
          <cell r="GI178">
            <v>26261.71</v>
          </cell>
          <cell r="GJ178">
            <v>28683.360000000001</v>
          </cell>
          <cell r="GK178">
            <v>26011.71</v>
          </cell>
          <cell r="GL178">
            <v>25261.71</v>
          </cell>
          <cell r="GM178">
            <v>24661.71</v>
          </cell>
          <cell r="GN178">
            <v>27011.71</v>
          </cell>
        </row>
        <row r="179">
          <cell r="A179" t="str">
            <v>Employee Welfare</v>
          </cell>
          <cell r="B179">
            <v>109837</v>
          </cell>
          <cell r="C179">
            <v>10677</v>
          </cell>
          <cell r="D179">
            <v>18455</v>
          </cell>
          <cell r="E179">
            <v>18279</v>
          </cell>
          <cell r="F179">
            <v>10865</v>
          </cell>
          <cell r="G179">
            <v>8330</v>
          </cell>
          <cell r="H179">
            <v>5930</v>
          </cell>
          <cell r="I179">
            <v>5824</v>
          </cell>
          <cell r="J179">
            <v>5825</v>
          </cell>
          <cell r="K179">
            <v>5824</v>
          </cell>
          <cell r="L179">
            <v>5950</v>
          </cell>
          <cell r="M179">
            <v>5952</v>
          </cell>
          <cell r="N179">
            <v>7926</v>
          </cell>
          <cell r="P179">
            <v>17558</v>
          </cell>
          <cell r="Q179">
            <v>5131</v>
          </cell>
          <cell r="R179">
            <v>3643</v>
          </cell>
          <cell r="S179">
            <v>3086</v>
          </cell>
          <cell r="T179">
            <v>630</v>
          </cell>
          <cell r="U179">
            <v>637</v>
          </cell>
          <cell r="V179">
            <v>630</v>
          </cell>
          <cell r="W179">
            <v>637</v>
          </cell>
          <cell r="X179">
            <v>630</v>
          </cell>
          <cell r="Y179">
            <v>637</v>
          </cell>
          <cell r="Z179">
            <v>630</v>
          </cell>
          <cell r="AA179">
            <v>637</v>
          </cell>
          <cell r="AB179">
            <v>630</v>
          </cell>
          <cell r="AD179">
            <v>66455.399999999994</v>
          </cell>
          <cell r="AE179">
            <v>13443.2</v>
          </cell>
          <cell r="AF179">
            <v>9793.2000000000007</v>
          </cell>
          <cell r="AG179">
            <v>9587.2000000000007</v>
          </cell>
          <cell r="AH179">
            <v>5024.2</v>
          </cell>
          <cell r="AI179">
            <v>3500.2</v>
          </cell>
          <cell r="AJ179">
            <v>3499.2</v>
          </cell>
          <cell r="AK179">
            <v>4864.2</v>
          </cell>
          <cell r="AL179">
            <v>3350.2</v>
          </cell>
          <cell r="AM179">
            <v>3350.2</v>
          </cell>
          <cell r="AN179">
            <v>3349.2</v>
          </cell>
          <cell r="AO179">
            <v>3350.2</v>
          </cell>
          <cell r="AP179">
            <v>3344.2</v>
          </cell>
          <cell r="AR179">
            <v>34099</v>
          </cell>
          <cell r="AS179">
            <v>2057</v>
          </cell>
          <cell r="AT179">
            <v>5653</v>
          </cell>
          <cell r="AU179">
            <v>4489</v>
          </cell>
          <cell r="AV179">
            <v>4511</v>
          </cell>
          <cell r="AW179">
            <v>2055</v>
          </cell>
          <cell r="AX179">
            <v>2012</v>
          </cell>
          <cell r="AY179">
            <v>2012</v>
          </cell>
          <cell r="AZ179">
            <v>2012</v>
          </cell>
          <cell r="BA179">
            <v>2012</v>
          </cell>
          <cell r="BB179">
            <v>2012</v>
          </cell>
          <cell r="BC179">
            <v>3262</v>
          </cell>
          <cell r="BD179">
            <v>2012</v>
          </cell>
          <cell r="BF179">
            <v>14885.6</v>
          </cell>
          <cell r="BG179">
            <v>1538.8</v>
          </cell>
          <cell r="BH179">
            <v>1191.8</v>
          </cell>
          <cell r="BI179">
            <v>1888.8</v>
          </cell>
          <cell r="BJ179">
            <v>1189.8</v>
          </cell>
          <cell r="BK179">
            <v>1191.8</v>
          </cell>
          <cell r="BL179">
            <v>1189.8</v>
          </cell>
          <cell r="BM179">
            <v>1115.8</v>
          </cell>
          <cell r="BN179">
            <v>1116.8</v>
          </cell>
          <cell r="BO179">
            <v>1115.8</v>
          </cell>
          <cell r="BP179">
            <v>1114.8</v>
          </cell>
          <cell r="BQ179">
            <v>1116.8</v>
          </cell>
          <cell r="BR179">
            <v>1114.8</v>
          </cell>
          <cell r="BT179">
            <v>3967</v>
          </cell>
          <cell r="BU179">
            <v>526</v>
          </cell>
          <cell r="BV179">
            <v>309</v>
          </cell>
          <cell r="BW179">
            <v>322</v>
          </cell>
          <cell r="BX179">
            <v>309</v>
          </cell>
          <cell r="BY179">
            <v>322</v>
          </cell>
          <cell r="BZ179">
            <v>309</v>
          </cell>
          <cell r="CA179">
            <v>319</v>
          </cell>
          <cell r="CB179">
            <v>306</v>
          </cell>
          <cell r="CC179">
            <v>319</v>
          </cell>
          <cell r="CD179">
            <v>306</v>
          </cell>
          <cell r="CE179">
            <v>319</v>
          </cell>
          <cell r="CF179">
            <v>301</v>
          </cell>
          <cell r="CH179">
            <v>36783</v>
          </cell>
          <cell r="CI179">
            <v>9258</v>
          </cell>
          <cell r="CJ179">
            <v>4554</v>
          </cell>
          <cell r="CK179">
            <v>4094</v>
          </cell>
          <cell r="CL179">
            <v>3570</v>
          </cell>
          <cell r="CM179">
            <v>2200</v>
          </cell>
          <cell r="CN179">
            <v>1570</v>
          </cell>
          <cell r="CO179">
            <v>1597</v>
          </cell>
          <cell r="CP179">
            <v>1568</v>
          </cell>
          <cell r="CQ179">
            <v>2889</v>
          </cell>
          <cell r="CR179">
            <v>2317</v>
          </cell>
          <cell r="CS179">
            <v>1598</v>
          </cell>
          <cell r="CT179">
            <v>1568</v>
          </cell>
          <cell r="CV179">
            <v>1289643.4099999999</v>
          </cell>
          <cell r="CW179">
            <v>169844.74</v>
          </cell>
          <cell r="CX179">
            <v>161768.54</v>
          </cell>
          <cell r="CY179">
            <v>193238.65</v>
          </cell>
          <cell r="CZ179">
            <v>214559.79</v>
          </cell>
          <cell r="DA179">
            <v>188041.22</v>
          </cell>
          <cell r="DB179">
            <v>80976.72</v>
          </cell>
          <cell r="DC179">
            <v>43972.32</v>
          </cell>
          <cell r="DD179">
            <v>47426.35</v>
          </cell>
          <cell r="DE179">
            <v>46048.27</v>
          </cell>
          <cell r="DF179">
            <v>51648.27</v>
          </cell>
          <cell r="DG179">
            <v>46073.27</v>
          </cell>
          <cell r="DH179">
            <v>46045.27</v>
          </cell>
          <cell r="DJ179">
            <v>1573228.41</v>
          </cell>
          <cell r="DK179">
            <v>212475.74</v>
          </cell>
          <cell r="DL179">
            <v>205367.54</v>
          </cell>
          <cell r="DM179">
            <v>234984.65</v>
          </cell>
          <cell r="DN179">
            <v>240658.79</v>
          </cell>
          <cell r="DO179">
            <v>206277.22</v>
          </cell>
          <cell r="DP179">
            <v>96116.72</v>
          </cell>
          <cell r="DQ179">
            <v>60341.32</v>
          </cell>
          <cell r="DR179">
            <v>62234.35</v>
          </cell>
          <cell r="DS179">
            <v>62195.27</v>
          </cell>
          <cell r="DT179">
            <v>67327.27</v>
          </cell>
          <cell r="DU179">
            <v>62308.27</v>
          </cell>
          <cell r="DV179">
            <v>62941.27</v>
          </cell>
          <cell r="DX179">
            <v>82647.679999999993</v>
          </cell>
          <cell r="DY179">
            <v>18129.060000000001</v>
          </cell>
          <cell r="DZ179">
            <v>6739.06</v>
          </cell>
          <cell r="EA179">
            <v>9103.06</v>
          </cell>
          <cell r="EB179">
            <v>3335.06</v>
          </cell>
          <cell r="EC179">
            <v>12541.06</v>
          </cell>
          <cell r="ED179">
            <v>4652.0600000000004</v>
          </cell>
          <cell r="EE179">
            <v>3335.06</v>
          </cell>
          <cell r="EF179">
            <v>4643.1000000000004</v>
          </cell>
          <cell r="EG179">
            <v>5492.79</v>
          </cell>
          <cell r="EH179">
            <v>4575.79</v>
          </cell>
          <cell r="EI179">
            <v>3975.79</v>
          </cell>
          <cell r="EJ179">
            <v>6125.79</v>
          </cell>
          <cell r="EL179">
            <v>117786.87</v>
          </cell>
          <cell r="EM179">
            <v>15589.51</v>
          </cell>
          <cell r="EN179">
            <v>19201.509999999998</v>
          </cell>
          <cell r="EO179">
            <v>9734.51</v>
          </cell>
          <cell r="EP179">
            <v>7798.51</v>
          </cell>
          <cell r="EQ179">
            <v>7326.51</v>
          </cell>
          <cell r="ER179">
            <v>9027.51</v>
          </cell>
          <cell r="ES179">
            <v>7327.51</v>
          </cell>
          <cell r="ET179">
            <v>7747.78</v>
          </cell>
          <cell r="EU179">
            <v>9358.3799999999992</v>
          </cell>
          <cell r="EV179">
            <v>7658.38</v>
          </cell>
          <cell r="EW179">
            <v>9158.3799999999992</v>
          </cell>
          <cell r="EX179">
            <v>7858.38</v>
          </cell>
          <cell r="EZ179">
            <v>4976</v>
          </cell>
          <cell r="FA179">
            <v>1693</v>
          </cell>
          <cell r="FB179">
            <v>533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716373.72</v>
          </cell>
          <cell r="FO179">
            <v>68996.740000000005</v>
          </cell>
          <cell r="FP179">
            <v>76922.399999999994</v>
          </cell>
          <cell r="FQ179">
            <v>110750.91</v>
          </cell>
          <cell r="FR179">
            <v>99950.32</v>
          </cell>
          <cell r="FS179">
            <v>89585.83</v>
          </cell>
          <cell r="FT179">
            <v>44647.47</v>
          </cell>
          <cell r="FU179">
            <v>31036.97</v>
          </cell>
          <cell r="FV179">
            <v>35306.65</v>
          </cell>
          <cell r="FW179">
            <v>39262.15</v>
          </cell>
          <cell r="FX179">
            <v>39262.15</v>
          </cell>
          <cell r="FY179">
            <v>39262.15</v>
          </cell>
          <cell r="FZ179">
            <v>41389.980000000003</v>
          </cell>
          <cell r="GB179">
            <v>921784.27</v>
          </cell>
          <cell r="GC179">
            <v>104408.31</v>
          </cell>
          <cell r="GD179">
            <v>103395.97</v>
          </cell>
          <cell r="GE179">
            <v>129863.48</v>
          </cell>
          <cell r="GF179">
            <v>111358.89</v>
          </cell>
          <cell r="GG179">
            <v>109728.4</v>
          </cell>
          <cell r="GH179">
            <v>58602.04</v>
          </cell>
          <cell r="GI179">
            <v>41974.54</v>
          </cell>
          <cell r="GJ179">
            <v>47972.53</v>
          </cell>
          <cell r="GK179">
            <v>54388.32</v>
          </cell>
          <cell r="GL179">
            <v>51771.32</v>
          </cell>
          <cell r="GM179">
            <v>52671.32</v>
          </cell>
          <cell r="GN179">
            <v>55649.15</v>
          </cell>
        </row>
        <row r="180">
          <cell r="A180" t="str">
            <v>Information Technologies</v>
          </cell>
          <cell r="B180">
            <v>4800</v>
          </cell>
          <cell r="C180">
            <v>1600</v>
          </cell>
          <cell r="D180">
            <v>1600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1600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140351</v>
          </cell>
          <cell r="CW180">
            <v>8196</v>
          </cell>
          <cell r="CX180">
            <v>50196</v>
          </cell>
          <cell r="CY180">
            <v>8196</v>
          </cell>
          <cell r="CZ180">
            <v>8196</v>
          </cell>
          <cell r="DA180">
            <v>8196</v>
          </cell>
          <cell r="DB180">
            <v>8196</v>
          </cell>
          <cell r="DC180">
            <v>8196</v>
          </cell>
          <cell r="DD180">
            <v>8196</v>
          </cell>
          <cell r="DE180">
            <v>8196</v>
          </cell>
          <cell r="DF180">
            <v>8196</v>
          </cell>
          <cell r="DG180">
            <v>8196</v>
          </cell>
          <cell r="DH180">
            <v>8195</v>
          </cell>
          <cell r="DJ180">
            <v>146001</v>
          </cell>
          <cell r="DK180">
            <v>9796</v>
          </cell>
          <cell r="DL180">
            <v>52646</v>
          </cell>
          <cell r="DM180">
            <v>8196</v>
          </cell>
          <cell r="DN180">
            <v>8196</v>
          </cell>
          <cell r="DO180">
            <v>8196</v>
          </cell>
          <cell r="DP180">
            <v>8196</v>
          </cell>
          <cell r="DQ180">
            <v>9796</v>
          </cell>
          <cell r="DR180">
            <v>8196</v>
          </cell>
          <cell r="DS180">
            <v>8196</v>
          </cell>
          <cell r="DT180">
            <v>8196</v>
          </cell>
          <cell r="DU180">
            <v>8196</v>
          </cell>
          <cell r="DV180">
            <v>8195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229769</v>
          </cell>
          <cell r="FO180">
            <v>19147</v>
          </cell>
          <cell r="FP180">
            <v>19147</v>
          </cell>
          <cell r="FQ180">
            <v>19147</v>
          </cell>
          <cell r="FR180">
            <v>19147</v>
          </cell>
          <cell r="FS180">
            <v>19147</v>
          </cell>
          <cell r="FT180">
            <v>19147</v>
          </cell>
          <cell r="FU180">
            <v>19147</v>
          </cell>
          <cell r="FV180">
            <v>19147</v>
          </cell>
          <cell r="FW180">
            <v>19147</v>
          </cell>
          <cell r="FX180">
            <v>19147</v>
          </cell>
          <cell r="FY180">
            <v>19147</v>
          </cell>
          <cell r="FZ180">
            <v>19152</v>
          </cell>
          <cell r="GB180">
            <v>229769</v>
          </cell>
          <cell r="GC180">
            <v>19147</v>
          </cell>
          <cell r="GD180">
            <v>19147</v>
          </cell>
          <cell r="GE180">
            <v>19147</v>
          </cell>
          <cell r="GF180">
            <v>19147</v>
          </cell>
          <cell r="GG180">
            <v>19147</v>
          </cell>
          <cell r="GH180">
            <v>19147</v>
          </cell>
          <cell r="GI180">
            <v>19147</v>
          </cell>
          <cell r="GJ180">
            <v>19147</v>
          </cell>
          <cell r="GK180">
            <v>19147</v>
          </cell>
          <cell r="GL180">
            <v>19147</v>
          </cell>
          <cell r="GM180">
            <v>19147</v>
          </cell>
          <cell r="GN180">
            <v>19152</v>
          </cell>
        </row>
        <row r="181">
          <cell r="A181" t="str">
            <v>Rent, Maint., &amp; Utilities</v>
          </cell>
          <cell r="B181">
            <v>571569</v>
          </cell>
          <cell r="C181">
            <v>49994</v>
          </cell>
          <cell r="D181">
            <v>50907</v>
          </cell>
          <cell r="E181">
            <v>50681</v>
          </cell>
          <cell r="F181">
            <v>50580</v>
          </cell>
          <cell r="G181">
            <v>50655</v>
          </cell>
          <cell r="H181">
            <v>50420</v>
          </cell>
          <cell r="I181">
            <v>45198</v>
          </cell>
          <cell r="J181">
            <v>44739</v>
          </cell>
          <cell r="K181">
            <v>44552</v>
          </cell>
          <cell r="L181">
            <v>44553</v>
          </cell>
          <cell r="M181">
            <v>44613</v>
          </cell>
          <cell r="N181">
            <v>44677</v>
          </cell>
          <cell r="P181">
            <v>76213.119999999995</v>
          </cell>
          <cell r="Q181">
            <v>6573.26</v>
          </cell>
          <cell r="R181">
            <v>6592.26</v>
          </cell>
          <cell r="S181">
            <v>6573.26</v>
          </cell>
          <cell r="T181">
            <v>6578.26</v>
          </cell>
          <cell r="U181">
            <v>6592.26</v>
          </cell>
          <cell r="V181">
            <v>6578.26</v>
          </cell>
          <cell r="W181">
            <v>6147.26</v>
          </cell>
          <cell r="X181">
            <v>6119.26</v>
          </cell>
          <cell r="Y181">
            <v>6115.26</v>
          </cell>
          <cell r="Z181">
            <v>6107.26</v>
          </cell>
          <cell r="AA181">
            <v>6122.26</v>
          </cell>
          <cell r="AB181">
            <v>6114.26</v>
          </cell>
          <cell r="AD181">
            <v>476098.72</v>
          </cell>
          <cell r="AE181">
            <v>41291.46</v>
          </cell>
          <cell r="AF181">
            <v>41087.46</v>
          </cell>
          <cell r="AG181">
            <v>40831.46</v>
          </cell>
          <cell r="AH181">
            <v>40935.46</v>
          </cell>
          <cell r="AI181">
            <v>40965.46</v>
          </cell>
          <cell r="AJ181">
            <v>40782.46</v>
          </cell>
          <cell r="AK181">
            <v>38339.46</v>
          </cell>
          <cell r="AL181">
            <v>38430.46</v>
          </cell>
          <cell r="AM181">
            <v>38340.46</v>
          </cell>
          <cell r="AN181">
            <v>38257.46</v>
          </cell>
          <cell r="AO181">
            <v>38431.46</v>
          </cell>
          <cell r="AP181">
            <v>38405.660000000003</v>
          </cell>
          <cell r="AR181">
            <v>428658</v>
          </cell>
          <cell r="AS181">
            <v>36436</v>
          </cell>
          <cell r="AT181">
            <v>36436</v>
          </cell>
          <cell r="AU181">
            <v>36536</v>
          </cell>
          <cell r="AV181">
            <v>36461</v>
          </cell>
          <cell r="AW181">
            <v>36462</v>
          </cell>
          <cell r="AX181">
            <v>35593</v>
          </cell>
          <cell r="AY181">
            <v>35108</v>
          </cell>
          <cell r="AZ181">
            <v>35190</v>
          </cell>
          <cell r="BA181">
            <v>35108</v>
          </cell>
          <cell r="BB181">
            <v>35111</v>
          </cell>
          <cell r="BC181">
            <v>35109</v>
          </cell>
          <cell r="BD181">
            <v>35108</v>
          </cell>
          <cell r="BF181">
            <v>86354.28</v>
          </cell>
          <cell r="BG181">
            <v>7729.54</v>
          </cell>
          <cell r="BH181">
            <v>7775.54</v>
          </cell>
          <cell r="BI181">
            <v>7729.54</v>
          </cell>
          <cell r="BJ181">
            <v>7743.54</v>
          </cell>
          <cell r="BK181">
            <v>7775.54</v>
          </cell>
          <cell r="BL181">
            <v>7743.54</v>
          </cell>
          <cell r="BM181">
            <v>6639.54</v>
          </cell>
          <cell r="BN181">
            <v>6657.54</v>
          </cell>
          <cell r="BO181">
            <v>6639.54</v>
          </cell>
          <cell r="BP181">
            <v>6622.54</v>
          </cell>
          <cell r="BQ181">
            <v>6657.54</v>
          </cell>
          <cell r="BR181">
            <v>6640.34</v>
          </cell>
          <cell r="BT181">
            <v>62131.08</v>
          </cell>
          <cell r="BU181">
            <v>5239.34</v>
          </cell>
          <cell r="BV181">
            <v>5272.34</v>
          </cell>
          <cell r="BW181">
            <v>5239.34</v>
          </cell>
          <cell r="BX181">
            <v>5249.34</v>
          </cell>
          <cell r="BY181">
            <v>5272.34</v>
          </cell>
          <cell r="BZ181">
            <v>5249.34</v>
          </cell>
          <cell r="CA181">
            <v>5099.34</v>
          </cell>
          <cell r="CB181">
            <v>5110.34</v>
          </cell>
          <cell r="CC181">
            <v>5099.34</v>
          </cell>
          <cell r="CD181">
            <v>5089.34</v>
          </cell>
          <cell r="CE181">
            <v>5110.34</v>
          </cell>
          <cell r="CF181">
            <v>5100.34</v>
          </cell>
          <cell r="CH181">
            <v>234219.8</v>
          </cell>
          <cell r="CI181">
            <v>20903.400000000001</v>
          </cell>
          <cell r="CJ181">
            <v>19171.400000000001</v>
          </cell>
          <cell r="CK181">
            <v>19061.400000000001</v>
          </cell>
          <cell r="CL181">
            <v>19387.400000000001</v>
          </cell>
          <cell r="CM181">
            <v>19164.400000000001</v>
          </cell>
          <cell r="CN181">
            <v>19093.400000000001</v>
          </cell>
          <cell r="CO181">
            <v>17811.400000000001</v>
          </cell>
          <cell r="CP181">
            <v>17797.400000000001</v>
          </cell>
          <cell r="CQ181">
            <v>17544.400000000001</v>
          </cell>
          <cell r="CR181">
            <v>21517.4</v>
          </cell>
          <cell r="CS181">
            <v>21208.400000000001</v>
          </cell>
          <cell r="CT181">
            <v>21559.4</v>
          </cell>
          <cell r="CV181">
            <v>840903</v>
          </cell>
          <cell r="CW181">
            <v>71265</v>
          </cell>
          <cell r="CX181">
            <v>71265</v>
          </cell>
          <cell r="CY181">
            <v>71490</v>
          </cell>
          <cell r="CZ181">
            <v>71265</v>
          </cell>
          <cell r="DA181">
            <v>71265</v>
          </cell>
          <cell r="DB181">
            <v>71265</v>
          </cell>
          <cell r="DC181">
            <v>68848</v>
          </cell>
          <cell r="DD181">
            <v>68848</v>
          </cell>
          <cell r="DE181">
            <v>68848</v>
          </cell>
          <cell r="DF181">
            <v>68848</v>
          </cell>
          <cell r="DG181">
            <v>68848</v>
          </cell>
          <cell r="DH181">
            <v>68848</v>
          </cell>
          <cell r="DJ181">
            <v>2776147</v>
          </cell>
          <cell r="DK181">
            <v>239432</v>
          </cell>
          <cell r="DL181">
            <v>238507</v>
          </cell>
          <cell r="DM181">
            <v>238142</v>
          </cell>
          <cell r="DN181">
            <v>238200</v>
          </cell>
          <cell r="DO181">
            <v>238152</v>
          </cell>
          <cell r="DP181">
            <v>236725</v>
          </cell>
          <cell r="DQ181">
            <v>223191</v>
          </cell>
          <cell r="DR181">
            <v>222892</v>
          </cell>
          <cell r="DS181">
            <v>222247</v>
          </cell>
          <cell r="DT181">
            <v>226106</v>
          </cell>
          <cell r="DU181">
            <v>226100</v>
          </cell>
          <cell r="DV181">
            <v>226453</v>
          </cell>
          <cell r="DX181">
            <v>442491.96</v>
          </cell>
          <cell r="DY181">
            <v>36173.58</v>
          </cell>
          <cell r="DZ181">
            <v>37150.58</v>
          </cell>
          <cell r="EA181">
            <v>37861.58</v>
          </cell>
          <cell r="EB181">
            <v>37879.58</v>
          </cell>
          <cell r="EC181">
            <v>37492.58</v>
          </cell>
          <cell r="ED181">
            <v>37818.58</v>
          </cell>
          <cell r="EE181">
            <v>36554.58</v>
          </cell>
          <cell r="EF181">
            <v>36832.58</v>
          </cell>
          <cell r="EG181">
            <v>36141.58</v>
          </cell>
          <cell r="EH181">
            <v>36406.58</v>
          </cell>
          <cell r="EI181">
            <v>35840.58</v>
          </cell>
          <cell r="EJ181">
            <v>36339.58</v>
          </cell>
          <cell r="EL181">
            <v>807995</v>
          </cell>
          <cell r="EM181">
            <v>45376</v>
          </cell>
          <cell r="EN181">
            <v>46087</v>
          </cell>
          <cell r="EO181">
            <v>109614</v>
          </cell>
          <cell r="EP181">
            <v>117610</v>
          </cell>
          <cell r="EQ181">
            <v>103924</v>
          </cell>
          <cell r="ER181">
            <v>106584</v>
          </cell>
          <cell r="ES181">
            <v>44894</v>
          </cell>
          <cell r="ET181">
            <v>43610</v>
          </cell>
          <cell r="EU181">
            <v>56741</v>
          </cell>
          <cell r="EV181">
            <v>43803</v>
          </cell>
          <cell r="EW181">
            <v>42189</v>
          </cell>
          <cell r="EX181">
            <v>47563</v>
          </cell>
          <cell r="EZ181">
            <v>16861</v>
          </cell>
          <cell r="FA181">
            <v>1406</v>
          </cell>
          <cell r="FB181">
            <v>1407</v>
          </cell>
          <cell r="FC181">
            <v>1406</v>
          </cell>
          <cell r="FD181">
            <v>1406</v>
          </cell>
          <cell r="FE181">
            <v>1407</v>
          </cell>
          <cell r="FF181">
            <v>1406</v>
          </cell>
          <cell r="FG181">
            <v>1406</v>
          </cell>
          <cell r="FH181">
            <v>1406</v>
          </cell>
          <cell r="FI181">
            <v>1403</v>
          </cell>
          <cell r="FJ181">
            <v>1402</v>
          </cell>
          <cell r="FK181">
            <v>1403</v>
          </cell>
          <cell r="FL181">
            <v>1403</v>
          </cell>
          <cell r="FN181">
            <v>307080</v>
          </cell>
          <cell r="FO181">
            <v>25590</v>
          </cell>
          <cell r="FP181">
            <v>25590</v>
          </cell>
          <cell r="FQ181">
            <v>25590</v>
          </cell>
          <cell r="FR181">
            <v>25590</v>
          </cell>
          <cell r="FS181">
            <v>25590</v>
          </cell>
          <cell r="FT181">
            <v>25590</v>
          </cell>
          <cell r="FU181">
            <v>25590</v>
          </cell>
          <cell r="FV181">
            <v>25590</v>
          </cell>
          <cell r="FW181">
            <v>25590</v>
          </cell>
          <cell r="FX181">
            <v>25590</v>
          </cell>
          <cell r="FY181">
            <v>25590</v>
          </cell>
          <cell r="FZ181">
            <v>25590</v>
          </cell>
          <cell r="GB181">
            <v>1574427.96</v>
          </cell>
          <cell r="GC181">
            <v>108545.58</v>
          </cell>
          <cell r="GD181">
            <v>110234.58</v>
          </cell>
          <cell r="GE181">
            <v>174471.58</v>
          </cell>
          <cell r="GF181">
            <v>182485.58</v>
          </cell>
          <cell r="GG181">
            <v>168413.58</v>
          </cell>
          <cell r="GH181">
            <v>171398.58</v>
          </cell>
          <cell r="GI181">
            <v>108444.58</v>
          </cell>
          <cell r="GJ181">
            <v>107438.58</v>
          </cell>
          <cell r="GK181">
            <v>119875.58</v>
          </cell>
          <cell r="GL181">
            <v>107201.58</v>
          </cell>
          <cell r="GM181">
            <v>105022.58</v>
          </cell>
          <cell r="GN181">
            <v>110895.58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 t="str">
            <v>0</v>
          </cell>
          <cell r="AE182" t="str">
            <v>0</v>
          </cell>
          <cell r="AF182" t="str">
            <v>0</v>
          </cell>
          <cell r="AG182" t="str">
            <v>0</v>
          </cell>
          <cell r="AH182" t="str">
            <v>0</v>
          </cell>
          <cell r="AI182" t="str">
            <v>0</v>
          </cell>
          <cell r="AJ182" t="str">
            <v>0</v>
          </cell>
          <cell r="AK182" t="str">
            <v>0</v>
          </cell>
          <cell r="AL182" t="str">
            <v>0</v>
          </cell>
          <cell r="AM182" t="str">
            <v>0</v>
          </cell>
          <cell r="AN182" t="str">
            <v>0</v>
          </cell>
          <cell r="AO182" t="str">
            <v>0</v>
          </cell>
          <cell r="AP182" t="str">
            <v>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20004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1667</v>
          </cell>
          <cell r="DJ182">
            <v>20004</v>
          </cell>
          <cell r="DK182">
            <v>1667</v>
          </cell>
          <cell r="DL182">
            <v>1667</v>
          </cell>
          <cell r="DM182">
            <v>1667</v>
          </cell>
          <cell r="DN182">
            <v>1667</v>
          </cell>
          <cell r="DO182">
            <v>1667</v>
          </cell>
          <cell r="DP182">
            <v>1667</v>
          </cell>
          <cell r="DQ182">
            <v>1667</v>
          </cell>
          <cell r="DR182">
            <v>1667</v>
          </cell>
          <cell r="DS182">
            <v>1667</v>
          </cell>
          <cell r="DT182">
            <v>1667</v>
          </cell>
          <cell r="DU182">
            <v>1667</v>
          </cell>
          <cell r="DV182">
            <v>1667</v>
          </cell>
          <cell r="DX182">
            <v>3200</v>
          </cell>
          <cell r="DY182">
            <v>800</v>
          </cell>
          <cell r="DZ182">
            <v>300</v>
          </cell>
          <cell r="EA182">
            <v>300</v>
          </cell>
          <cell r="EB182">
            <v>100</v>
          </cell>
          <cell r="EC182">
            <v>600</v>
          </cell>
          <cell r="ED182">
            <v>300</v>
          </cell>
          <cell r="EE182">
            <v>100</v>
          </cell>
          <cell r="EF182">
            <v>300</v>
          </cell>
          <cell r="EG182">
            <v>100</v>
          </cell>
          <cell r="EH182">
            <v>100</v>
          </cell>
          <cell r="EI182">
            <v>100</v>
          </cell>
          <cell r="EJ182">
            <v>100</v>
          </cell>
          <cell r="EL182">
            <v>5700</v>
          </cell>
          <cell r="EM182">
            <v>475</v>
          </cell>
          <cell r="EN182">
            <v>475</v>
          </cell>
          <cell r="EO182">
            <v>475</v>
          </cell>
          <cell r="EP182">
            <v>475</v>
          </cell>
          <cell r="EQ182">
            <v>475</v>
          </cell>
          <cell r="ER182">
            <v>475</v>
          </cell>
          <cell r="ES182">
            <v>475</v>
          </cell>
          <cell r="ET182">
            <v>475</v>
          </cell>
          <cell r="EU182">
            <v>475</v>
          </cell>
          <cell r="EV182">
            <v>475</v>
          </cell>
          <cell r="EW182">
            <v>475</v>
          </cell>
          <cell r="EX182">
            <v>475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44900</v>
          </cell>
          <cell r="GC182">
            <v>4275</v>
          </cell>
          <cell r="GD182">
            <v>3775</v>
          </cell>
          <cell r="GE182">
            <v>3775</v>
          </cell>
          <cell r="GF182">
            <v>3575</v>
          </cell>
          <cell r="GG182">
            <v>4075</v>
          </cell>
          <cell r="GH182">
            <v>3775</v>
          </cell>
          <cell r="GI182">
            <v>3575</v>
          </cell>
          <cell r="GJ182">
            <v>3775</v>
          </cell>
          <cell r="GK182">
            <v>3575</v>
          </cell>
          <cell r="GL182">
            <v>3575</v>
          </cell>
          <cell r="GM182">
            <v>3575</v>
          </cell>
          <cell r="GN182">
            <v>3575</v>
          </cell>
        </row>
        <row r="183">
          <cell r="A183" t="str">
            <v>Telecom</v>
          </cell>
          <cell r="B183">
            <v>69569</v>
          </cell>
          <cell r="C183">
            <v>6012</v>
          </cell>
          <cell r="D183">
            <v>6060</v>
          </cell>
          <cell r="E183">
            <v>6043</v>
          </cell>
          <cell r="F183">
            <v>6031</v>
          </cell>
          <cell r="G183">
            <v>6042</v>
          </cell>
          <cell r="H183">
            <v>6011</v>
          </cell>
          <cell r="I183">
            <v>5584</v>
          </cell>
          <cell r="J183">
            <v>5566</v>
          </cell>
          <cell r="K183">
            <v>5541</v>
          </cell>
          <cell r="L183">
            <v>5559</v>
          </cell>
          <cell r="M183">
            <v>5550</v>
          </cell>
          <cell r="N183">
            <v>5570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0</v>
          </cell>
          <cell r="V183" t="str">
            <v>0</v>
          </cell>
          <cell r="W183" t="str">
            <v>0</v>
          </cell>
          <cell r="X183" t="str">
            <v>0</v>
          </cell>
          <cell r="Y183" t="str">
            <v>0</v>
          </cell>
          <cell r="Z183" t="str">
            <v>0</v>
          </cell>
          <cell r="AA183" t="str">
            <v>0</v>
          </cell>
          <cell r="AB183" t="str">
            <v>0</v>
          </cell>
          <cell r="AD183">
            <v>1160</v>
          </cell>
          <cell r="AE183">
            <v>100</v>
          </cell>
          <cell r="AF183">
            <v>102</v>
          </cell>
          <cell r="AG183">
            <v>100</v>
          </cell>
          <cell r="AH183">
            <v>100</v>
          </cell>
          <cell r="AI183">
            <v>100</v>
          </cell>
          <cell r="AJ183">
            <v>100</v>
          </cell>
          <cell r="AK183">
            <v>93</v>
          </cell>
          <cell r="AL183">
            <v>93</v>
          </cell>
          <cell r="AM183">
            <v>93</v>
          </cell>
          <cell r="AN183">
            <v>93</v>
          </cell>
          <cell r="AO183">
            <v>93</v>
          </cell>
          <cell r="AP183">
            <v>93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>
            <v>321</v>
          </cell>
          <cell r="BU183">
            <v>27</v>
          </cell>
          <cell r="BV183">
            <v>28</v>
          </cell>
          <cell r="BW183">
            <v>28</v>
          </cell>
          <cell r="BX183">
            <v>28</v>
          </cell>
          <cell r="BY183">
            <v>28</v>
          </cell>
          <cell r="BZ183">
            <v>27</v>
          </cell>
          <cell r="CA183">
            <v>26</v>
          </cell>
          <cell r="CB183">
            <v>25</v>
          </cell>
          <cell r="CC183">
            <v>25</v>
          </cell>
          <cell r="CD183">
            <v>25</v>
          </cell>
          <cell r="CE183">
            <v>25</v>
          </cell>
          <cell r="CF183">
            <v>29</v>
          </cell>
          <cell r="CH183">
            <v>1157</v>
          </cell>
          <cell r="CI183">
            <v>100</v>
          </cell>
          <cell r="CJ183">
            <v>101</v>
          </cell>
          <cell r="CK183">
            <v>101</v>
          </cell>
          <cell r="CL183">
            <v>100</v>
          </cell>
          <cell r="CM183">
            <v>101</v>
          </cell>
          <cell r="CN183">
            <v>100</v>
          </cell>
          <cell r="CO183">
            <v>94</v>
          </cell>
          <cell r="CP183">
            <v>93</v>
          </cell>
          <cell r="CQ183">
            <v>92</v>
          </cell>
          <cell r="CR183">
            <v>93</v>
          </cell>
          <cell r="CS183">
            <v>92</v>
          </cell>
          <cell r="CT183">
            <v>90</v>
          </cell>
          <cell r="CV183">
            <v>841991</v>
          </cell>
          <cell r="CW183">
            <v>72614</v>
          </cell>
          <cell r="CX183">
            <v>73261</v>
          </cell>
          <cell r="CY183">
            <v>73069</v>
          </cell>
          <cell r="CZ183">
            <v>72766</v>
          </cell>
          <cell r="DA183">
            <v>72923</v>
          </cell>
          <cell r="DB183">
            <v>72547</v>
          </cell>
          <cell r="DC183">
            <v>67747</v>
          </cell>
          <cell r="DD183">
            <v>67505</v>
          </cell>
          <cell r="DE183">
            <v>67283</v>
          </cell>
          <cell r="DF183">
            <v>67414</v>
          </cell>
          <cell r="DG183">
            <v>67360</v>
          </cell>
          <cell r="DH183">
            <v>67502</v>
          </cell>
          <cell r="DJ183">
            <v>914198</v>
          </cell>
          <cell r="DK183">
            <v>78853</v>
          </cell>
          <cell r="DL183">
            <v>79552</v>
          </cell>
          <cell r="DM183">
            <v>79341</v>
          </cell>
          <cell r="DN183">
            <v>79025</v>
          </cell>
          <cell r="DO183">
            <v>79194</v>
          </cell>
          <cell r="DP183">
            <v>78785</v>
          </cell>
          <cell r="DQ183">
            <v>73544</v>
          </cell>
          <cell r="DR183">
            <v>73282</v>
          </cell>
          <cell r="DS183">
            <v>73034</v>
          </cell>
          <cell r="DT183">
            <v>73184</v>
          </cell>
          <cell r="DU183">
            <v>73120</v>
          </cell>
          <cell r="DV183">
            <v>73284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12162</v>
          </cell>
          <cell r="EM183">
            <v>1014</v>
          </cell>
          <cell r="EN183">
            <v>1014</v>
          </cell>
          <cell r="EO183">
            <v>1014</v>
          </cell>
          <cell r="EP183">
            <v>1014</v>
          </cell>
          <cell r="EQ183">
            <v>1014</v>
          </cell>
          <cell r="ER183">
            <v>1014</v>
          </cell>
          <cell r="ES183">
            <v>1013</v>
          </cell>
          <cell r="ET183">
            <v>1013</v>
          </cell>
          <cell r="EU183">
            <v>1013</v>
          </cell>
          <cell r="EV183">
            <v>1013</v>
          </cell>
          <cell r="EW183">
            <v>1013</v>
          </cell>
          <cell r="EX183">
            <v>1013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515562</v>
          </cell>
          <cell r="FO183">
            <v>42920</v>
          </cell>
          <cell r="FP183">
            <v>43114</v>
          </cell>
          <cell r="FQ183">
            <v>43681</v>
          </cell>
          <cell r="FR183">
            <v>43554</v>
          </cell>
          <cell r="FS183">
            <v>43599</v>
          </cell>
          <cell r="FT183">
            <v>43495</v>
          </cell>
          <cell r="FU183">
            <v>42800</v>
          </cell>
          <cell r="FV183">
            <v>42695</v>
          </cell>
          <cell r="FW183">
            <v>42531</v>
          </cell>
          <cell r="FX183">
            <v>42419</v>
          </cell>
          <cell r="FY183">
            <v>42374</v>
          </cell>
          <cell r="FZ183">
            <v>42380</v>
          </cell>
          <cell r="GB183">
            <v>527724</v>
          </cell>
          <cell r="GC183">
            <v>43934</v>
          </cell>
          <cell r="GD183">
            <v>44128</v>
          </cell>
          <cell r="GE183">
            <v>44695</v>
          </cell>
          <cell r="GF183">
            <v>44568</v>
          </cell>
          <cell r="GG183">
            <v>44613</v>
          </cell>
          <cell r="GH183">
            <v>44509</v>
          </cell>
          <cell r="GI183">
            <v>43813</v>
          </cell>
          <cell r="GJ183">
            <v>43708</v>
          </cell>
          <cell r="GK183">
            <v>43544</v>
          </cell>
          <cell r="GL183">
            <v>43432</v>
          </cell>
          <cell r="GM183">
            <v>43387</v>
          </cell>
          <cell r="GN183">
            <v>43393</v>
          </cell>
        </row>
        <row r="184">
          <cell r="A184" t="str">
            <v>Travel &amp; Entertainment</v>
          </cell>
          <cell r="B184">
            <v>135001</v>
          </cell>
          <cell r="C184">
            <v>11408.4</v>
          </cell>
          <cell r="D184">
            <v>11188.4</v>
          </cell>
          <cell r="E184">
            <v>11188.4</v>
          </cell>
          <cell r="F184">
            <v>11288.4</v>
          </cell>
          <cell r="G184">
            <v>11188.4</v>
          </cell>
          <cell r="H184">
            <v>11288.4</v>
          </cell>
          <cell r="I184">
            <v>11188.4</v>
          </cell>
          <cell r="J184">
            <v>11188.4</v>
          </cell>
          <cell r="K184">
            <v>11188.4</v>
          </cell>
          <cell r="L184">
            <v>11288.4</v>
          </cell>
          <cell r="M184">
            <v>11188.4</v>
          </cell>
          <cell r="N184">
            <v>11408.6</v>
          </cell>
          <cell r="P184">
            <v>17089</v>
          </cell>
          <cell r="Q184">
            <v>1405.5</v>
          </cell>
          <cell r="R184">
            <v>1475.5</v>
          </cell>
          <cell r="S184">
            <v>1405.5</v>
          </cell>
          <cell r="T184">
            <v>1412.5</v>
          </cell>
          <cell r="U184">
            <v>1405.5</v>
          </cell>
          <cell r="V184">
            <v>1405.5</v>
          </cell>
          <cell r="W184">
            <v>1405.5</v>
          </cell>
          <cell r="X184">
            <v>1475.5</v>
          </cell>
          <cell r="Y184">
            <v>1405.5</v>
          </cell>
          <cell r="Z184">
            <v>1475.5</v>
          </cell>
          <cell r="AA184">
            <v>1412.5</v>
          </cell>
          <cell r="AB184">
            <v>1404.5</v>
          </cell>
          <cell r="AD184">
            <v>89776.08</v>
          </cell>
          <cell r="AE184">
            <v>7414.23</v>
          </cell>
          <cell r="AF184">
            <v>6913.23</v>
          </cell>
          <cell r="AG184">
            <v>8142.23</v>
          </cell>
          <cell r="AH184">
            <v>7413.23</v>
          </cell>
          <cell r="AI184">
            <v>6913.23</v>
          </cell>
          <cell r="AJ184">
            <v>8113.23</v>
          </cell>
          <cell r="AK184">
            <v>7413.23</v>
          </cell>
          <cell r="AL184">
            <v>6913.23</v>
          </cell>
          <cell r="AM184">
            <v>8113.23</v>
          </cell>
          <cell r="AN184">
            <v>7413.23</v>
          </cell>
          <cell r="AO184">
            <v>6913.23</v>
          </cell>
          <cell r="AP184">
            <v>8100.55</v>
          </cell>
          <cell r="AR184">
            <v>60388</v>
          </cell>
          <cell r="AS184">
            <v>5457</v>
          </cell>
          <cell r="AT184">
            <v>5487</v>
          </cell>
          <cell r="AU184">
            <v>4887</v>
          </cell>
          <cell r="AV184">
            <v>4887</v>
          </cell>
          <cell r="AW184">
            <v>4887</v>
          </cell>
          <cell r="AX184">
            <v>4887</v>
          </cell>
          <cell r="AY184">
            <v>5457</v>
          </cell>
          <cell r="AZ184">
            <v>4887</v>
          </cell>
          <cell r="BA184">
            <v>4887</v>
          </cell>
          <cell r="BB184">
            <v>4887</v>
          </cell>
          <cell r="BC184">
            <v>4887</v>
          </cell>
          <cell r="BD184">
            <v>4891</v>
          </cell>
          <cell r="BF184">
            <v>19166.919999999998</v>
          </cell>
          <cell r="BG184">
            <v>1597.77</v>
          </cell>
          <cell r="BH184">
            <v>1597.77</v>
          </cell>
          <cell r="BI184">
            <v>1597.77</v>
          </cell>
          <cell r="BJ184">
            <v>1597.77</v>
          </cell>
          <cell r="BK184">
            <v>1597.77</v>
          </cell>
          <cell r="BL184">
            <v>1597.77</v>
          </cell>
          <cell r="BM184">
            <v>1597.77</v>
          </cell>
          <cell r="BN184">
            <v>1597.77</v>
          </cell>
          <cell r="BO184">
            <v>1597.77</v>
          </cell>
          <cell r="BP184">
            <v>1597.77</v>
          </cell>
          <cell r="BQ184">
            <v>1597.77</v>
          </cell>
          <cell r="BR184">
            <v>1591.45</v>
          </cell>
          <cell r="BT184">
            <v>3298</v>
          </cell>
          <cell r="BU184">
            <v>331.5</v>
          </cell>
          <cell r="BV184">
            <v>361.5</v>
          </cell>
          <cell r="BW184">
            <v>231.5</v>
          </cell>
          <cell r="BX184">
            <v>244.5</v>
          </cell>
          <cell r="BY184">
            <v>231.5</v>
          </cell>
          <cell r="BZ184">
            <v>231.5</v>
          </cell>
          <cell r="CA184">
            <v>231.5</v>
          </cell>
          <cell r="CB184">
            <v>361.5</v>
          </cell>
          <cell r="CC184">
            <v>231.5</v>
          </cell>
          <cell r="CD184">
            <v>361.5</v>
          </cell>
          <cell r="CE184">
            <v>244.5</v>
          </cell>
          <cell r="CF184">
            <v>235.5</v>
          </cell>
          <cell r="CH184">
            <v>59042</v>
          </cell>
          <cell r="CI184">
            <v>4839.6000000000004</v>
          </cell>
          <cell r="CJ184">
            <v>5139.6000000000004</v>
          </cell>
          <cell r="CK184">
            <v>4839.6000000000004</v>
          </cell>
          <cell r="CL184">
            <v>4869.6000000000004</v>
          </cell>
          <cell r="CM184">
            <v>4839.6000000000004</v>
          </cell>
          <cell r="CN184">
            <v>4839.6000000000004</v>
          </cell>
          <cell r="CO184">
            <v>4839.6000000000004</v>
          </cell>
          <cell r="CP184">
            <v>5139.6000000000004</v>
          </cell>
          <cell r="CQ184">
            <v>4839.6000000000004</v>
          </cell>
          <cell r="CR184">
            <v>5139.6000000000004</v>
          </cell>
          <cell r="CS184">
            <v>4869.6000000000004</v>
          </cell>
          <cell r="CT184">
            <v>4846.3999999999996</v>
          </cell>
          <cell r="CV184">
            <v>660071</v>
          </cell>
          <cell r="CW184">
            <v>54475</v>
          </cell>
          <cell r="CX184">
            <v>56310</v>
          </cell>
          <cell r="CY184">
            <v>53760</v>
          </cell>
          <cell r="CZ184">
            <v>54870</v>
          </cell>
          <cell r="DA184">
            <v>54610</v>
          </cell>
          <cell r="DB184">
            <v>55410</v>
          </cell>
          <cell r="DC184">
            <v>55540</v>
          </cell>
          <cell r="DD184">
            <v>55400</v>
          </cell>
          <cell r="DE184">
            <v>55570</v>
          </cell>
          <cell r="DF184">
            <v>53735</v>
          </cell>
          <cell r="DG184">
            <v>55385</v>
          </cell>
          <cell r="DH184">
            <v>55006</v>
          </cell>
          <cell r="DJ184">
            <v>1043832</v>
          </cell>
          <cell r="DK184">
            <v>86929</v>
          </cell>
          <cell r="DL184">
            <v>88473</v>
          </cell>
          <cell r="DM184">
            <v>86052</v>
          </cell>
          <cell r="DN184">
            <v>86583</v>
          </cell>
          <cell r="DO184">
            <v>85673</v>
          </cell>
          <cell r="DP184">
            <v>87773</v>
          </cell>
          <cell r="DQ184">
            <v>87673</v>
          </cell>
          <cell r="DR184">
            <v>86963</v>
          </cell>
          <cell r="DS184">
            <v>87833</v>
          </cell>
          <cell r="DT184">
            <v>85898</v>
          </cell>
          <cell r="DU184">
            <v>86498</v>
          </cell>
          <cell r="DV184">
            <v>87484</v>
          </cell>
          <cell r="DX184">
            <v>209676</v>
          </cell>
          <cell r="DY184">
            <v>17336</v>
          </cell>
          <cell r="DZ184">
            <v>15687</v>
          </cell>
          <cell r="EA184">
            <v>20546</v>
          </cell>
          <cell r="EB184">
            <v>17399</v>
          </cell>
          <cell r="EC184">
            <v>17286</v>
          </cell>
          <cell r="ED184">
            <v>18187</v>
          </cell>
          <cell r="EE184">
            <v>17813</v>
          </cell>
          <cell r="EF184">
            <v>15637</v>
          </cell>
          <cell r="EG184">
            <v>18886</v>
          </cell>
          <cell r="EH184">
            <v>16174</v>
          </cell>
          <cell r="EI184">
            <v>17713</v>
          </cell>
          <cell r="EJ184">
            <v>17012</v>
          </cell>
          <cell r="EL184">
            <v>127872</v>
          </cell>
          <cell r="EM184">
            <v>11241</v>
          </cell>
          <cell r="EN184">
            <v>10146</v>
          </cell>
          <cell r="EO184">
            <v>10846</v>
          </cell>
          <cell r="EP184">
            <v>10721</v>
          </cell>
          <cell r="EQ184">
            <v>10146</v>
          </cell>
          <cell r="ER184">
            <v>10846</v>
          </cell>
          <cell r="ES184">
            <v>10721</v>
          </cell>
          <cell r="ET184">
            <v>10146</v>
          </cell>
          <cell r="EU184">
            <v>10846</v>
          </cell>
          <cell r="EV184">
            <v>10721</v>
          </cell>
          <cell r="EW184">
            <v>10146</v>
          </cell>
          <cell r="EX184">
            <v>11346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678885.24</v>
          </cell>
          <cell r="FO184">
            <v>62145.89</v>
          </cell>
          <cell r="FP184">
            <v>53295.89</v>
          </cell>
          <cell r="FQ184">
            <v>53445.89</v>
          </cell>
          <cell r="FR184">
            <v>56230.89</v>
          </cell>
          <cell r="FS184">
            <v>56090.89</v>
          </cell>
          <cell r="FT184">
            <v>62020.89</v>
          </cell>
          <cell r="FU184">
            <v>62790.77</v>
          </cell>
          <cell r="FV184">
            <v>55370.89</v>
          </cell>
          <cell r="FW184">
            <v>54120.56</v>
          </cell>
          <cell r="FX184">
            <v>53571.56</v>
          </cell>
          <cell r="FY184">
            <v>54620.56</v>
          </cell>
          <cell r="FZ184">
            <v>55180.56</v>
          </cell>
          <cell r="GB184">
            <v>1024833.24</v>
          </cell>
          <cell r="GC184">
            <v>91422.89</v>
          </cell>
          <cell r="GD184">
            <v>79828.89</v>
          </cell>
          <cell r="GE184">
            <v>85537.89</v>
          </cell>
          <cell r="GF184">
            <v>85050.89</v>
          </cell>
          <cell r="GG184">
            <v>84222.89</v>
          </cell>
          <cell r="GH184">
            <v>91753.89</v>
          </cell>
          <cell r="GI184">
            <v>92024.77</v>
          </cell>
          <cell r="GJ184">
            <v>81853.89</v>
          </cell>
          <cell r="GK184">
            <v>84552.56</v>
          </cell>
          <cell r="GL184">
            <v>81166.559999999998</v>
          </cell>
          <cell r="GM184">
            <v>83179.56</v>
          </cell>
          <cell r="GN184">
            <v>84238.56</v>
          </cell>
        </row>
        <row r="185">
          <cell r="A185" t="str">
            <v>Dues &amp; Donations</v>
          </cell>
          <cell r="B185">
            <v>47853</v>
          </cell>
          <cell r="C185">
            <v>4890</v>
          </cell>
          <cell r="D185">
            <v>5680</v>
          </cell>
          <cell r="E185">
            <v>5550</v>
          </cell>
          <cell r="F185">
            <v>13948</v>
          </cell>
          <cell r="G185">
            <v>5952</v>
          </cell>
          <cell r="H185">
            <v>6102</v>
          </cell>
          <cell r="I185">
            <v>2466</v>
          </cell>
          <cell r="J185">
            <v>685</v>
          </cell>
          <cell r="K185">
            <v>465</v>
          </cell>
          <cell r="L185">
            <v>1745</v>
          </cell>
          <cell r="M185">
            <v>185</v>
          </cell>
          <cell r="N185">
            <v>185</v>
          </cell>
          <cell r="P185">
            <v>2691.9</v>
          </cell>
          <cell r="Q185">
            <v>815</v>
          </cell>
          <cell r="R185">
            <v>115</v>
          </cell>
          <cell r="S185">
            <v>115</v>
          </cell>
          <cell r="T185">
            <v>315</v>
          </cell>
          <cell r="U185">
            <v>115</v>
          </cell>
          <cell r="V185">
            <v>115</v>
          </cell>
          <cell r="W185">
            <v>326.89999999999998</v>
          </cell>
          <cell r="X185">
            <v>115</v>
          </cell>
          <cell r="Y185">
            <v>115</v>
          </cell>
          <cell r="Z185">
            <v>315</v>
          </cell>
          <cell r="AA185">
            <v>115</v>
          </cell>
          <cell r="AB185">
            <v>115</v>
          </cell>
          <cell r="AD185">
            <v>28305.8</v>
          </cell>
          <cell r="AE185">
            <v>3851.15</v>
          </cell>
          <cell r="AF185">
            <v>2539.9499999999998</v>
          </cell>
          <cell r="AG185">
            <v>1801.15</v>
          </cell>
          <cell r="AH185">
            <v>8052.15</v>
          </cell>
          <cell r="AI185">
            <v>1401.15</v>
          </cell>
          <cell r="AJ185">
            <v>1586.15</v>
          </cell>
          <cell r="AK185">
            <v>1401.15</v>
          </cell>
          <cell r="AL185">
            <v>1736.15</v>
          </cell>
          <cell r="AM185">
            <v>1401.15</v>
          </cell>
          <cell r="AN185">
            <v>1586.15</v>
          </cell>
          <cell r="AO185">
            <v>1401.15</v>
          </cell>
          <cell r="AP185">
            <v>1548.35</v>
          </cell>
          <cell r="AR185">
            <v>21411.200000000001</v>
          </cell>
          <cell r="AS185">
            <v>1528</v>
          </cell>
          <cell r="AT185">
            <v>2643.2</v>
          </cell>
          <cell r="AU185">
            <v>1928</v>
          </cell>
          <cell r="AV185">
            <v>1768</v>
          </cell>
          <cell r="AW185">
            <v>1528</v>
          </cell>
          <cell r="AX185">
            <v>1968</v>
          </cell>
          <cell r="AY185">
            <v>1528</v>
          </cell>
          <cell r="AZ185">
            <v>1768</v>
          </cell>
          <cell r="BA185">
            <v>1728</v>
          </cell>
          <cell r="BB185">
            <v>1768</v>
          </cell>
          <cell r="BC185">
            <v>1528</v>
          </cell>
          <cell r="BD185">
            <v>1728</v>
          </cell>
          <cell r="BF185">
            <v>10233</v>
          </cell>
          <cell r="BG185">
            <v>817.85</v>
          </cell>
          <cell r="BH185">
            <v>853.85</v>
          </cell>
          <cell r="BI185">
            <v>817.85</v>
          </cell>
          <cell r="BJ185">
            <v>976.85</v>
          </cell>
          <cell r="BK185">
            <v>817.85</v>
          </cell>
          <cell r="BL185">
            <v>892.85</v>
          </cell>
          <cell r="BM185">
            <v>817.85</v>
          </cell>
          <cell r="BN185">
            <v>892.85</v>
          </cell>
          <cell r="BO185">
            <v>817.85</v>
          </cell>
          <cell r="BP185">
            <v>892.85</v>
          </cell>
          <cell r="BQ185">
            <v>817.85</v>
          </cell>
          <cell r="BR185">
            <v>816.65</v>
          </cell>
          <cell r="BT185">
            <v>4738.1000000000004</v>
          </cell>
          <cell r="BU185">
            <v>393</v>
          </cell>
          <cell r="BV185">
            <v>393</v>
          </cell>
          <cell r="BW185">
            <v>393</v>
          </cell>
          <cell r="BX185">
            <v>393</v>
          </cell>
          <cell r="BY185">
            <v>393</v>
          </cell>
          <cell r="BZ185">
            <v>393</v>
          </cell>
          <cell r="CA185">
            <v>415.1</v>
          </cell>
          <cell r="CB185">
            <v>393</v>
          </cell>
          <cell r="CC185">
            <v>393</v>
          </cell>
          <cell r="CD185">
            <v>393</v>
          </cell>
          <cell r="CE185">
            <v>393</v>
          </cell>
          <cell r="CF185">
            <v>393</v>
          </cell>
          <cell r="CH185">
            <v>10221</v>
          </cell>
          <cell r="CI185">
            <v>900</v>
          </cell>
          <cell r="CJ185">
            <v>1400</v>
          </cell>
          <cell r="CK185">
            <v>1500</v>
          </cell>
          <cell r="CL185">
            <v>2630</v>
          </cell>
          <cell r="CM185">
            <v>700</v>
          </cell>
          <cell r="CN185">
            <v>400</v>
          </cell>
          <cell r="CO185">
            <v>451</v>
          </cell>
          <cell r="CP185">
            <v>400</v>
          </cell>
          <cell r="CQ185">
            <v>400</v>
          </cell>
          <cell r="CR185">
            <v>640</v>
          </cell>
          <cell r="CS185">
            <v>400</v>
          </cell>
          <cell r="CT185">
            <v>400</v>
          </cell>
          <cell r="CV185">
            <v>245650</v>
          </cell>
          <cell r="CW185">
            <v>21122</v>
          </cell>
          <cell r="CX185">
            <v>2582</v>
          </cell>
          <cell r="CY185">
            <v>2617</v>
          </cell>
          <cell r="CZ185">
            <v>18022</v>
          </cell>
          <cell r="DA185">
            <v>157607</v>
          </cell>
          <cell r="DB185">
            <v>2782</v>
          </cell>
          <cell r="DC185">
            <v>27732</v>
          </cell>
          <cell r="DD185">
            <v>2607</v>
          </cell>
          <cell r="DE185">
            <v>2532</v>
          </cell>
          <cell r="DF185">
            <v>2727</v>
          </cell>
          <cell r="DG185">
            <v>2792</v>
          </cell>
          <cell r="DH185">
            <v>2528</v>
          </cell>
          <cell r="DJ185">
            <v>371104</v>
          </cell>
          <cell r="DK185">
            <v>34317</v>
          </cell>
          <cell r="DL185">
            <v>16207</v>
          </cell>
          <cell r="DM185">
            <v>14722</v>
          </cell>
          <cell r="DN185">
            <v>46105</v>
          </cell>
          <cell r="DO185">
            <v>168514</v>
          </cell>
          <cell r="DP185">
            <v>14239</v>
          </cell>
          <cell r="DQ185">
            <v>35138</v>
          </cell>
          <cell r="DR185">
            <v>8597</v>
          </cell>
          <cell r="DS185">
            <v>7852</v>
          </cell>
          <cell r="DT185">
            <v>10067</v>
          </cell>
          <cell r="DU185">
            <v>7632</v>
          </cell>
          <cell r="DV185">
            <v>7714</v>
          </cell>
          <cell r="DX185">
            <v>13060</v>
          </cell>
          <cell r="DY185">
            <v>1300</v>
          </cell>
          <cell r="DZ185">
            <v>1600</v>
          </cell>
          <cell r="EA185">
            <v>600</v>
          </cell>
          <cell r="EB185">
            <v>1325</v>
          </cell>
          <cell r="EC185">
            <v>3300</v>
          </cell>
          <cell r="ED185">
            <v>1470</v>
          </cell>
          <cell r="EE185">
            <v>220</v>
          </cell>
          <cell r="EF185">
            <v>2220</v>
          </cell>
          <cell r="EG185">
            <v>100</v>
          </cell>
          <cell r="EH185">
            <v>100</v>
          </cell>
          <cell r="EI185">
            <v>100</v>
          </cell>
          <cell r="EJ185">
            <v>725</v>
          </cell>
          <cell r="EL185">
            <v>9680</v>
          </cell>
          <cell r="EM185">
            <v>515</v>
          </cell>
          <cell r="EN185">
            <v>515</v>
          </cell>
          <cell r="EO185">
            <v>515</v>
          </cell>
          <cell r="EP185">
            <v>2515</v>
          </cell>
          <cell r="EQ185">
            <v>515</v>
          </cell>
          <cell r="ER185">
            <v>515</v>
          </cell>
          <cell r="ES185">
            <v>515</v>
          </cell>
          <cell r="ET185">
            <v>515</v>
          </cell>
          <cell r="EU185">
            <v>515</v>
          </cell>
          <cell r="EV185">
            <v>2015</v>
          </cell>
          <cell r="EW185">
            <v>515</v>
          </cell>
          <cell r="EX185">
            <v>515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135732</v>
          </cell>
          <cell r="FO185">
            <v>11904</v>
          </cell>
          <cell r="FP185">
            <v>10654</v>
          </cell>
          <cell r="FQ185">
            <v>10854</v>
          </cell>
          <cell r="FR185">
            <v>15030</v>
          </cell>
          <cell r="FS185">
            <v>10830</v>
          </cell>
          <cell r="FT185">
            <v>10830</v>
          </cell>
          <cell r="FU185">
            <v>10980</v>
          </cell>
          <cell r="FV185">
            <v>10830</v>
          </cell>
          <cell r="FW185">
            <v>10830</v>
          </cell>
          <cell r="FX185">
            <v>10830</v>
          </cell>
          <cell r="FY185">
            <v>10830</v>
          </cell>
          <cell r="FZ185">
            <v>11330</v>
          </cell>
          <cell r="GB185">
            <v>160080</v>
          </cell>
          <cell r="GC185">
            <v>13853</v>
          </cell>
          <cell r="GD185">
            <v>12903</v>
          </cell>
          <cell r="GE185">
            <v>12103</v>
          </cell>
          <cell r="GF185">
            <v>19004</v>
          </cell>
          <cell r="GG185">
            <v>14779</v>
          </cell>
          <cell r="GH185">
            <v>12949</v>
          </cell>
          <cell r="GI185">
            <v>11849</v>
          </cell>
          <cell r="GJ185">
            <v>13699</v>
          </cell>
          <cell r="GK185">
            <v>11579</v>
          </cell>
          <cell r="GL185">
            <v>13079</v>
          </cell>
          <cell r="GM185">
            <v>11579</v>
          </cell>
          <cell r="GN185">
            <v>12704</v>
          </cell>
        </row>
        <row r="186">
          <cell r="A186" t="str">
            <v>Training</v>
          </cell>
          <cell r="B186">
            <v>25616</v>
          </cell>
          <cell r="C186">
            <v>3118</v>
          </cell>
          <cell r="D186">
            <v>1218</v>
          </cell>
          <cell r="E186">
            <v>1318</v>
          </cell>
          <cell r="F186">
            <v>1918</v>
          </cell>
          <cell r="G186">
            <v>3818</v>
          </cell>
          <cell r="H186">
            <v>4718</v>
          </cell>
          <cell r="I186">
            <v>2018</v>
          </cell>
          <cell r="J186">
            <v>1218</v>
          </cell>
          <cell r="K186">
            <v>1218</v>
          </cell>
          <cell r="L186">
            <v>1918</v>
          </cell>
          <cell r="M186">
            <v>1218</v>
          </cell>
          <cell r="N186">
            <v>1918</v>
          </cell>
          <cell r="P186">
            <v>1860</v>
          </cell>
          <cell r="Q186">
            <v>1375</v>
          </cell>
          <cell r="R186">
            <v>25</v>
          </cell>
          <cell r="S186">
            <v>25</v>
          </cell>
          <cell r="T186">
            <v>25</v>
          </cell>
          <cell r="U186">
            <v>25</v>
          </cell>
          <cell r="V186">
            <v>25</v>
          </cell>
          <cell r="W186">
            <v>130</v>
          </cell>
          <cell r="X186">
            <v>130</v>
          </cell>
          <cell r="Y186">
            <v>25</v>
          </cell>
          <cell r="Z186">
            <v>25</v>
          </cell>
          <cell r="AA186">
            <v>25</v>
          </cell>
          <cell r="AB186">
            <v>25</v>
          </cell>
          <cell r="AD186">
            <v>7884.8</v>
          </cell>
          <cell r="AE186">
            <v>615.4</v>
          </cell>
          <cell r="AF186">
            <v>615.4</v>
          </cell>
          <cell r="AG186">
            <v>615.4</v>
          </cell>
          <cell r="AH186">
            <v>1115.4000000000001</v>
          </cell>
          <cell r="AI186">
            <v>615.4</v>
          </cell>
          <cell r="AJ186">
            <v>615.4</v>
          </cell>
          <cell r="AK186">
            <v>615.4</v>
          </cell>
          <cell r="AL186">
            <v>615.4</v>
          </cell>
          <cell r="AM186">
            <v>615.4</v>
          </cell>
          <cell r="AN186">
            <v>615.4</v>
          </cell>
          <cell r="AO186">
            <v>615.4</v>
          </cell>
          <cell r="AP186">
            <v>615.4</v>
          </cell>
          <cell r="AR186">
            <v>14509.2</v>
          </cell>
          <cell r="AS186">
            <v>2936.6</v>
          </cell>
          <cell r="AT186">
            <v>2831.6</v>
          </cell>
          <cell r="AU186">
            <v>831.6</v>
          </cell>
          <cell r="AV186">
            <v>951.6</v>
          </cell>
          <cell r="AW186">
            <v>831.6</v>
          </cell>
          <cell r="AX186">
            <v>831.6</v>
          </cell>
          <cell r="AY186">
            <v>1031.5999999999999</v>
          </cell>
          <cell r="AZ186">
            <v>831.6</v>
          </cell>
          <cell r="BA186">
            <v>831.6</v>
          </cell>
          <cell r="BB186">
            <v>936.6</v>
          </cell>
          <cell r="BC186">
            <v>831.6</v>
          </cell>
          <cell r="BD186">
            <v>831.6</v>
          </cell>
          <cell r="BF186">
            <v>1506</v>
          </cell>
          <cell r="BG186">
            <v>125</v>
          </cell>
          <cell r="BH186">
            <v>125</v>
          </cell>
          <cell r="BI186">
            <v>125</v>
          </cell>
          <cell r="BJ186">
            <v>125</v>
          </cell>
          <cell r="BK186">
            <v>125</v>
          </cell>
          <cell r="BL186">
            <v>125</v>
          </cell>
          <cell r="BM186">
            <v>125</v>
          </cell>
          <cell r="BN186">
            <v>125</v>
          </cell>
          <cell r="BO186">
            <v>125</v>
          </cell>
          <cell r="BP186">
            <v>125</v>
          </cell>
          <cell r="BQ186">
            <v>125</v>
          </cell>
          <cell r="BR186">
            <v>131</v>
          </cell>
          <cell r="BT186">
            <v>390</v>
          </cell>
          <cell r="BU186" t="str">
            <v>0</v>
          </cell>
          <cell r="BV186" t="str">
            <v>0</v>
          </cell>
          <cell r="BW186" t="str">
            <v>0</v>
          </cell>
          <cell r="BX186" t="str">
            <v>0</v>
          </cell>
          <cell r="BY186" t="str">
            <v>0</v>
          </cell>
          <cell r="BZ186" t="str">
            <v>0</v>
          </cell>
          <cell r="CA186">
            <v>195</v>
          </cell>
          <cell r="CB186">
            <v>195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7440</v>
          </cell>
          <cell r="CI186">
            <v>462</v>
          </cell>
          <cell r="CJ186">
            <v>1362</v>
          </cell>
          <cell r="CK186">
            <v>162</v>
          </cell>
          <cell r="CL186">
            <v>1862</v>
          </cell>
          <cell r="CM186">
            <v>662</v>
          </cell>
          <cell r="CN186">
            <v>162</v>
          </cell>
          <cell r="CO186">
            <v>912</v>
          </cell>
          <cell r="CP186">
            <v>612</v>
          </cell>
          <cell r="CQ186">
            <v>162</v>
          </cell>
          <cell r="CR186">
            <v>462</v>
          </cell>
          <cell r="CS186">
            <v>162</v>
          </cell>
          <cell r="CT186">
            <v>458</v>
          </cell>
          <cell r="CV186">
            <v>324855</v>
          </cell>
          <cell r="CW186">
            <v>119708</v>
          </cell>
          <cell r="CX186">
            <v>16383</v>
          </cell>
          <cell r="CY186">
            <v>14028</v>
          </cell>
          <cell r="CZ186">
            <v>38283</v>
          </cell>
          <cell r="DA186">
            <v>65033</v>
          </cell>
          <cell r="DB186">
            <v>13153</v>
          </cell>
          <cell r="DC186">
            <v>11633</v>
          </cell>
          <cell r="DD186">
            <v>10803</v>
          </cell>
          <cell r="DE186">
            <v>7833</v>
          </cell>
          <cell r="DF186">
            <v>10228</v>
          </cell>
          <cell r="DG186">
            <v>11133</v>
          </cell>
          <cell r="DH186">
            <v>6637</v>
          </cell>
          <cell r="DJ186">
            <v>384061</v>
          </cell>
          <cell r="DK186">
            <v>128340</v>
          </cell>
          <cell r="DL186">
            <v>22560</v>
          </cell>
          <cell r="DM186">
            <v>17105</v>
          </cell>
          <cell r="DN186">
            <v>44280</v>
          </cell>
          <cell r="DO186">
            <v>71110</v>
          </cell>
          <cell r="DP186">
            <v>19630</v>
          </cell>
          <cell r="DQ186">
            <v>16660</v>
          </cell>
          <cell r="DR186">
            <v>14530</v>
          </cell>
          <cell r="DS186">
            <v>10810</v>
          </cell>
          <cell r="DT186">
            <v>14310</v>
          </cell>
          <cell r="DU186">
            <v>14110</v>
          </cell>
          <cell r="DV186">
            <v>10616</v>
          </cell>
          <cell r="DX186">
            <v>24520</v>
          </cell>
          <cell r="DY186">
            <v>4300</v>
          </cell>
          <cell r="DZ186">
            <v>2950</v>
          </cell>
          <cell r="EA186">
            <v>1800</v>
          </cell>
          <cell r="EB186">
            <v>3470</v>
          </cell>
          <cell r="EC186">
            <v>500</v>
          </cell>
          <cell r="ED186">
            <v>300</v>
          </cell>
          <cell r="EE186">
            <v>5750</v>
          </cell>
          <cell r="EF186">
            <v>1000</v>
          </cell>
          <cell r="EG186">
            <v>300</v>
          </cell>
          <cell r="EH186">
            <v>2800</v>
          </cell>
          <cell r="EI186">
            <v>1050</v>
          </cell>
          <cell r="EJ186">
            <v>300</v>
          </cell>
          <cell r="EL186">
            <v>7600</v>
          </cell>
          <cell r="EM186">
            <v>1550</v>
          </cell>
          <cell r="EN186">
            <v>550</v>
          </cell>
          <cell r="EO186">
            <v>550</v>
          </cell>
          <cell r="EP186">
            <v>550</v>
          </cell>
          <cell r="EQ186">
            <v>550</v>
          </cell>
          <cell r="ER186">
            <v>550</v>
          </cell>
          <cell r="ES186">
            <v>550</v>
          </cell>
          <cell r="ET186">
            <v>550</v>
          </cell>
          <cell r="EU186">
            <v>550</v>
          </cell>
          <cell r="EV186">
            <v>550</v>
          </cell>
          <cell r="EW186">
            <v>550</v>
          </cell>
          <cell r="EX186">
            <v>550</v>
          </cell>
          <cell r="EZ186">
            <v>660</v>
          </cell>
          <cell r="FA186" t="str">
            <v>0</v>
          </cell>
          <cell r="FB186" t="str">
            <v>0</v>
          </cell>
          <cell r="FC186" t="str">
            <v>0</v>
          </cell>
          <cell r="FD186" t="str">
            <v>0</v>
          </cell>
          <cell r="FE186" t="str">
            <v>0</v>
          </cell>
          <cell r="FF186" t="str">
            <v>0</v>
          </cell>
          <cell r="FG186" t="str">
            <v>0</v>
          </cell>
          <cell r="FH186">
            <v>600</v>
          </cell>
          <cell r="FI186">
            <v>60</v>
          </cell>
          <cell r="FJ186">
            <v>0</v>
          </cell>
          <cell r="FK186">
            <v>0</v>
          </cell>
          <cell r="FL186">
            <v>0</v>
          </cell>
          <cell r="FN186">
            <v>56595</v>
          </cell>
          <cell r="FO186">
            <v>13690</v>
          </cell>
          <cell r="FP186">
            <v>4655</v>
          </cell>
          <cell r="FQ186">
            <v>3655</v>
          </cell>
          <cell r="FR186">
            <v>3655</v>
          </cell>
          <cell r="FS186">
            <v>4355</v>
          </cell>
          <cell r="FT186">
            <v>3655</v>
          </cell>
          <cell r="FU186">
            <v>3655</v>
          </cell>
          <cell r="FV186">
            <v>3655</v>
          </cell>
          <cell r="FW186">
            <v>3655</v>
          </cell>
          <cell r="FX186">
            <v>3655</v>
          </cell>
          <cell r="FY186">
            <v>4655</v>
          </cell>
          <cell r="FZ186">
            <v>3655</v>
          </cell>
          <cell r="GB186">
            <v>89375</v>
          </cell>
          <cell r="GC186">
            <v>19540</v>
          </cell>
          <cell r="GD186">
            <v>8155</v>
          </cell>
          <cell r="GE186">
            <v>6005</v>
          </cell>
          <cell r="GF186">
            <v>7675</v>
          </cell>
          <cell r="GG186">
            <v>5405</v>
          </cell>
          <cell r="GH186">
            <v>4505</v>
          </cell>
          <cell r="GI186">
            <v>9955</v>
          </cell>
          <cell r="GJ186">
            <v>5805</v>
          </cell>
          <cell r="GK186">
            <v>4565</v>
          </cell>
          <cell r="GL186">
            <v>7005</v>
          </cell>
          <cell r="GM186">
            <v>6255</v>
          </cell>
          <cell r="GN186">
            <v>4505</v>
          </cell>
        </row>
        <row r="187">
          <cell r="A187" t="str">
            <v>Outside Services</v>
          </cell>
          <cell r="B187">
            <v>418148.4</v>
          </cell>
          <cell r="C187">
            <v>50683.199999999997</v>
          </cell>
          <cell r="D187">
            <v>55683.199999999997</v>
          </cell>
          <cell r="E187">
            <v>30383.200000000001</v>
          </cell>
          <cell r="F187">
            <v>30383.200000000001</v>
          </cell>
          <cell r="G187">
            <v>30383.200000000001</v>
          </cell>
          <cell r="H187">
            <v>30383.200000000001</v>
          </cell>
          <cell r="I187">
            <v>32333.200000000001</v>
          </cell>
          <cell r="J187">
            <v>32883.199999999997</v>
          </cell>
          <cell r="K187">
            <v>32383.200000000001</v>
          </cell>
          <cell r="L187">
            <v>31883.200000000001</v>
          </cell>
          <cell r="M187">
            <v>30383.200000000001</v>
          </cell>
          <cell r="N187">
            <v>30383.200000000001</v>
          </cell>
          <cell r="P187">
            <v>45110.400000000001</v>
          </cell>
          <cell r="Q187">
            <v>3609.2</v>
          </cell>
          <cell r="R187">
            <v>3609.2</v>
          </cell>
          <cell r="S187">
            <v>3609.2</v>
          </cell>
          <cell r="T187">
            <v>3609.2</v>
          </cell>
          <cell r="U187">
            <v>3609.2</v>
          </cell>
          <cell r="V187">
            <v>3609.2</v>
          </cell>
          <cell r="W187">
            <v>3609.2</v>
          </cell>
          <cell r="X187">
            <v>3609.2</v>
          </cell>
          <cell r="Y187">
            <v>4209.2</v>
          </cell>
          <cell r="Z187">
            <v>4209.2</v>
          </cell>
          <cell r="AA187">
            <v>4209.2</v>
          </cell>
          <cell r="AB187">
            <v>3609.2</v>
          </cell>
          <cell r="AD187">
            <v>787266</v>
          </cell>
          <cell r="AE187">
            <v>65605.600000000006</v>
          </cell>
          <cell r="AF187">
            <v>65605.600000000006</v>
          </cell>
          <cell r="AG187">
            <v>65605.600000000006</v>
          </cell>
          <cell r="AH187">
            <v>65605.600000000006</v>
          </cell>
          <cell r="AI187">
            <v>65605.600000000006</v>
          </cell>
          <cell r="AJ187">
            <v>65605.600000000006</v>
          </cell>
          <cell r="AK187">
            <v>65605.600000000006</v>
          </cell>
          <cell r="AL187">
            <v>65605.600000000006</v>
          </cell>
          <cell r="AM187">
            <v>65605.600000000006</v>
          </cell>
          <cell r="AN187">
            <v>65605.600000000006</v>
          </cell>
          <cell r="AO187">
            <v>65605.600000000006</v>
          </cell>
          <cell r="AP187">
            <v>65604.399999999994</v>
          </cell>
          <cell r="AR187">
            <v>919146</v>
          </cell>
          <cell r="AS187">
            <v>199566</v>
          </cell>
          <cell r="AT187">
            <v>88166</v>
          </cell>
          <cell r="AU187">
            <v>132066</v>
          </cell>
          <cell r="AV187">
            <v>68616</v>
          </cell>
          <cell r="AW187">
            <v>49616</v>
          </cell>
          <cell r="AX187">
            <v>83416</v>
          </cell>
          <cell r="AY187">
            <v>49616</v>
          </cell>
          <cell r="AZ187">
            <v>49616</v>
          </cell>
          <cell r="BA187">
            <v>49616</v>
          </cell>
          <cell r="BB187">
            <v>49616</v>
          </cell>
          <cell r="BC187">
            <v>49616</v>
          </cell>
          <cell r="BD187">
            <v>49620</v>
          </cell>
          <cell r="BF187">
            <v>226831.2</v>
          </cell>
          <cell r="BG187">
            <v>18903</v>
          </cell>
          <cell r="BH187">
            <v>18903</v>
          </cell>
          <cell r="BI187">
            <v>18903</v>
          </cell>
          <cell r="BJ187">
            <v>18903</v>
          </cell>
          <cell r="BK187">
            <v>18903</v>
          </cell>
          <cell r="BL187">
            <v>18903</v>
          </cell>
          <cell r="BM187">
            <v>18903</v>
          </cell>
          <cell r="BN187">
            <v>18903</v>
          </cell>
          <cell r="BO187">
            <v>18903</v>
          </cell>
          <cell r="BP187">
            <v>18903</v>
          </cell>
          <cell r="BQ187">
            <v>18903</v>
          </cell>
          <cell r="BR187">
            <v>18898.2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144748</v>
          </cell>
          <cell r="CI187">
            <v>5812</v>
          </cell>
          <cell r="CJ187">
            <v>40812</v>
          </cell>
          <cell r="CK187">
            <v>40812</v>
          </cell>
          <cell r="CL187">
            <v>10812</v>
          </cell>
          <cell r="CM187">
            <v>5812</v>
          </cell>
          <cell r="CN187">
            <v>5812</v>
          </cell>
          <cell r="CO187">
            <v>5812</v>
          </cell>
          <cell r="CP187">
            <v>5812</v>
          </cell>
          <cell r="CQ187">
            <v>5812</v>
          </cell>
          <cell r="CR187">
            <v>5812</v>
          </cell>
          <cell r="CS187">
            <v>5812</v>
          </cell>
          <cell r="CT187">
            <v>5816</v>
          </cell>
          <cell r="CV187">
            <v>4819200</v>
          </cell>
          <cell r="CW187">
            <v>390809</v>
          </cell>
          <cell r="CX187">
            <v>459809</v>
          </cell>
          <cell r="CY187">
            <v>402309</v>
          </cell>
          <cell r="CZ187">
            <v>390809</v>
          </cell>
          <cell r="DA187">
            <v>384809</v>
          </cell>
          <cell r="DB187">
            <v>389809</v>
          </cell>
          <cell r="DC187">
            <v>405809</v>
          </cell>
          <cell r="DD187">
            <v>399809</v>
          </cell>
          <cell r="DE187">
            <v>399809</v>
          </cell>
          <cell r="DF187">
            <v>405809</v>
          </cell>
          <cell r="DG187">
            <v>399809</v>
          </cell>
          <cell r="DH187">
            <v>389801</v>
          </cell>
          <cell r="DJ187">
            <v>7371100</v>
          </cell>
          <cell r="DK187">
            <v>735876</v>
          </cell>
          <cell r="DL187">
            <v>733476</v>
          </cell>
          <cell r="DM187">
            <v>694576</v>
          </cell>
          <cell r="DN187">
            <v>589626</v>
          </cell>
          <cell r="DO187">
            <v>559626</v>
          </cell>
          <cell r="DP187">
            <v>598426</v>
          </cell>
          <cell r="DQ187">
            <v>582576</v>
          </cell>
          <cell r="DR187">
            <v>577126</v>
          </cell>
          <cell r="DS187">
            <v>577226</v>
          </cell>
          <cell r="DT187">
            <v>582726</v>
          </cell>
          <cell r="DU187">
            <v>575226</v>
          </cell>
          <cell r="DV187">
            <v>564614</v>
          </cell>
          <cell r="DX187">
            <v>300198</v>
          </cell>
          <cell r="DY187">
            <v>19370</v>
          </cell>
          <cell r="DZ187">
            <v>19370</v>
          </cell>
          <cell r="EA187">
            <v>19370</v>
          </cell>
          <cell r="EB187">
            <v>19370</v>
          </cell>
          <cell r="EC187">
            <v>19370</v>
          </cell>
          <cell r="ED187">
            <v>21470</v>
          </cell>
          <cell r="EE187">
            <v>19920</v>
          </cell>
          <cell r="EF187">
            <v>23520</v>
          </cell>
          <cell r="EG187">
            <v>19870</v>
          </cell>
          <cell r="EH187">
            <v>19320</v>
          </cell>
          <cell r="EI187">
            <v>49320</v>
          </cell>
          <cell r="EJ187">
            <v>49928</v>
          </cell>
          <cell r="EL187">
            <v>685168</v>
          </cell>
          <cell r="EM187">
            <v>49183</v>
          </cell>
          <cell r="EN187">
            <v>49183</v>
          </cell>
          <cell r="EO187">
            <v>57607</v>
          </cell>
          <cell r="EP187">
            <v>42607</v>
          </cell>
          <cell r="EQ187">
            <v>57607</v>
          </cell>
          <cell r="ER187">
            <v>58607</v>
          </cell>
          <cell r="ES187">
            <v>49183</v>
          </cell>
          <cell r="ET187">
            <v>49183</v>
          </cell>
          <cell r="EU187">
            <v>74275</v>
          </cell>
          <cell r="EV187">
            <v>79275</v>
          </cell>
          <cell r="EW187">
            <v>69275</v>
          </cell>
          <cell r="EX187">
            <v>49183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2325355</v>
          </cell>
          <cell r="FO187">
            <v>198541.5</v>
          </cell>
          <cell r="FP187">
            <v>212865.5</v>
          </cell>
          <cell r="FQ187">
            <v>209579.5</v>
          </cell>
          <cell r="FR187">
            <v>207579.5</v>
          </cell>
          <cell r="FS187">
            <v>194809.5</v>
          </cell>
          <cell r="FT187">
            <v>211167.5</v>
          </cell>
          <cell r="FU187">
            <v>193635.5</v>
          </cell>
          <cell r="FV187">
            <v>201105.5</v>
          </cell>
          <cell r="FW187">
            <v>165073.5</v>
          </cell>
          <cell r="FX187">
            <v>175292.5</v>
          </cell>
          <cell r="FY187">
            <v>175292.5</v>
          </cell>
          <cell r="FZ187">
            <v>180412.5</v>
          </cell>
          <cell r="GB187">
            <v>3310721</v>
          </cell>
          <cell r="GC187">
            <v>267094.5</v>
          </cell>
          <cell r="GD187">
            <v>281418.5</v>
          </cell>
          <cell r="GE187">
            <v>286556.5</v>
          </cell>
          <cell r="GF187">
            <v>269556.5</v>
          </cell>
          <cell r="GG187">
            <v>271786.5</v>
          </cell>
          <cell r="GH187">
            <v>291244.5</v>
          </cell>
          <cell r="GI187">
            <v>262738.5</v>
          </cell>
          <cell r="GJ187">
            <v>273808.5</v>
          </cell>
          <cell r="GK187">
            <v>259218.5</v>
          </cell>
          <cell r="GL187">
            <v>273887.5</v>
          </cell>
          <cell r="GM187">
            <v>293887.5</v>
          </cell>
          <cell r="GN187">
            <v>279523.5</v>
          </cell>
        </row>
        <row r="188">
          <cell r="A188" t="str">
            <v>Provision for Bad Debt</v>
          </cell>
          <cell r="B188">
            <v>1243557.92</v>
          </cell>
          <cell r="C188">
            <v>44885.11</v>
          </cell>
          <cell r="D188">
            <v>118607.82</v>
          </cell>
          <cell r="E188">
            <v>199475.8</v>
          </cell>
          <cell r="F188">
            <v>302685.75</v>
          </cell>
          <cell r="G188">
            <v>181440.75</v>
          </cell>
          <cell r="H188">
            <v>154578.18</v>
          </cell>
          <cell r="I188">
            <v>76058.39</v>
          </cell>
          <cell r="J188">
            <v>43932.3</v>
          </cell>
          <cell r="K188">
            <v>29497.52</v>
          </cell>
          <cell r="L188">
            <v>30745.45</v>
          </cell>
          <cell r="M188">
            <v>30753.93</v>
          </cell>
          <cell r="N188">
            <v>30896.92</v>
          </cell>
          <cell r="P188">
            <v>187947.46</v>
          </cell>
          <cell r="Q188">
            <v>13533.02</v>
          </cell>
          <cell r="R188">
            <v>14336.22</v>
          </cell>
          <cell r="S188">
            <v>31375.21</v>
          </cell>
          <cell r="T188">
            <v>45023.14</v>
          </cell>
          <cell r="U188">
            <v>25878.34</v>
          </cell>
          <cell r="V188">
            <v>23960.25</v>
          </cell>
          <cell r="W188">
            <v>11035.31</v>
          </cell>
          <cell r="X188">
            <v>6780.81</v>
          </cell>
          <cell r="Y188">
            <v>3928.48</v>
          </cell>
          <cell r="Z188">
            <v>4080.19</v>
          </cell>
          <cell r="AA188">
            <v>3995.84</v>
          </cell>
          <cell r="AB188">
            <v>4020.65</v>
          </cell>
          <cell r="AD188">
            <v>212284.28</v>
          </cell>
          <cell r="AE188">
            <v>14076.28</v>
          </cell>
          <cell r="AF188">
            <v>18684.419999999998</v>
          </cell>
          <cell r="AG188">
            <v>26098.62</v>
          </cell>
          <cell r="AH188">
            <v>32207.06</v>
          </cell>
          <cell r="AI188">
            <v>23896.35</v>
          </cell>
          <cell r="AJ188">
            <v>21382.13</v>
          </cell>
          <cell r="AK188">
            <v>17311.990000000002</v>
          </cell>
          <cell r="AL188">
            <v>13238.74</v>
          </cell>
          <cell r="AM188">
            <v>11259</v>
          </cell>
          <cell r="AN188">
            <v>11455.56</v>
          </cell>
          <cell r="AO188">
            <v>11345.27</v>
          </cell>
          <cell r="AP188">
            <v>11328.86</v>
          </cell>
          <cell r="AR188">
            <v>333210.78000000003</v>
          </cell>
          <cell r="AS188">
            <v>16807.04</v>
          </cell>
          <cell r="AT188">
            <v>30895.8</v>
          </cell>
          <cell r="AU188">
            <v>64591.64</v>
          </cell>
          <cell r="AV188">
            <v>67131.899999999994</v>
          </cell>
          <cell r="AW188">
            <v>36733.760000000002</v>
          </cell>
          <cell r="AX188">
            <v>32637.16</v>
          </cell>
          <cell r="AY188">
            <v>19915.330000000002</v>
          </cell>
          <cell r="AZ188">
            <v>13571.15</v>
          </cell>
          <cell r="BA188">
            <v>12820.64</v>
          </cell>
          <cell r="BB188">
            <v>12750.02</v>
          </cell>
          <cell r="BC188">
            <v>12664.98</v>
          </cell>
          <cell r="BD188">
            <v>12691.36</v>
          </cell>
          <cell r="BF188">
            <v>34992.75</v>
          </cell>
          <cell r="BG188">
            <v>2067.7399999999998</v>
          </cell>
          <cell r="BH188">
            <v>3349.02</v>
          </cell>
          <cell r="BI188">
            <v>5156.0600000000004</v>
          </cell>
          <cell r="BJ188">
            <v>5488.53</v>
          </cell>
          <cell r="BK188">
            <v>4000.01</v>
          </cell>
          <cell r="BL188">
            <v>3782.38</v>
          </cell>
          <cell r="BM188">
            <v>2640.06</v>
          </cell>
          <cell r="BN188">
            <v>2162.9299999999998</v>
          </cell>
          <cell r="BO188">
            <v>1554.61</v>
          </cell>
          <cell r="BP188">
            <v>1615.48</v>
          </cell>
          <cell r="BQ188">
            <v>1594</v>
          </cell>
          <cell r="BR188">
            <v>1581.93</v>
          </cell>
          <cell r="BT188">
            <v>41127.25</v>
          </cell>
          <cell r="BU188">
            <v>1846.08</v>
          </cell>
          <cell r="BV188">
            <v>3344.57</v>
          </cell>
          <cell r="BW188">
            <v>7384.04</v>
          </cell>
          <cell r="BX188">
            <v>9893.15</v>
          </cell>
          <cell r="BY188">
            <v>6289.51</v>
          </cell>
          <cell r="BZ188">
            <v>4998.5</v>
          </cell>
          <cell r="CA188">
            <v>2346.37</v>
          </cell>
          <cell r="CB188">
            <v>1482.03</v>
          </cell>
          <cell r="CC188">
            <v>818.74</v>
          </cell>
          <cell r="CD188">
            <v>1003.63</v>
          </cell>
          <cell r="CE188">
            <v>850.9</v>
          </cell>
          <cell r="CF188">
            <v>869.73</v>
          </cell>
          <cell r="CH188">
            <v>351644.99</v>
          </cell>
          <cell r="CI188">
            <v>17546.64</v>
          </cell>
          <cell r="CJ188">
            <v>25929.78</v>
          </cell>
          <cell r="CK188">
            <v>62462.19</v>
          </cell>
          <cell r="CL188">
            <v>76648.160000000003</v>
          </cell>
          <cell r="CM188">
            <v>46633.96</v>
          </cell>
          <cell r="CN188">
            <v>41330.199999999997</v>
          </cell>
          <cell r="CO188">
            <v>22934.53</v>
          </cell>
          <cell r="CP188">
            <v>14021.67</v>
          </cell>
          <cell r="CQ188">
            <v>9959.8700000000008</v>
          </cell>
          <cell r="CR188">
            <v>10616.92</v>
          </cell>
          <cell r="CS188">
            <v>10485.89</v>
          </cell>
          <cell r="CT188">
            <v>13075.18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2404765.4300000002</v>
          </cell>
          <cell r="DK188">
            <v>110761.91</v>
          </cell>
          <cell r="DL188">
            <v>215147.63</v>
          </cell>
          <cell r="DM188">
            <v>396543.56</v>
          </cell>
          <cell r="DN188">
            <v>539077.68999999994</v>
          </cell>
          <cell r="DO188">
            <v>324872.68</v>
          </cell>
          <cell r="DP188">
            <v>282668.79999999999</v>
          </cell>
          <cell r="DQ188">
            <v>152241.98000000001</v>
          </cell>
          <cell r="DR188">
            <v>95189.63</v>
          </cell>
          <cell r="DS188">
            <v>69838.86</v>
          </cell>
          <cell r="DT188">
            <v>72267.25</v>
          </cell>
          <cell r="DU188">
            <v>71690.81</v>
          </cell>
          <cell r="DV188">
            <v>74464.63</v>
          </cell>
          <cell r="DX188">
            <v>616272.68999999994</v>
          </cell>
          <cell r="DY188">
            <v>31548.31</v>
          </cell>
          <cell r="DZ188">
            <v>59478.36</v>
          </cell>
          <cell r="EA188">
            <v>91632.8</v>
          </cell>
          <cell r="EB188">
            <v>123340.5</v>
          </cell>
          <cell r="EC188">
            <v>78312.28</v>
          </cell>
          <cell r="ED188">
            <v>69251.17</v>
          </cell>
          <cell r="EE188">
            <v>48896.71</v>
          </cell>
          <cell r="EF188">
            <v>30081.279999999999</v>
          </cell>
          <cell r="EG188">
            <v>21224.27</v>
          </cell>
          <cell r="EH188">
            <v>19064.349999999999</v>
          </cell>
          <cell r="EI188">
            <v>19295.259999999998</v>
          </cell>
          <cell r="EJ188">
            <v>24147.4</v>
          </cell>
          <cell r="EL188">
            <v>153682.60999999999</v>
          </cell>
          <cell r="EM188">
            <v>9901.8799999999992</v>
          </cell>
          <cell r="EN188">
            <v>12134.81</v>
          </cell>
          <cell r="EO188">
            <v>20056.91</v>
          </cell>
          <cell r="EP188">
            <v>23927.95</v>
          </cell>
          <cell r="EQ188">
            <v>18066.03</v>
          </cell>
          <cell r="ER188">
            <v>17013.36</v>
          </cell>
          <cell r="ES188">
            <v>9974.74</v>
          </cell>
          <cell r="ET188">
            <v>9501.6299999999992</v>
          </cell>
          <cell r="EU188">
            <v>8310.06</v>
          </cell>
          <cell r="EV188">
            <v>8505.51</v>
          </cell>
          <cell r="EW188">
            <v>8134.78</v>
          </cell>
          <cell r="EX188">
            <v>8154.95</v>
          </cell>
          <cell r="EZ188">
            <v>26436.080000000002</v>
          </cell>
          <cell r="FA188">
            <v>1462.05</v>
          </cell>
          <cell r="FB188">
            <v>2169.19</v>
          </cell>
          <cell r="FC188">
            <v>4261.83</v>
          </cell>
          <cell r="FD188">
            <v>5196.8</v>
          </cell>
          <cell r="FE188">
            <v>4015.8</v>
          </cell>
          <cell r="FF188">
            <v>3638.7</v>
          </cell>
          <cell r="FG188">
            <v>1631.7</v>
          </cell>
          <cell r="FH188">
            <v>1064.92</v>
          </cell>
          <cell r="FI188">
            <v>754.93</v>
          </cell>
          <cell r="FJ188">
            <v>780.65</v>
          </cell>
          <cell r="FK188">
            <v>688.73</v>
          </cell>
          <cell r="FL188">
            <v>770.78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796391.38</v>
          </cell>
          <cell r="GC188">
            <v>42912.24</v>
          </cell>
          <cell r="GD188">
            <v>73782.36</v>
          </cell>
          <cell r="GE188">
            <v>115951.54</v>
          </cell>
          <cell r="GF188">
            <v>152465.25</v>
          </cell>
          <cell r="GG188">
            <v>100394.11</v>
          </cell>
          <cell r="GH188">
            <v>89903.23</v>
          </cell>
          <cell r="GI188">
            <v>60503.15</v>
          </cell>
          <cell r="GJ188">
            <v>40647.83</v>
          </cell>
          <cell r="GK188">
            <v>30289.26</v>
          </cell>
          <cell r="GL188">
            <v>28350.51</v>
          </cell>
          <cell r="GM188">
            <v>28118.77</v>
          </cell>
          <cell r="GN188">
            <v>33073.129999999997</v>
          </cell>
        </row>
        <row r="189">
          <cell r="A189" t="str">
            <v>Miscellaneous</v>
          </cell>
          <cell r="B189">
            <v>201725</v>
          </cell>
          <cell r="C189">
            <v>17070</v>
          </cell>
          <cell r="D189">
            <v>3420</v>
          </cell>
          <cell r="E189">
            <v>3420</v>
          </cell>
          <cell r="F189">
            <v>43070</v>
          </cell>
          <cell r="G189">
            <v>3420</v>
          </cell>
          <cell r="H189">
            <v>3420</v>
          </cell>
          <cell r="I189">
            <v>85840</v>
          </cell>
          <cell r="J189">
            <v>3420</v>
          </cell>
          <cell r="K189">
            <v>3420</v>
          </cell>
          <cell r="L189">
            <v>28380</v>
          </cell>
          <cell r="M189">
            <v>3420</v>
          </cell>
          <cell r="N189">
            <v>3425</v>
          </cell>
          <cell r="P189">
            <v>15582</v>
          </cell>
          <cell r="Q189">
            <v>1339</v>
          </cell>
          <cell r="R189">
            <v>1290</v>
          </cell>
          <cell r="S189">
            <v>1290</v>
          </cell>
          <cell r="T189">
            <v>1290</v>
          </cell>
          <cell r="U189">
            <v>1290</v>
          </cell>
          <cell r="V189">
            <v>1290</v>
          </cell>
          <cell r="W189">
            <v>1290</v>
          </cell>
          <cell r="X189">
            <v>1339</v>
          </cell>
          <cell r="Y189">
            <v>1290</v>
          </cell>
          <cell r="Z189">
            <v>1290</v>
          </cell>
          <cell r="AA189">
            <v>1290</v>
          </cell>
          <cell r="AB189">
            <v>1294</v>
          </cell>
          <cell r="AD189">
            <v>14890</v>
          </cell>
          <cell r="AE189">
            <v>1070</v>
          </cell>
          <cell r="AF189">
            <v>1070</v>
          </cell>
          <cell r="AG189">
            <v>1070</v>
          </cell>
          <cell r="AH189">
            <v>1070</v>
          </cell>
          <cell r="AI189">
            <v>1070</v>
          </cell>
          <cell r="AJ189">
            <v>1070</v>
          </cell>
          <cell r="AK189">
            <v>1070</v>
          </cell>
          <cell r="AL189">
            <v>1620</v>
          </cell>
          <cell r="AM189">
            <v>1770</v>
          </cell>
          <cell r="AN189">
            <v>1070</v>
          </cell>
          <cell r="AO189">
            <v>1870</v>
          </cell>
          <cell r="AP189">
            <v>1070</v>
          </cell>
          <cell r="AR189">
            <v>11880</v>
          </cell>
          <cell r="AS189">
            <v>990</v>
          </cell>
          <cell r="AT189">
            <v>990</v>
          </cell>
          <cell r="AU189">
            <v>990</v>
          </cell>
          <cell r="AV189">
            <v>990</v>
          </cell>
          <cell r="AW189">
            <v>990</v>
          </cell>
          <cell r="AX189">
            <v>990</v>
          </cell>
          <cell r="AY189">
            <v>990</v>
          </cell>
          <cell r="AZ189">
            <v>990</v>
          </cell>
          <cell r="BA189">
            <v>990</v>
          </cell>
          <cell r="BB189">
            <v>990</v>
          </cell>
          <cell r="BC189">
            <v>990</v>
          </cell>
          <cell r="BD189">
            <v>990</v>
          </cell>
          <cell r="BF189">
            <v>25792</v>
          </cell>
          <cell r="BG189">
            <v>2149</v>
          </cell>
          <cell r="BH189">
            <v>2149</v>
          </cell>
          <cell r="BI189">
            <v>2149</v>
          </cell>
          <cell r="BJ189">
            <v>2149</v>
          </cell>
          <cell r="BK189">
            <v>2149</v>
          </cell>
          <cell r="BL189">
            <v>2149</v>
          </cell>
          <cell r="BM189">
            <v>2149</v>
          </cell>
          <cell r="BN189">
            <v>2149</v>
          </cell>
          <cell r="BO189">
            <v>2149</v>
          </cell>
          <cell r="BP189">
            <v>2149</v>
          </cell>
          <cell r="BQ189">
            <v>2149</v>
          </cell>
          <cell r="BR189">
            <v>2153</v>
          </cell>
          <cell r="BT189">
            <v>5366</v>
          </cell>
          <cell r="BU189">
            <v>523</v>
          </cell>
          <cell r="BV189">
            <v>432</v>
          </cell>
          <cell r="BW189">
            <v>432</v>
          </cell>
          <cell r="BX189">
            <v>432</v>
          </cell>
          <cell r="BY189">
            <v>432</v>
          </cell>
          <cell r="BZ189">
            <v>432</v>
          </cell>
          <cell r="CA189">
            <v>432</v>
          </cell>
          <cell r="CB189">
            <v>523</v>
          </cell>
          <cell r="CC189">
            <v>432</v>
          </cell>
          <cell r="CD189">
            <v>432</v>
          </cell>
          <cell r="CE189">
            <v>432</v>
          </cell>
          <cell r="CF189">
            <v>432</v>
          </cell>
          <cell r="CH189">
            <v>26417</v>
          </cell>
          <cell r="CI189">
            <v>2376</v>
          </cell>
          <cell r="CJ189">
            <v>2166</v>
          </cell>
          <cell r="CK189">
            <v>2166</v>
          </cell>
          <cell r="CL189">
            <v>2166</v>
          </cell>
          <cell r="CM189">
            <v>2166</v>
          </cell>
          <cell r="CN189">
            <v>2166</v>
          </cell>
          <cell r="CO189">
            <v>2166</v>
          </cell>
          <cell r="CP189">
            <v>2376</v>
          </cell>
          <cell r="CQ189">
            <v>2166</v>
          </cell>
          <cell r="CR189">
            <v>2166</v>
          </cell>
          <cell r="CS189">
            <v>2166</v>
          </cell>
          <cell r="CT189">
            <v>2171</v>
          </cell>
          <cell r="CV189">
            <v>470376</v>
          </cell>
          <cell r="CW189">
            <v>42239</v>
          </cell>
          <cell r="CX189">
            <v>41939</v>
          </cell>
          <cell r="CY189">
            <v>39439</v>
          </cell>
          <cell r="CZ189">
            <v>35639</v>
          </cell>
          <cell r="DA189">
            <v>34839</v>
          </cell>
          <cell r="DB189">
            <v>34639</v>
          </cell>
          <cell r="DC189">
            <v>36039</v>
          </cell>
          <cell r="DD189">
            <v>39039</v>
          </cell>
          <cell r="DE189">
            <v>40339</v>
          </cell>
          <cell r="DF189">
            <v>42039</v>
          </cell>
          <cell r="DG189">
            <v>42139</v>
          </cell>
          <cell r="DH189">
            <v>42047</v>
          </cell>
          <cell r="DJ189">
            <v>772028</v>
          </cell>
          <cell r="DK189">
            <v>67756</v>
          </cell>
          <cell r="DL189">
            <v>53456</v>
          </cell>
          <cell r="DM189">
            <v>50956</v>
          </cell>
          <cell r="DN189">
            <v>86806</v>
          </cell>
          <cell r="DO189">
            <v>46356</v>
          </cell>
          <cell r="DP189">
            <v>46156</v>
          </cell>
          <cell r="DQ189">
            <v>129976</v>
          </cell>
          <cell r="DR189">
            <v>51456</v>
          </cell>
          <cell r="DS189">
            <v>52556</v>
          </cell>
          <cell r="DT189">
            <v>78516</v>
          </cell>
          <cell r="DU189">
            <v>54456</v>
          </cell>
          <cell r="DV189">
            <v>53582</v>
          </cell>
          <cell r="DX189">
            <v>12304</v>
          </cell>
          <cell r="DY189">
            <v>842</v>
          </cell>
          <cell r="DZ189">
            <v>842</v>
          </cell>
          <cell r="EA189">
            <v>1392</v>
          </cell>
          <cell r="EB189">
            <v>842</v>
          </cell>
          <cell r="EC189">
            <v>842</v>
          </cell>
          <cell r="ED189">
            <v>1392</v>
          </cell>
          <cell r="EE189">
            <v>842</v>
          </cell>
          <cell r="EF189">
            <v>842</v>
          </cell>
          <cell r="EG189">
            <v>1392</v>
          </cell>
          <cell r="EH189">
            <v>842</v>
          </cell>
          <cell r="EI189">
            <v>842</v>
          </cell>
          <cell r="EJ189">
            <v>1392</v>
          </cell>
          <cell r="EL189">
            <v>20550</v>
          </cell>
          <cell r="EM189">
            <v>1650</v>
          </cell>
          <cell r="EN189">
            <v>1650</v>
          </cell>
          <cell r="EO189">
            <v>1650</v>
          </cell>
          <cell r="EP189">
            <v>2400</v>
          </cell>
          <cell r="EQ189">
            <v>1650</v>
          </cell>
          <cell r="ER189">
            <v>1650</v>
          </cell>
          <cell r="ES189">
            <v>1650</v>
          </cell>
          <cell r="ET189">
            <v>1650</v>
          </cell>
          <cell r="EU189">
            <v>1650</v>
          </cell>
          <cell r="EV189">
            <v>1650</v>
          </cell>
          <cell r="EW189">
            <v>1650</v>
          </cell>
          <cell r="EX189">
            <v>1650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6000</v>
          </cell>
          <cell r="FO189">
            <v>500</v>
          </cell>
          <cell r="FP189">
            <v>500</v>
          </cell>
          <cell r="FQ189">
            <v>500</v>
          </cell>
          <cell r="FR189">
            <v>500</v>
          </cell>
          <cell r="FS189">
            <v>500</v>
          </cell>
          <cell r="FT189">
            <v>500</v>
          </cell>
          <cell r="FU189">
            <v>500</v>
          </cell>
          <cell r="FV189">
            <v>500</v>
          </cell>
          <cell r="FW189">
            <v>500</v>
          </cell>
          <cell r="FX189">
            <v>500</v>
          </cell>
          <cell r="FY189">
            <v>500</v>
          </cell>
          <cell r="FZ189">
            <v>500</v>
          </cell>
          <cell r="GB189">
            <v>49654</v>
          </cell>
          <cell r="GC189">
            <v>3892</v>
          </cell>
          <cell r="GD189">
            <v>3892</v>
          </cell>
          <cell r="GE189">
            <v>4442</v>
          </cell>
          <cell r="GF189">
            <v>4642</v>
          </cell>
          <cell r="GG189">
            <v>3892</v>
          </cell>
          <cell r="GH189">
            <v>4442</v>
          </cell>
          <cell r="GI189">
            <v>3892</v>
          </cell>
          <cell r="GJ189">
            <v>3892</v>
          </cell>
          <cell r="GK189">
            <v>4442</v>
          </cell>
          <cell r="GL189">
            <v>3892</v>
          </cell>
          <cell r="GM189">
            <v>3892</v>
          </cell>
          <cell r="GN189">
            <v>4442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ontrol"/>
      <sheetName val="Fleet"/>
      <sheetName val="Summary"/>
      <sheetName val="MX"/>
      <sheetName val="Appraiser"/>
      <sheetName val="Libor"/>
      <sheetName val="Assets"/>
      <sheetName val="Float&amp;Step Rates"/>
      <sheetName val="Rents"/>
      <sheetName val="Debt Service"/>
      <sheetName val="Disposition Premium"/>
      <sheetName val="Waterfall"/>
      <sheetName val="Sources and Uses"/>
      <sheetName val="GSChartLabels"/>
      <sheetName val="EU Revenues"/>
      <sheetName val="PV CF by Lessee"/>
      <sheetName val="Base Case LTV &amp; Revenue"/>
      <sheetName val="Stressed LTV Curve"/>
      <sheetName val="Lease Maturitie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S"/>
      <sheetName val="TBBS by Segment"/>
      <sheetName val="Current Taxable Income TR-02"/>
      <sheetName val="CO - Carryforwards"/>
      <sheetName val="TR-07 - Fixed Assets"/>
      <sheetName val="TR-14 - Injuries &amp; Damages"/>
      <sheetName val="TR-19 Pension &amp; OPEB"/>
      <sheetName val="TR-19a - SRT 228314"/>
      <sheetName val="TR-19b - Severance"/>
      <sheetName val="Pension GL Activity"/>
      <sheetName val="TR-21 Unit Train lease"/>
      <sheetName val="TR-22 Rate Case Expenses"/>
      <sheetName val="TR-23 Ozark Beach Hydro Relicen"/>
      <sheetName val="TR-24 - Asbury 5 Yr Maintenance"/>
      <sheetName val="TR-25 Deferred Compensation"/>
      <sheetName val="TR-26 SWEPA Book Amortization"/>
      <sheetName val="TR-27 - Bad Debts"/>
      <sheetName val="TR-29 - Gas Company Goodwill"/>
      <sheetName val="TR-36 Interest Hedge"/>
      <sheetName val="TR-37 - Deferred Storm Expenses"/>
      <sheetName val="TR-38 - Deferred Fuel Costs"/>
      <sheetName val="TR-39 Deferred Charges"/>
      <sheetName val="TR-39b - Accts 182, 186 &amp; 254"/>
      <sheetName val="TR-40 - Customer Adv &amp; CIAC"/>
      <sheetName val="TR-43 - Tax Inventory"/>
      <sheetName val="TR-49 - Contributions"/>
      <sheetName val="TR-51 Loss on Reacq Debt"/>
      <sheetName val="TR-55 - Plum Pt Transmission Cr"/>
      <sheetName val="TR-56 TCR Unrealized"/>
      <sheetName val="TR-58 Merger Costs"/>
      <sheetName val="TR-61 - Prepaid Insurance"/>
      <sheetName val="TR-62 - Comm Action Agency Pmts"/>
      <sheetName val="TR-70 - FAS 109 Gross Up 254100"/>
      <sheetName val="Reverse EOY TCJA Adjustments"/>
      <sheetName val="2018-0 - DTL Activity in 2018"/>
      <sheetName val="2018-1 - reverse dupl entry"/>
      <sheetName val="2018-2 - adj gross up"/>
      <sheetName val="2018-3 - adj gross up for TCJA"/>
      <sheetName val="Import RTA Adjustment"/>
      <sheetName val="Export Book Tax Differences"/>
      <sheetName val="Import CY GL Balances"/>
      <sheetName val="Import PY GL Balances"/>
    </sheetNames>
    <sheetDataSet>
      <sheetData sheetId="0"/>
      <sheetData sheetId="1"/>
      <sheetData sheetId="2"/>
      <sheetData sheetId="3">
        <row r="1">
          <cell r="B1" t="str">
            <v>No</v>
          </cell>
        </row>
      </sheetData>
      <sheetData sheetId="4">
        <row r="17">
          <cell r="F17">
            <v>795481472.30465221</v>
          </cell>
        </row>
      </sheetData>
      <sheetData sheetId="5"/>
      <sheetData sheetId="6">
        <row r="3">
          <cell r="L3" t="str">
            <v>Transfers</v>
          </cell>
        </row>
        <row r="4">
          <cell r="B4" t="str">
            <v>182306</v>
          </cell>
          <cell r="L4">
            <v>6656674</v>
          </cell>
        </row>
        <row r="5">
          <cell r="B5" t="str">
            <v>182307</v>
          </cell>
          <cell r="L5">
            <v>-239122</v>
          </cell>
        </row>
        <row r="6">
          <cell r="B6" t="str">
            <v>182353</v>
          </cell>
        </row>
        <row r="7">
          <cell r="B7" t="str">
            <v>182356</v>
          </cell>
          <cell r="L7">
            <v>-93012088</v>
          </cell>
        </row>
        <row r="8">
          <cell r="B8" t="str">
            <v>182357</v>
          </cell>
          <cell r="L8">
            <v>-1637819</v>
          </cell>
        </row>
        <row r="9">
          <cell r="B9" t="str">
            <v>182359</v>
          </cell>
        </row>
        <row r="10">
          <cell r="B10" t="str">
            <v>182360</v>
          </cell>
        </row>
        <row r="11">
          <cell r="B11" t="str">
            <v>182367</v>
          </cell>
        </row>
        <row r="12">
          <cell r="B12" t="str">
            <v>182369</v>
          </cell>
        </row>
        <row r="13">
          <cell r="B13" t="str">
            <v>182384</v>
          </cell>
          <cell r="L13">
            <v>86355414</v>
          </cell>
        </row>
        <row r="14">
          <cell r="B14" t="str">
            <v>182385</v>
          </cell>
          <cell r="L14">
            <v>1637819</v>
          </cell>
        </row>
        <row r="15">
          <cell r="B15" t="str">
            <v>186976</v>
          </cell>
        </row>
        <row r="16">
          <cell r="B16" t="str">
            <v>228310</v>
          </cell>
        </row>
        <row r="17">
          <cell r="B17" t="str">
            <v>228311</v>
          </cell>
        </row>
        <row r="18">
          <cell r="B18" t="str">
            <v>228313</v>
          </cell>
        </row>
        <row r="19">
          <cell r="B19" t="str">
            <v>228314</v>
          </cell>
        </row>
        <row r="20">
          <cell r="B20" t="str">
            <v>228319</v>
          </cell>
        </row>
        <row r="21">
          <cell r="B21" t="str">
            <v>242651</v>
          </cell>
        </row>
        <row r="22">
          <cell r="B22" t="str">
            <v>254106</v>
          </cell>
          <cell r="L22">
            <v>-591375</v>
          </cell>
        </row>
        <row r="23">
          <cell r="B23" t="str">
            <v>254108</v>
          </cell>
        </row>
        <row r="24">
          <cell r="B24" t="str">
            <v>254111</v>
          </cell>
        </row>
        <row r="25">
          <cell r="B25" t="str">
            <v>254115</v>
          </cell>
        </row>
        <row r="26">
          <cell r="B26" t="str">
            <v>254116</v>
          </cell>
        </row>
        <row r="27">
          <cell r="B27" t="str">
            <v>254357</v>
          </cell>
          <cell r="L27">
            <v>830497</v>
          </cell>
        </row>
        <row r="28">
          <cell r="L28">
            <v>0</v>
          </cell>
        </row>
      </sheetData>
      <sheetData sheetId="7">
        <row r="19">
          <cell r="E19" t="str">
            <v>Project</v>
          </cell>
          <cell r="G19" t="str">
            <v>Amount</v>
          </cell>
          <cell r="I19" t="str">
            <v>Period</v>
          </cell>
        </row>
        <row r="20">
          <cell r="E20" t="str">
            <v>UTL</v>
          </cell>
          <cell r="G20">
            <v>-808589</v>
          </cell>
          <cell r="I20">
            <v>0</v>
          </cell>
        </row>
        <row r="21">
          <cell r="E21" t="str">
            <v>UTL</v>
          </cell>
          <cell r="G21">
            <v>22602</v>
          </cell>
          <cell r="I21">
            <v>0</v>
          </cell>
        </row>
        <row r="22">
          <cell r="E22" t="str">
            <v>UTL</v>
          </cell>
          <cell r="G22">
            <v>7534</v>
          </cell>
          <cell r="I22">
            <v>1</v>
          </cell>
        </row>
        <row r="23">
          <cell r="E23" t="str">
            <v>SEV</v>
          </cell>
          <cell r="G23">
            <v>-7820693</v>
          </cell>
          <cell r="I23">
            <v>1</v>
          </cell>
        </row>
        <row r="24">
          <cell r="E24" t="str">
            <v>UTL</v>
          </cell>
          <cell r="G24">
            <v>7534</v>
          </cell>
          <cell r="I24">
            <v>2</v>
          </cell>
        </row>
        <row r="25">
          <cell r="E25" t="str">
            <v>SEV</v>
          </cell>
          <cell r="G25">
            <v>-179704</v>
          </cell>
          <cell r="I25">
            <v>2</v>
          </cell>
        </row>
        <row r="26">
          <cell r="E26" t="str">
            <v>UTL</v>
          </cell>
          <cell r="G26">
            <v>7534</v>
          </cell>
          <cell r="I26">
            <v>3</v>
          </cell>
        </row>
        <row r="27">
          <cell r="E27" t="str">
            <v>UTL</v>
          </cell>
          <cell r="G27">
            <v>7534</v>
          </cell>
          <cell r="I27">
            <v>4</v>
          </cell>
        </row>
        <row r="28">
          <cell r="E28" t="str">
            <v>UTL</v>
          </cell>
          <cell r="G28">
            <v>7534</v>
          </cell>
          <cell r="I28">
            <v>5</v>
          </cell>
        </row>
        <row r="29">
          <cell r="E29" t="str">
            <v>UTL</v>
          </cell>
          <cell r="G29">
            <v>7534</v>
          </cell>
          <cell r="I29">
            <v>6</v>
          </cell>
        </row>
        <row r="30">
          <cell r="E30" t="str">
            <v>UTL</v>
          </cell>
          <cell r="G30">
            <v>7534</v>
          </cell>
          <cell r="I30">
            <v>7</v>
          </cell>
        </row>
        <row r="31">
          <cell r="E31" t="str">
            <v>UTL</v>
          </cell>
          <cell r="G31">
            <v>7534</v>
          </cell>
          <cell r="I31">
            <v>8</v>
          </cell>
        </row>
        <row r="32">
          <cell r="E32" t="str">
            <v>UTL</v>
          </cell>
          <cell r="G32">
            <v>7534</v>
          </cell>
          <cell r="I32">
            <v>9</v>
          </cell>
        </row>
        <row r="33">
          <cell r="E33" t="str">
            <v>UTL</v>
          </cell>
          <cell r="G33">
            <v>7534</v>
          </cell>
          <cell r="I33">
            <v>10</v>
          </cell>
        </row>
        <row r="34">
          <cell r="E34" t="str">
            <v>UTL</v>
          </cell>
          <cell r="G34">
            <v>5023.1499999999996</v>
          </cell>
          <cell r="I34">
            <v>11</v>
          </cell>
        </row>
        <row r="35">
          <cell r="E35" t="str">
            <v>UTL</v>
          </cell>
          <cell r="G35">
            <v>2510.85</v>
          </cell>
          <cell r="I35">
            <v>11</v>
          </cell>
        </row>
        <row r="36">
          <cell r="E36" t="str">
            <v>UTL</v>
          </cell>
          <cell r="G36">
            <v>7534</v>
          </cell>
          <cell r="I36">
            <v>12</v>
          </cell>
        </row>
        <row r="40">
          <cell r="E40" t="str">
            <v>Project</v>
          </cell>
          <cell r="G40" t="str">
            <v>Amount</v>
          </cell>
          <cell r="I40" t="str">
            <v>Period</v>
          </cell>
        </row>
        <row r="41">
          <cell r="E41" t="str">
            <v>UTL</v>
          </cell>
          <cell r="G41">
            <v>-90408</v>
          </cell>
          <cell r="I41">
            <v>0</v>
          </cell>
        </row>
        <row r="42">
          <cell r="E42" t="str">
            <v>SEV</v>
          </cell>
          <cell r="G42">
            <v>-130140</v>
          </cell>
          <cell r="I42">
            <v>1</v>
          </cell>
        </row>
        <row r="43">
          <cell r="E43" t="str">
            <v>SEV</v>
          </cell>
          <cell r="G43">
            <v>-9090</v>
          </cell>
          <cell r="I43">
            <v>2</v>
          </cell>
        </row>
        <row r="44">
          <cell r="E44" t="str">
            <v>SEV</v>
          </cell>
          <cell r="G44">
            <v>23892.92</v>
          </cell>
          <cell r="I44">
            <v>10</v>
          </cell>
        </row>
        <row r="45">
          <cell r="E45" t="str">
            <v>SEV</v>
          </cell>
          <cell r="G45">
            <v>-23892.92</v>
          </cell>
          <cell r="I45">
            <v>10</v>
          </cell>
        </row>
      </sheetData>
      <sheetData sheetId="8"/>
      <sheetData sheetId="9"/>
      <sheetData sheetId="10">
        <row r="1">
          <cell r="B1">
            <v>15.71</v>
          </cell>
        </row>
        <row r="5">
          <cell r="B5" t="str">
            <v>Cost</v>
          </cell>
          <cell r="C5" t="str">
            <v>Expense</v>
          </cell>
          <cell r="D5" t="str">
            <v>Value</v>
          </cell>
          <cell r="F5" t="str">
            <v>Cost</v>
          </cell>
          <cell r="G5" t="str">
            <v>Expense</v>
          </cell>
          <cell r="H5" t="str">
            <v>Value</v>
          </cell>
          <cell r="J5" t="str">
            <v>Balance</v>
          </cell>
          <cell r="L5" t="str">
            <v>Payment</v>
          </cell>
          <cell r="M5" t="str">
            <v>Interest</v>
          </cell>
          <cell r="N5" t="str">
            <v>Principal</v>
          </cell>
          <cell r="O5" t="str">
            <v>Balance</v>
          </cell>
          <cell r="Q5" t="str">
            <v>Payment</v>
          </cell>
          <cell r="R5" t="str">
            <v>Interest</v>
          </cell>
          <cell r="S5" t="str">
            <v>Principal</v>
          </cell>
          <cell r="T5" t="str">
            <v>Balance</v>
          </cell>
          <cell r="V5" t="str">
            <v>Balance</v>
          </cell>
          <cell r="X5" t="str">
            <v>&amp; Interest</v>
          </cell>
          <cell r="Y5" t="str">
            <v>Payments</v>
          </cell>
          <cell r="Z5" t="str">
            <v>Income</v>
          </cell>
        </row>
        <row r="6">
          <cell r="A6">
            <v>40178</v>
          </cell>
          <cell r="B6">
            <v>2537524</v>
          </cell>
          <cell r="C6">
            <v>13460.237640568639</v>
          </cell>
          <cell r="D6">
            <v>2524063.7623594315</v>
          </cell>
          <cell r="G6">
            <v>0</v>
          </cell>
          <cell r="H6">
            <v>0</v>
          </cell>
          <cell r="J6">
            <v>2524063.7623594315</v>
          </cell>
          <cell r="O6">
            <v>2537524</v>
          </cell>
          <cell r="V6">
            <v>2537524</v>
          </cell>
          <cell r="X6">
            <v>13460.237640568639</v>
          </cell>
          <cell r="Y6">
            <v>0</v>
          </cell>
          <cell r="Z6">
            <v>13460.237640568639</v>
          </cell>
        </row>
        <row r="7">
          <cell r="A7">
            <v>40543</v>
          </cell>
          <cell r="B7">
            <v>2537524</v>
          </cell>
          <cell r="C7">
            <v>161522.85168682368</v>
          </cell>
          <cell r="D7">
            <v>2362540.9106726078</v>
          </cell>
          <cell r="F7">
            <v>2695800</v>
          </cell>
          <cell r="G7">
            <v>14299.809038828769</v>
          </cell>
          <cell r="H7">
            <v>2681500.1909611714</v>
          </cell>
          <cell r="J7">
            <v>5044041.1016337797</v>
          </cell>
          <cell r="L7">
            <v>250887.78000000006</v>
          </cell>
          <cell r="M7">
            <v>160210.44264260377</v>
          </cell>
          <cell r="N7">
            <v>90677.337357396187</v>
          </cell>
          <cell r="O7">
            <v>2446846.6626426037</v>
          </cell>
          <cell r="Q7">
            <v>0</v>
          </cell>
          <cell r="R7">
            <v>0</v>
          </cell>
          <cell r="S7">
            <v>0</v>
          </cell>
          <cell r="T7">
            <v>2695800</v>
          </cell>
          <cell r="V7">
            <v>5142646.6626426037</v>
          </cell>
          <cell r="X7">
            <v>349493.34100882488</v>
          </cell>
          <cell r="Y7">
            <v>250887.78000000006</v>
          </cell>
          <cell r="Z7">
            <v>98605.561008824821</v>
          </cell>
        </row>
        <row r="8">
          <cell r="A8">
            <v>40908</v>
          </cell>
          <cell r="B8">
            <v>2537524</v>
          </cell>
          <cell r="C8">
            <v>161522.85168682368</v>
          </cell>
          <cell r="D8">
            <v>2201018.0589857842</v>
          </cell>
          <cell r="F8">
            <v>2695800</v>
          </cell>
          <cell r="G8">
            <v>171597.70846594524</v>
          </cell>
          <cell r="H8">
            <v>2509902.482495226</v>
          </cell>
          <cell r="J8">
            <v>4710920.5414810106</v>
          </cell>
          <cell r="L8">
            <v>273695.76000000007</v>
          </cell>
          <cell r="M8">
            <v>167928.64078548862</v>
          </cell>
          <cell r="N8">
            <v>105767.11921451139</v>
          </cell>
          <cell r="O8">
            <v>2341079.5434280923</v>
          </cell>
          <cell r="Q8">
            <v>250235.59</v>
          </cell>
          <cell r="R8">
            <v>145681.19687148012</v>
          </cell>
          <cell r="S8">
            <v>104554.39312851983</v>
          </cell>
          <cell r="T8">
            <v>2591245.6068714801</v>
          </cell>
          <cell r="V8">
            <v>4932325.1502995724</v>
          </cell>
          <cell r="X8">
            <v>996223.73881856247</v>
          </cell>
          <cell r="Y8">
            <v>774819.13000000012</v>
          </cell>
          <cell r="Z8">
            <v>221404.60881856235</v>
          </cell>
        </row>
        <row r="9">
          <cell r="A9">
            <v>41274</v>
          </cell>
          <cell r="B9">
            <v>2537524</v>
          </cell>
          <cell r="C9">
            <v>161522.85168682368</v>
          </cell>
          <cell r="D9">
            <v>2039495.2072989603</v>
          </cell>
          <cell r="F9">
            <v>2695800</v>
          </cell>
          <cell r="G9">
            <v>171597.70846594524</v>
          </cell>
          <cell r="H9">
            <v>2338304.774029281</v>
          </cell>
          <cell r="J9">
            <v>4377799.9813282415</v>
          </cell>
          <cell r="L9">
            <v>273695.76000000007</v>
          </cell>
          <cell r="M9">
            <v>160282.7271855404</v>
          </cell>
          <cell r="N9">
            <v>113413.03281445958</v>
          </cell>
          <cell r="O9">
            <v>2227666.5106136329</v>
          </cell>
          <cell r="Q9">
            <v>272984.27999999997</v>
          </cell>
          <cell r="R9">
            <v>152188.73731226873</v>
          </cell>
          <cell r="S9">
            <v>120795.54268773124</v>
          </cell>
          <cell r="T9">
            <v>2470450.0641837488</v>
          </cell>
          <cell r="V9">
            <v>4698116.5747973816</v>
          </cell>
          <cell r="X9">
            <v>1641815.7634691405</v>
          </cell>
          <cell r="Y9">
            <v>1321499.1700000004</v>
          </cell>
          <cell r="Z9">
            <v>320316.59346914012</v>
          </cell>
        </row>
        <row r="10">
          <cell r="A10">
            <v>41639</v>
          </cell>
          <cell r="B10">
            <v>2537524</v>
          </cell>
          <cell r="C10">
            <v>161522.85168682368</v>
          </cell>
          <cell r="D10">
            <v>1877972.3556121367</v>
          </cell>
          <cell r="F10">
            <v>2695800</v>
          </cell>
          <cell r="G10">
            <v>171597.70846594524</v>
          </cell>
          <cell r="H10">
            <v>2166707.0655633355</v>
          </cell>
          <cell r="J10">
            <v>4044679.4211754724</v>
          </cell>
          <cell r="L10">
            <v>273695.76000000007</v>
          </cell>
          <cell r="M10">
            <v>152084.08987323218</v>
          </cell>
          <cell r="N10">
            <v>121611.67012676779</v>
          </cell>
          <cell r="O10">
            <v>2106054.840486865</v>
          </cell>
          <cell r="Q10">
            <v>272984.27999999997</v>
          </cell>
          <cell r="R10">
            <v>144738.3325563047</v>
          </cell>
          <cell r="S10">
            <v>128245.94744369527</v>
          </cell>
          <cell r="T10">
            <v>2342204.1167400535</v>
          </cell>
          <cell r="V10">
            <v>4448258.957226919</v>
          </cell>
          <cell r="X10">
            <v>2271758.7460514461</v>
          </cell>
          <cell r="Y10">
            <v>1868179.2100000002</v>
          </cell>
          <cell r="Z10">
            <v>403579.53605144587</v>
          </cell>
        </row>
        <row r="11">
          <cell r="A11">
            <v>42004</v>
          </cell>
          <cell r="B11">
            <v>2537524</v>
          </cell>
          <cell r="C11">
            <v>161522.85168682368</v>
          </cell>
          <cell r="D11">
            <v>1716449.503925313</v>
          </cell>
          <cell r="F11">
            <v>2695800</v>
          </cell>
          <cell r="G11">
            <v>171597.70846594524</v>
          </cell>
          <cell r="H11">
            <v>1995109.3570973903</v>
          </cell>
          <cell r="J11">
            <v>3711558.8610227033</v>
          </cell>
          <cell r="L11">
            <v>273695.76000000007</v>
          </cell>
          <cell r="M11">
            <v>143292.77240670621</v>
          </cell>
          <cell r="N11">
            <v>130402.98759329379</v>
          </cell>
          <cell r="O11">
            <v>1975651.8528935711</v>
          </cell>
          <cell r="Q11">
            <v>272984.27999999997</v>
          </cell>
          <cell r="R11">
            <v>136828.40313748797</v>
          </cell>
          <cell r="S11">
            <v>136155.87686251203</v>
          </cell>
          <cell r="T11">
            <v>2206048.2398775415</v>
          </cell>
          <cell r="V11">
            <v>4181700.0927711129</v>
          </cell>
          <cell r="X11">
            <v>2885000.4817484096</v>
          </cell>
          <cell r="Y11">
            <v>2414859.25</v>
          </cell>
          <cell r="Z11">
            <v>470141.23174840957</v>
          </cell>
        </row>
        <row r="12">
          <cell r="A12">
            <v>42369</v>
          </cell>
          <cell r="B12">
            <v>2537524</v>
          </cell>
          <cell r="C12">
            <v>161522.85168682368</v>
          </cell>
          <cell r="D12">
            <v>1554926.6522384894</v>
          </cell>
          <cell r="F12">
            <v>2695800</v>
          </cell>
          <cell r="G12">
            <v>171597.70846594524</v>
          </cell>
          <cell r="H12">
            <v>1823511.6486314451</v>
          </cell>
          <cell r="J12">
            <v>3378438.3008699343</v>
          </cell>
          <cell r="L12">
            <v>273695.76000000007</v>
          </cell>
          <cell r="M12">
            <v>133865.92988969228</v>
          </cell>
          <cell r="N12">
            <v>139829.8301103077</v>
          </cell>
          <cell r="O12">
            <v>1835822.0227832634</v>
          </cell>
          <cell r="Q12">
            <v>272984.27999999997</v>
          </cell>
          <cell r="R12">
            <v>128430.606580116</v>
          </cell>
          <cell r="S12">
            <v>144553.67341988397</v>
          </cell>
          <cell r="T12">
            <v>2061494.5664576576</v>
          </cell>
          <cell r="V12">
            <v>3897316.5892409207</v>
          </cell>
          <cell r="X12">
            <v>3480417.5783709865</v>
          </cell>
          <cell r="Y12">
            <v>2961539.29</v>
          </cell>
          <cell r="Z12">
            <v>518878.28837098647</v>
          </cell>
        </row>
        <row r="13">
          <cell r="A13">
            <v>42735</v>
          </cell>
          <cell r="B13">
            <v>2537524</v>
          </cell>
          <cell r="C13">
            <v>161522.85168682368</v>
          </cell>
          <cell r="D13">
            <v>1393403.8005516657</v>
          </cell>
          <cell r="F13">
            <v>2695800</v>
          </cell>
          <cell r="G13">
            <v>171597.70846594524</v>
          </cell>
          <cell r="H13">
            <v>1651913.9401654999</v>
          </cell>
          <cell r="J13">
            <v>3045317.7407171656</v>
          </cell>
          <cell r="L13">
            <v>273695.76000000007</v>
          </cell>
          <cell r="M13">
            <v>123757.6201649045</v>
          </cell>
          <cell r="N13">
            <v>149938.13983509553</v>
          </cell>
          <cell r="O13">
            <v>1685883.8829481679</v>
          </cell>
          <cell r="Q13">
            <v>272984.27999999997</v>
          </cell>
          <cell r="R13">
            <v>119514.85230660209</v>
          </cell>
          <cell r="S13">
            <v>153469.42769339791</v>
          </cell>
          <cell r="T13">
            <v>1908025.1387642596</v>
          </cell>
          <cell r="V13">
            <v>3593909.0217124275</v>
          </cell>
          <cell r="X13">
            <v>4056810.6109952619</v>
          </cell>
          <cell r="Y13">
            <v>3508219.33</v>
          </cell>
          <cell r="Z13">
            <v>548591.28099526186</v>
          </cell>
        </row>
        <row r="14">
          <cell r="A14">
            <v>43100</v>
          </cell>
          <cell r="B14">
            <v>2537524</v>
          </cell>
          <cell r="C14">
            <v>161522.85168682368</v>
          </cell>
          <cell r="D14">
            <v>1231880.9488648421</v>
          </cell>
          <cell r="F14">
            <v>2695800</v>
          </cell>
          <cell r="G14">
            <v>171597.70846594524</v>
          </cell>
          <cell r="H14">
            <v>1480316.2316995547</v>
          </cell>
          <cell r="J14">
            <v>2712197.180564397</v>
          </cell>
          <cell r="L14">
            <v>272006.27999999997</v>
          </cell>
          <cell r="M14">
            <v>112095.69999999998</v>
          </cell>
          <cell r="N14">
            <v>159910.57999999999</v>
          </cell>
          <cell r="O14">
            <v>1525973.3029481678</v>
          </cell>
          <cell r="Q14">
            <v>272984.27999999997</v>
          </cell>
          <cell r="R14">
            <v>110049.19381837625</v>
          </cell>
          <cell r="S14">
            <v>162935.08618162372</v>
          </cell>
          <cell r="T14">
            <v>1745090.052582636</v>
          </cell>
          <cell r="V14">
            <v>3271063.355530804</v>
          </cell>
          <cell r="X14">
            <v>4612076.0649664067</v>
          </cell>
          <cell r="Y14">
            <v>4053209.89</v>
          </cell>
          <cell r="Z14">
            <v>558866.17496640654</v>
          </cell>
        </row>
        <row r="15">
          <cell r="A15">
            <v>43039</v>
          </cell>
          <cell r="K15" t="str">
            <v>@</v>
          </cell>
          <cell r="L15">
            <v>70749</v>
          </cell>
          <cell r="N15">
            <v>70749</v>
          </cell>
          <cell r="O15">
            <v>1455224.3029481678</v>
          </cell>
        </row>
        <row r="16">
          <cell r="A16">
            <v>43465</v>
          </cell>
          <cell r="B16">
            <v>2537524</v>
          </cell>
          <cell r="C16">
            <v>161522.85168682368</v>
          </cell>
          <cell r="D16">
            <v>1070358.0971780184</v>
          </cell>
          <cell r="F16">
            <v>2695800</v>
          </cell>
          <cell r="G16">
            <v>171597.70846594524</v>
          </cell>
          <cell r="H16">
            <v>1308718.5232336095</v>
          </cell>
          <cell r="J16">
            <v>2379076.6204116279</v>
          </cell>
          <cell r="L16">
            <v>263558.88</v>
          </cell>
          <cell r="M16">
            <v>96575.86</v>
          </cell>
          <cell r="N16">
            <v>166983.01999999999</v>
          </cell>
          <cell r="O16">
            <v>1288241.2829481678</v>
          </cell>
          <cell r="Q16">
            <v>272984.27999999997</v>
          </cell>
          <cell r="R16">
            <v>99999.714226740049</v>
          </cell>
          <cell r="S16">
            <v>172984.56577325994</v>
          </cell>
          <cell r="T16">
            <v>1572105.4868093762</v>
          </cell>
          <cell r="V16">
            <v>2860346.7697575437</v>
          </cell>
          <cell r="X16">
            <v>5141772.1993459156</v>
          </cell>
          <cell r="Y16">
            <v>4660502.05</v>
          </cell>
          <cell r="Z16">
            <v>481270.14934591576</v>
          </cell>
        </row>
        <row r="17">
          <cell r="A17">
            <v>43830</v>
          </cell>
          <cell r="B17">
            <v>2537524</v>
          </cell>
          <cell r="C17">
            <v>161522.85168682368</v>
          </cell>
          <cell r="D17">
            <v>908835.24549119477</v>
          </cell>
          <cell r="F17">
            <v>2695800</v>
          </cell>
          <cell r="G17">
            <v>171597.70846594524</v>
          </cell>
          <cell r="H17">
            <v>1137120.8147676643</v>
          </cell>
          <cell r="J17">
            <v>2045956.0602588591</v>
          </cell>
          <cell r="L17">
            <v>263558.88</v>
          </cell>
          <cell r="M17">
            <v>84504.65</v>
          </cell>
          <cell r="N17">
            <v>179054.23</v>
          </cell>
          <cell r="O17">
            <v>1109187.0529481678</v>
          </cell>
          <cell r="Q17">
            <v>272984.27999999997</v>
          </cell>
          <cell r="R17">
            <v>89330.404723514788</v>
          </cell>
          <cell r="S17">
            <v>183653.87527648523</v>
          </cell>
          <cell r="T17">
            <v>1388451.6115328909</v>
          </cell>
          <cell r="V17">
            <v>2497638.6644810587</v>
          </cell>
          <cell r="X17">
            <v>5648727.8142221989</v>
          </cell>
          <cell r="Y17">
            <v>5197045.209999999</v>
          </cell>
          <cell r="Z17">
            <v>451682.60422219988</v>
          </cell>
        </row>
        <row r="18">
          <cell r="A18">
            <v>44196</v>
          </cell>
          <cell r="B18">
            <v>2537524</v>
          </cell>
          <cell r="C18">
            <v>161522.85168682368</v>
          </cell>
          <cell r="D18">
            <v>747312.39380437112</v>
          </cell>
          <cell r="F18">
            <v>2695800</v>
          </cell>
          <cell r="G18">
            <v>171597.70846594524</v>
          </cell>
          <cell r="H18">
            <v>965523.10630171909</v>
          </cell>
          <cell r="J18">
            <v>1712835.5001060902</v>
          </cell>
          <cell r="L18">
            <v>263558.88</v>
          </cell>
          <cell r="M18">
            <v>71560.800000000003</v>
          </cell>
          <cell r="N18">
            <v>191998.07999999999</v>
          </cell>
          <cell r="O18">
            <v>917188.97294816782</v>
          </cell>
          <cell r="Q18">
            <v>272984.27999999997</v>
          </cell>
          <cell r="R18">
            <v>78003.03555602541</v>
          </cell>
          <cell r="S18">
            <v>194981.24444397454</v>
          </cell>
          <cell r="T18">
            <v>1193470.3670889165</v>
          </cell>
          <cell r="V18">
            <v>2110659.3400370842</v>
          </cell>
          <cell r="X18">
            <v>6131412.2099309936</v>
          </cell>
          <cell r="Y18">
            <v>5733588.3699999992</v>
          </cell>
          <cell r="Z18">
            <v>397823.83993099444</v>
          </cell>
        </row>
        <row r="19">
          <cell r="A19">
            <v>44561</v>
          </cell>
          <cell r="B19">
            <v>2537524</v>
          </cell>
          <cell r="C19">
            <v>161522.85168682368</v>
          </cell>
          <cell r="D19">
            <v>585789.54211754748</v>
          </cell>
          <cell r="F19">
            <v>2695800</v>
          </cell>
          <cell r="G19">
            <v>171597.70846594524</v>
          </cell>
          <cell r="H19">
            <v>793925.39783577388</v>
          </cell>
          <cell r="J19">
            <v>1379714.9399533214</v>
          </cell>
          <cell r="L19">
            <v>263558.88</v>
          </cell>
          <cell r="M19">
            <v>57681.25</v>
          </cell>
          <cell r="N19">
            <v>205877.63</v>
          </cell>
          <cell r="O19">
            <v>711311.34294816782</v>
          </cell>
          <cell r="Q19">
            <v>272984.27999999997</v>
          </cell>
          <cell r="R19">
            <v>65977.019044103945</v>
          </cell>
          <cell r="S19">
            <v>207007.26095589602</v>
          </cell>
          <cell r="T19">
            <v>986463.10613302048</v>
          </cell>
          <cell r="V19">
            <v>1697774.4490811883</v>
          </cell>
          <cell r="X19">
            <v>6588191.0391278667</v>
          </cell>
          <cell r="Y19">
            <v>6270131.5299999993</v>
          </cell>
          <cell r="Z19">
            <v>318059.50912786741</v>
          </cell>
        </row>
        <row r="20">
          <cell r="A20">
            <v>44926</v>
          </cell>
          <cell r="B20">
            <v>2537524</v>
          </cell>
          <cell r="C20">
            <v>161522.85168682368</v>
          </cell>
          <cell r="D20">
            <v>424266.6904307236</v>
          </cell>
          <cell r="F20">
            <v>2695800</v>
          </cell>
          <cell r="G20">
            <v>171597.70846594524</v>
          </cell>
          <cell r="H20">
            <v>622327.68936982867</v>
          </cell>
          <cell r="J20">
            <v>1046594.3798005523</v>
          </cell>
          <cell r="L20">
            <v>263558.88</v>
          </cell>
          <cell r="M20">
            <v>42798.33</v>
          </cell>
          <cell r="N20">
            <v>220760.55</v>
          </cell>
          <cell r="O20">
            <v>490550.79294816783</v>
          </cell>
          <cell r="Q20">
            <v>272984.27999999997</v>
          </cell>
          <cell r="R20">
            <v>53209.26414828081</v>
          </cell>
          <cell r="S20">
            <v>219775.01585171913</v>
          </cell>
          <cell r="T20">
            <v>766688.09028130141</v>
          </cell>
          <cell r="V20">
            <v>1257238.8832294692</v>
          </cell>
          <cell r="X20">
            <v>7017319.1934289169</v>
          </cell>
          <cell r="Y20">
            <v>6806674.6899999985</v>
          </cell>
          <cell r="Z20">
            <v>210644.50342891831</v>
          </cell>
        </row>
        <row r="21">
          <cell r="A21">
            <v>45291</v>
          </cell>
          <cell r="B21">
            <v>2537524</v>
          </cell>
          <cell r="C21">
            <v>161522.85168682368</v>
          </cell>
          <cell r="D21">
            <v>262743.83874389995</v>
          </cell>
          <cell r="F21">
            <v>2695800</v>
          </cell>
          <cell r="G21">
            <v>171597.70846594524</v>
          </cell>
          <cell r="H21">
            <v>450729.98090388346</v>
          </cell>
          <cell r="J21">
            <v>713473.81964778341</v>
          </cell>
          <cell r="L21">
            <v>263558.88</v>
          </cell>
          <cell r="M21">
            <v>26839.54</v>
          </cell>
          <cell r="N21">
            <v>236719.34</v>
          </cell>
          <cell r="O21">
            <v>253831.45294816783</v>
          </cell>
          <cell r="Q21">
            <v>272984.27999999997</v>
          </cell>
          <cell r="R21">
            <v>39654.022068061073</v>
          </cell>
          <cell r="S21">
            <v>233330.25793193889</v>
          </cell>
          <cell r="T21">
            <v>533357.83234936255</v>
          </cell>
          <cell r="V21">
            <v>787189.28529753035</v>
          </cell>
          <cell r="X21">
            <v>7416933.3156497469</v>
          </cell>
          <cell r="Y21">
            <v>7343217.8499999978</v>
          </cell>
          <cell r="Z21">
            <v>73715.465649749152</v>
          </cell>
        </row>
        <row r="22">
          <cell r="A22">
            <v>45657</v>
          </cell>
          <cell r="B22">
            <v>2537524</v>
          </cell>
          <cell r="C22">
            <v>161522.85168682368</v>
          </cell>
          <cell r="D22">
            <v>101220.9870570763</v>
          </cell>
          <cell r="F22">
            <v>2695800</v>
          </cell>
          <cell r="G22">
            <v>171597.70846594524</v>
          </cell>
          <cell r="H22">
            <v>279132.27243793802</v>
          </cell>
          <cell r="J22">
            <v>380353.25949501432</v>
          </cell>
          <cell r="L22">
            <v>263558.88</v>
          </cell>
          <cell r="M22">
            <v>9727.08</v>
          </cell>
          <cell r="N22">
            <v>253831.8</v>
          </cell>
          <cell r="O22">
            <v>-0.34705183215555735</v>
          </cell>
          <cell r="Q22">
            <v>272984.27999999997</v>
          </cell>
          <cell r="R22">
            <v>25262.722317039774</v>
          </cell>
          <cell r="S22">
            <v>247721.55768296024</v>
          </cell>
          <cell r="T22">
            <v>285636.27466640231</v>
          </cell>
          <cell r="V22">
            <v>285635.92761457013</v>
          </cell>
          <cell r="X22">
            <v>7785043.6781195551</v>
          </cell>
          <cell r="Y22">
            <v>7879761.0099999979</v>
          </cell>
          <cell r="Z22">
            <v>-94717.331880442798</v>
          </cell>
        </row>
        <row r="23">
          <cell r="A23">
            <v>46022</v>
          </cell>
          <cell r="B23">
            <v>2537524</v>
          </cell>
          <cell r="C23">
            <v>101220.9870570763</v>
          </cell>
          <cell r="D23">
            <v>0</v>
          </cell>
          <cell r="F23">
            <v>2695800</v>
          </cell>
          <cell r="G23">
            <v>171597.70846594524</v>
          </cell>
          <cell r="H23">
            <v>107534.56397199258</v>
          </cell>
          <cell r="J23">
            <v>107534.56397199258</v>
          </cell>
          <cell r="L23">
            <v>0</v>
          </cell>
          <cell r="M23">
            <v>0</v>
          </cell>
          <cell r="N23">
            <v>0</v>
          </cell>
          <cell r="O23">
            <v>-0.34705183215555735</v>
          </cell>
          <cell r="Q23">
            <v>272984.27999999997</v>
          </cell>
          <cell r="R23">
            <v>9983.7986874893704</v>
          </cell>
          <cell r="S23">
            <v>263000.48131251062</v>
          </cell>
          <cell r="T23">
            <v>22635.793353891699</v>
          </cell>
          <cell r="V23">
            <v>22635.446302059543</v>
          </cell>
          <cell r="X23">
            <v>8067846.1723300666</v>
          </cell>
          <cell r="Y23">
            <v>8152745.2899999972</v>
          </cell>
          <cell r="Z23">
            <v>-84899.117669930682</v>
          </cell>
        </row>
        <row r="24">
          <cell r="A24">
            <v>46387</v>
          </cell>
          <cell r="B24">
            <v>2537524</v>
          </cell>
          <cell r="C24">
            <v>0</v>
          </cell>
          <cell r="D24">
            <v>0</v>
          </cell>
          <cell r="F24">
            <v>2695800</v>
          </cell>
          <cell r="G24">
            <v>107534.56397199258</v>
          </cell>
          <cell r="H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-0.34705183215555735</v>
          </cell>
          <cell r="Q24">
            <v>22748.69</v>
          </cell>
          <cell r="R24">
            <v>113.17756218842271</v>
          </cell>
          <cell r="S24">
            <v>22635.512437811576</v>
          </cell>
          <cell r="T24">
            <v>0.28091608012255165</v>
          </cell>
          <cell r="V24">
            <v>-6.6135752033005701E-2</v>
          </cell>
          <cell r="X24">
            <v>8175493.9138642475</v>
          </cell>
          <cell r="Y24">
            <v>8175493.9799999977</v>
          </cell>
          <cell r="Z24">
            <v>-6.6135750152170658E-2</v>
          </cell>
        </row>
        <row r="25">
          <cell r="B25">
            <v>2537524</v>
          </cell>
          <cell r="C25">
            <v>2537524</v>
          </cell>
          <cell r="D25">
            <v>0</v>
          </cell>
          <cell r="F25">
            <v>2695800</v>
          </cell>
          <cell r="G25">
            <v>2695800</v>
          </cell>
          <cell r="H25">
            <v>0</v>
          </cell>
          <cell r="J25">
            <v>0</v>
          </cell>
          <cell r="L25">
            <v>4080729.7799999993</v>
          </cell>
          <cell r="M25">
            <v>1543205.4329481681</v>
          </cell>
          <cell r="N25">
            <v>2537524.3470518319</v>
          </cell>
          <cell r="Q25">
            <v>4094764.1999999983</v>
          </cell>
          <cell r="R25">
            <v>1398964.4809160794</v>
          </cell>
          <cell r="S25">
            <v>2695799.7190839201</v>
          </cell>
          <cell r="X25">
            <v>-6.6135750152170658E-2</v>
          </cell>
          <cell r="Y25" t="str">
            <v>OK!</v>
          </cell>
        </row>
        <row r="26">
          <cell r="N26" t="str">
            <v>OK!</v>
          </cell>
          <cell r="S26" t="str">
            <v>OK!</v>
          </cell>
        </row>
        <row r="27">
          <cell r="A27">
            <v>1</v>
          </cell>
          <cell r="B27">
            <v>2</v>
          </cell>
          <cell r="C27">
            <v>3</v>
          </cell>
          <cell r="D27">
            <v>4</v>
          </cell>
          <cell r="E27">
            <v>5</v>
          </cell>
          <cell r="F27">
            <v>6</v>
          </cell>
          <cell r="G27">
            <v>7</v>
          </cell>
          <cell r="H27">
            <v>8</v>
          </cell>
          <cell r="I27">
            <v>9</v>
          </cell>
          <cell r="J27">
            <v>10</v>
          </cell>
          <cell r="K27">
            <v>11</v>
          </cell>
          <cell r="L27">
            <v>12</v>
          </cell>
          <cell r="M27">
            <v>13</v>
          </cell>
          <cell r="N27">
            <v>14</v>
          </cell>
          <cell r="O27">
            <v>15</v>
          </cell>
          <cell r="P27">
            <v>16</v>
          </cell>
          <cell r="Q27">
            <v>17</v>
          </cell>
          <cell r="R27">
            <v>18</v>
          </cell>
          <cell r="S27">
            <v>19</v>
          </cell>
          <cell r="T27">
            <v>20</v>
          </cell>
          <cell r="U27">
            <v>21</v>
          </cell>
          <cell r="V27">
            <v>22</v>
          </cell>
          <cell r="W27">
            <v>23</v>
          </cell>
          <cell r="X27">
            <v>24</v>
          </cell>
          <cell r="Y27">
            <v>25</v>
          </cell>
          <cell r="Z27">
            <v>26</v>
          </cell>
        </row>
      </sheetData>
      <sheetData sheetId="11"/>
      <sheetData sheetId="12"/>
      <sheetData sheetId="13"/>
      <sheetData sheetId="14">
        <row r="19">
          <cell r="G19">
            <v>-339595.22</v>
          </cell>
        </row>
      </sheetData>
      <sheetData sheetId="15"/>
      <sheetData sheetId="16"/>
      <sheetData sheetId="17">
        <row r="29">
          <cell r="D29">
            <v>9685079</v>
          </cell>
        </row>
      </sheetData>
      <sheetData sheetId="18"/>
      <sheetData sheetId="19"/>
      <sheetData sheetId="20">
        <row r="7">
          <cell r="H7">
            <v>0</v>
          </cell>
        </row>
      </sheetData>
      <sheetData sheetId="21"/>
      <sheetData sheetId="22"/>
      <sheetData sheetId="23"/>
      <sheetData sheetId="24">
        <row r="42">
          <cell r="M42">
            <v>562013</v>
          </cell>
        </row>
      </sheetData>
      <sheetData sheetId="25"/>
      <sheetData sheetId="26"/>
      <sheetData sheetId="27"/>
      <sheetData sheetId="28"/>
      <sheetData sheetId="29"/>
      <sheetData sheetId="30">
        <row r="6">
          <cell r="L6">
            <v>417666.25</v>
          </cell>
        </row>
      </sheetData>
      <sheetData sheetId="31"/>
      <sheetData sheetId="32">
        <row r="9">
          <cell r="G9">
            <v>-11170468.099333739</v>
          </cell>
        </row>
      </sheetData>
      <sheetData sheetId="33">
        <row r="5">
          <cell r="D5" t="str">
            <v>Dr.</v>
          </cell>
        </row>
        <row r="6">
          <cell r="B6" t="str">
            <v>Account</v>
          </cell>
          <cell r="D6" t="str">
            <v>(Cr.)</v>
          </cell>
        </row>
        <row r="7">
          <cell r="B7" t="str">
            <v>190112</v>
          </cell>
          <cell r="D7">
            <v>1714286.6552891969</v>
          </cell>
        </row>
        <row r="8">
          <cell r="B8" t="str">
            <v>190113</v>
          </cell>
          <cell r="D8">
            <v>0</v>
          </cell>
        </row>
        <row r="9">
          <cell r="B9" t="str">
            <v>190114</v>
          </cell>
          <cell r="D9">
            <v>-2590969.0313732764</v>
          </cell>
        </row>
        <row r="10">
          <cell r="B10" t="str">
            <v>190122</v>
          </cell>
          <cell r="D10">
            <v>-1193.4700052130684</v>
          </cell>
        </row>
        <row r="11">
          <cell r="B11" t="str">
            <v>190123</v>
          </cell>
          <cell r="D11">
            <v>-348338.43029251462</v>
          </cell>
        </row>
        <row r="12">
          <cell r="B12" t="str">
            <v>190124</v>
          </cell>
          <cell r="D12">
            <v>2235228.4301724434</v>
          </cell>
        </row>
        <row r="13">
          <cell r="B13" t="str">
            <v>190125</v>
          </cell>
          <cell r="D13">
            <v>0</v>
          </cell>
        </row>
        <row r="14">
          <cell r="B14" t="str">
            <v>190211</v>
          </cell>
          <cell r="D14">
            <v>0</v>
          </cell>
        </row>
        <row r="15">
          <cell r="B15" t="str">
            <v>190230</v>
          </cell>
          <cell r="D15">
            <v>0</v>
          </cell>
        </row>
        <row r="16">
          <cell r="B16" t="str">
            <v>190260</v>
          </cell>
          <cell r="D16">
            <v>-60049.410632393978</v>
          </cell>
        </row>
        <row r="17">
          <cell r="B17" t="str">
            <v>190310</v>
          </cell>
          <cell r="D17">
            <v>-3439490.0578406453</v>
          </cell>
        </row>
        <row r="18">
          <cell r="B18" t="str">
            <v>190320</v>
          </cell>
          <cell r="D18">
            <v>0</v>
          </cell>
        </row>
        <row r="19">
          <cell r="B19" t="str">
            <v>190330</v>
          </cell>
          <cell r="D19">
            <v>203744.379004494</v>
          </cell>
        </row>
        <row r="20">
          <cell r="B20" t="str">
            <v>190331</v>
          </cell>
          <cell r="D20">
            <v>2403099.5975647122</v>
          </cell>
        </row>
        <row r="21">
          <cell r="B21" t="str">
            <v>190340</v>
          </cell>
          <cell r="D21">
            <v>-5750400.6988427658</v>
          </cell>
        </row>
        <row r="22">
          <cell r="B22" t="str">
            <v>190350</v>
          </cell>
          <cell r="D22">
            <v>0</v>
          </cell>
        </row>
        <row r="23">
          <cell r="B23" t="str">
            <v>190356</v>
          </cell>
          <cell r="D23">
            <v>0</v>
          </cell>
        </row>
        <row r="24">
          <cell r="B24" t="str">
            <v>190410</v>
          </cell>
          <cell r="D24">
            <v>-79334.095058031322</v>
          </cell>
        </row>
        <row r="25">
          <cell r="B25" t="str">
            <v>190420</v>
          </cell>
          <cell r="D25">
            <v>-63707.206654942944</v>
          </cell>
        </row>
        <row r="26">
          <cell r="B26" t="str">
            <v>190430</v>
          </cell>
          <cell r="D26">
            <v>-775118.62439480377</v>
          </cell>
        </row>
        <row r="27">
          <cell r="B27" t="str">
            <v>190440</v>
          </cell>
          <cell r="D27">
            <v>-35082.969108472171</v>
          </cell>
        </row>
        <row r="28">
          <cell r="B28" t="str">
            <v>190450</v>
          </cell>
          <cell r="D28">
            <v>-216487.81511667423</v>
          </cell>
        </row>
        <row r="29">
          <cell r="B29" t="str">
            <v>254100</v>
          </cell>
          <cell r="D29">
            <v>0</v>
          </cell>
        </row>
        <row r="30">
          <cell r="B30" t="str">
            <v>282100</v>
          </cell>
          <cell r="D30">
            <v>139672231.53579366</v>
          </cell>
        </row>
        <row r="31">
          <cell r="B31" t="str">
            <v>282120</v>
          </cell>
          <cell r="D31">
            <v>211317.72070123802</v>
          </cell>
        </row>
        <row r="32">
          <cell r="B32" t="str">
            <v>282130</v>
          </cell>
          <cell r="D32">
            <v>0</v>
          </cell>
        </row>
        <row r="33">
          <cell r="B33" t="str">
            <v>282135</v>
          </cell>
          <cell r="D33">
            <v>0</v>
          </cell>
        </row>
        <row r="34">
          <cell r="B34" t="str">
            <v>282140</v>
          </cell>
          <cell r="D34">
            <v>48286.188559763672</v>
          </cell>
        </row>
        <row r="35">
          <cell r="B35" t="str">
            <v>282150</v>
          </cell>
          <cell r="D35">
            <v>110858.72288839222</v>
          </cell>
        </row>
        <row r="36">
          <cell r="B36" t="str">
            <v>283100</v>
          </cell>
          <cell r="D36">
            <v>15411.596479557615</v>
          </cell>
        </row>
        <row r="37">
          <cell r="B37" t="str">
            <v>283103</v>
          </cell>
          <cell r="D37">
            <v>1325915.2802177663</v>
          </cell>
        </row>
        <row r="38">
          <cell r="B38" t="str">
            <v>283116</v>
          </cell>
          <cell r="D38">
            <v>1763359.8314345172</v>
          </cell>
        </row>
        <row r="39">
          <cell r="B39" t="str">
            <v>283123</v>
          </cell>
          <cell r="D39">
            <v>113552.59580232223</v>
          </cell>
        </row>
        <row r="40">
          <cell r="B40" t="str">
            <v>283139</v>
          </cell>
          <cell r="D40">
            <v>1563299.5557733336</v>
          </cell>
        </row>
        <row r="41">
          <cell r="B41" t="str">
            <v>283355</v>
          </cell>
          <cell r="D41">
            <v>0</v>
          </cell>
        </row>
        <row r="42">
          <cell r="B42" t="str">
            <v>283366</v>
          </cell>
          <cell r="D42">
            <v>0</v>
          </cell>
        </row>
        <row r="43">
          <cell r="B43" t="str">
            <v>283400</v>
          </cell>
          <cell r="D43">
            <v>1188053.6873472692</v>
          </cell>
        </row>
        <row r="44">
          <cell r="B44" t="str">
            <v>283900</v>
          </cell>
          <cell r="D44">
            <v>999688.9602185511</v>
          </cell>
        </row>
        <row r="45">
          <cell r="B45" t="str">
            <v>283914</v>
          </cell>
          <cell r="D45">
            <v>0</v>
          </cell>
        </row>
        <row r="46">
          <cell r="B46" t="str">
            <v>283915</v>
          </cell>
          <cell r="D46">
            <v>0</v>
          </cell>
        </row>
        <row r="47">
          <cell r="B47" t="str">
            <v>283917</v>
          </cell>
          <cell r="D47">
            <v>0</v>
          </cell>
        </row>
        <row r="48">
          <cell r="B48" t="str">
            <v>283921</v>
          </cell>
          <cell r="D48">
            <v>45594.073824537962</v>
          </cell>
        </row>
        <row r="49">
          <cell r="B49" t="str">
            <v>283924</v>
          </cell>
          <cell r="D49">
            <v>0</v>
          </cell>
        </row>
        <row r="50">
          <cell r="B50" t="str">
            <v>282200</v>
          </cell>
          <cell r="D50">
            <v>604034.57169589424</v>
          </cell>
        </row>
        <row r="51">
          <cell r="B51" t="str">
            <v>254430</v>
          </cell>
          <cell r="D51">
            <v>-140857791.57344794</v>
          </cell>
        </row>
        <row r="53">
          <cell r="B53" t="str">
            <v>190117</v>
          </cell>
          <cell r="D53">
            <v>60749.309548266028</v>
          </cell>
        </row>
        <row r="54">
          <cell r="B54" t="str">
            <v>190124</v>
          </cell>
          <cell r="D54">
            <v>-37131.230959012624</v>
          </cell>
        </row>
        <row r="55">
          <cell r="B55" t="str">
            <v>190126</v>
          </cell>
          <cell r="D55">
            <v>0</v>
          </cell>
        </row>
        <row r="56">
          <cell r="B56" t="str">
            <v>190331</v>
          </cell>
          <cell r="D56">
            <v>-62655.868077623425</v>
          </cell>
        </row>
        <row r="57">
          <cell r="B57" t="str">
            <v>190340</v>
          </cell>
          <cell r="D57">
            <v>-3569.4981965061106</v>
          </cell>
        </row>
        <row r="58">
          <cell r="B58" t="str">
            <v>190356</v>
          </cell>
          <cell r="D58">
            <v>0</v>
          </cell>
        </row>
        <row r="59">
          <cell r="B59" t="str">
            <v>282300</v>
          </cell>
          <cell r="D59">
            <v>2568812.0875230171</v>
          </cell>
        </row>
        <row r="60">
          <cell r="B60" t="str">
            <v>283126</v>
          </cell>
          <cell r="D60">
            <v>0</v>
          </cell>
        </row>
        <row r="61">
          <cell r="B61" t="str">
            <v>283139</v>
          </cell>
          <cell r="D61">
            <v>250730.23101293162</v>
          </cell>
        </row>
        <row r="62">
          <cell r="B62" t="str">
            <v>283251</v>
          </cell>
          <cell r="D62">
            <v>0</v>
          </cell>
        </row>
        <row r="63">
          <cell r="B63" t="str">
            <v>283914</v>
          </cell>
          <cell r="D63">
            <v>0</v>
          </cell>
        </row>
        <row r="64">
          <cell r="B64" t="str">
            <v>283917</v>
          </cell>
          <cell r="D64">
            <v>0</v>
          </cell>
        </row>
        <row r="65">
          <cell r="B65" t="str">
            <v>254430</v>
          </cell>
          <cell r="D65">
            <v>-2776935.0308510726</v>
          </cell>
        </row>
        <row r="67">
          <cell r="B67" t="str">
            <v>282130</v>
          </cell>
          <cell r="D67">
            <v>-19607.940939973741</v>
          </cell>
        </row>
        <row r="68">
          <cell r="B68" t="str">
            <v>282135</v>
          </cell>
          <cell r="D68">
            <v>-15704.326697840639</v>
          </cell>
        </row>
        <row r="69">
          <cell r="B69" t="str">
            <v>190125</v>
          </cell>
          <cell r="D69">
            <v>-343268.120688522</v>
          </cell>
        </row>
        <row r="70">
          <cell r="B70" t="str">
            <v>283123</v>
          </cell>
        </row>
        <row r="71">
          <cell r="B71" t="str">
            <v>410130</v>
          </cell>
          <cell r="D71">
            <v>378580.41847806331</v>
          </cell>
        </row>
        <row r="72">
          <cell r="B72" t="str">
            <v>411128</v>
          </cell>
          <cell r="D72">
            <v>0</v>
          </cell>
        </row>
        <row r="73">
          <cell r="B73" t="str">
            <v>283251</v>
          </cell>
          <cell r="D73">
            <v>4015335.4431796744</v>
          </cell>
        </row>
        <row r="74">
          <cell r="B74" t="str">
            <v>410251</v>
          </cell>
          <cell r="D74">
            <v>-4015335.4431796744</v>
          </cell>
        </row>
        <row r="75">
          <cell r="B75" t="str">
            <v>282135</v>
          </cell>
          <cell r="D75">
            <v>2260457.2259461423</v>
          </cell>
        </row>
        <row r="76">
          <cell r="B76" t="str">
            <v>410210</v>
          </cell>
          <cell r="D76">
            <v>-2260457.2259461423</v>
          </cell>
        </row>
        <row r="77">
          <cell r="B77" t="str">
            <v>(to adjust deferred income tax assets &amp; liabilites to TCJA rate - w/p EDIT)</v>
          </cell>
        </row>
        <row r="79">
          <cell r="D79">
            <v>3.0151726678013802E-2</v>
          </cell>
        </row>
        <row r="80">
          <cell r="D80">
            <v>-143634726.60429901</v>
          </cell>
        </row>
        <row r="81">
          <cell r="D81">
            <v>378580.41847806331</v>
          </cell>
        </row>
        <row r="82">
          <cell r="D82">
            <v>-4015335.4431796744</v>
          </cell>
        </row>
        <row r="83">
          <cell r="D83">
            <v>-2260457.2259461423</v>
          </cell>
        </row>
        <row r="84">
          <cell r="B84" t="str">
            <v>216000</v>
          </cell>
          <cell r="D84">
            <v>-5897212.2506477535</v>
          </cell>
        </row>
        <row r="87">
          <cell r="B87" t="str">
            <v>182319</v>
          </cell>
          <cell r="D87">
            <v>-10704626.668664053</v>
          </cell>
        </row>
        <row r="88">
          <cell r="B88" t="str">
            <v>283917</v>
          </cell>
          <cell r="D88">
            <v>10704626.668664053</v>
          </cell>
        </row>
        <row r="89">
          <cell r="B89" t="str">
            <v>182319</v>
          </cell>
          <cell r="D89">
            <v>42236.108664051178</v>
          </cell>
        </row>
        <row r="90">
          <cell r="B90" t="str">
            <v>283917</v>
          </cell>
          <cell r="D90">
            <v>-42236.108664051178</v>
          </cell>
        </row>
        <row r="91">
          <cell r="B91" t="str">
            <v>(To adjust regulatory asset &amp; liability to TCJA rates - w/p REG-AFUDC)</v>
          </cell>
        </row>
        <row r="93">
          <cell r="B93" t="str">
            <v>182366</v>
          </cell>
          <cell r="D93">
            <v>-4094569.8127425071</v>
          </cell>
        </row>
        <row r="94">
          <cell r="B94" t="str">
            <v>283366</v>
          </cell>
          <cell r="D94">
            <v>4094569.8127425071</v>
          </cell>
        </row>
        <row r="95">
          <cell r="B95" t="str">
            <v>(To adjust regulatory asset &amp; liability to TCJA rates - w/p REG-ITC)</v>
          </cell>
        </row>
        <row r="97">
          <cell r="B97" t="str">
            <v>190211</v>
          </cell>
          <cell r="D97">
            <v>-201111</v>
          </cell>
        </row>
        <row r="98">
          <cell r="B98" t="str">
            <v>282100</v>
          </cell>
          <cell r="D98">
            <v>201111</v>
          </cell>
        </row>
        <row r="99">
          <cell r="B99" t="str">
            <v>(To adjust regulatory asset &amp; liability to TCJA rates - w/p REG-DP)</v>
          </cell>
        </row>
        <row r="101">
          <cell r="B101">
            <v>190356</v>
          </cell>
          <cell r="D101">
            <v>-7511381.7901252992</v>
          </cell>
        </row>
        <row r="102">
          <cell r="B102">
            <v>283914</v>
          </cell>
          <cell r="D102">
            <v>7511381.7901252992</v>
          </cell>
        </row>
        <row r="103">
          <cell r="B103">
            <v>190356</v>
          </cell>
          <cell r="D103">
            <v>-774832.6360267424</v>
          </cell>
        </row>
        <row r="104">
          <cell r="B104">
            <v>283914</v>
          </cell>
          <cell r="D104">
            <v>774832.6360267424</v>
          </cell>
        </row>
        <row r="105">
          <cell r="B105">
            <v>254100</v>
          </cell>
          <cell r="D105">
            <v>0</v>
          </cell>
        </row>
        <row r="106">
          <cell r="B106" t="str">
            <v>(To adjust regulatory asset &amp; liability to TCJA rates - w/p REG-FAS18)</v>
          </cell>
        </row>
        <row r="108">
          <cell r="B108" t="str">
            <v>182311</v>
          </cell>
          <cell r="D108">
            <v>0</v>
          </cell>
        </row>
        <row r="109">
          <cell r="B109" t="str">
            <v>283913</v>
          </cell>
          <cell r="D109">
            <v>0</v>
          </cell>
        </row>
        <row r="110">
          <cell r="B110" t="str">
            <v>(To adjust regulatory asset &amp; liability to TCJA rates - w/p REG-FAS 109)</v>
          </cell>
        </row>
        <row r="112">
          <cell r="B112" t="str">
            <v>190320</v>
          </cell>
          <cell r="D112">
            <v>48362138.94453422</v>
          </cell>
        </row>
        <row r="113">
          <cell r="B113" t="str">
            <v>254100</v>
          </cell>
          <cell r="D113">
            <v>-48362138.94453422</v>
          </cell>
        </row>
        <row r="114">
          <cell r="B114" t="str">
            <v>190320</v>
          </cell>
          <cell r="D114">
            <v>208282.50528286482</v>
          </cell>
        </row>
        <row r="115">
          <cell r="B115" t="str">
            <v>254100</v>
          </cell>
          <cell r="D115">
            <v>-208282.50528286482</v>
          </cell>
        </row>
        <row r="116">
          <cell r="B116" t="str">
            <v>190320</v>
          </cell>
          <cell r="D116">
            <v>957539.53885375313</v>
          </cell>
        </row>
        <row r="117">
          <cell r="B117" t="str">
            <v>254100</v>
          </cell>
          <cell r="D117">
            <v>-957539.53885375313</v>
          </cell>
        </row>
        <row r="118">
          <cell r="B118" t="str">
            <v>(to record tax gross up on excess deferred tax reg liability - w/p GU)</v>
          </cell>
        </row>
        <row r="122">
          <cell r="D122">
            <v>3.0151724815368652E-2</v>
          </cell>
        </row>
      </sheetData>
      <sheetData sheetId="34">
        <row r="3">
          <cell r="G3" t="str">
            <v>to Post</v>
          </cell>
          <cell r="I3" t="str">
            <v>Account</v>
          </cell>
          <cell r="J3" t="str">
            <v>Liability</v>
          </cell>
        </row>
        <row r="4">
          <cell r="B4" t="str">
            <v>BB</v>
          </cell>
          <cell r="C4">
            <v>-277013007.66000003</v>
          </cell>
        </row>
        <row r="6">
          <cell r="B6" t="str">
            <v>Prov</v>
          </cell>
          <cell r="C6">
            <v>2567948.8800000004</v>
          </cell>
        </row>
        <row r="7">
          <cell r="B7" t="str">
            <v>Prov</v>
          </cell>
          <cell r="C7">
            <v>-3162412.9</v>
          </cell>
        </row>
        <row r="8">
          <cell r="B8" t="str">
            <v>Prov</v>
          </cell>
          <cell r="C8">
            <v>-190416.11000000002</v>
          </cell>
        </row>
        <row r="9">
          <cell r="B9" t="str">
            <v>Prov</v>
          </cell>
          <cell r="C9">
            <v>-82945.880000000048</v>
          </cell>
        </row>
        <row r="10">
          <cell r="B10" t="str">
            <v>Prov</v>
          </cell>
          <cell r="C10">
            <v>92329.82</v>
          </cell>
        </row>
        <row r="11">
          <cell r="B11" t="str">
            <v>Prov</v>
          </cell>
          <cell r="C11">
            <v>75397.699999999968</v>
          </cell>
        </row>
        <row r="12">
          <cell r="B12" t="str">
            <v>Prov</v>
          </cell>
          <cell r="C12">
            <v>100120.15000000011</v>
          </cell>
        </row>
        <row r="13">
          <cell r="B13" t="str">
            <v>Prov</v>
          </cell>
          <cell r="C13">
            <v>81502.679999999964</v>
          </cell>
        </row>
        <row r="14">
          <cell r="B14" t="str">
            <v>Prov</v>
          </cell>
          <cell r="C14">
            <v>-9810.7000000001281</v>
          </cell>
        </row>
        <row r="15">
          <cell r="B15" t="str">
            <v>TCJA</v>
          </cell>
          <cell r="C15">
            <v>206878</v>
          </cell>
          <cell r="G15">
            <v>0</v>
          </cell>
          <cell r="I15" t="str">
            <v>190230</v>
          </cell>
          <cell r="J15" t="str">
            <v>254430</v>
          </cell>
        </row>
        <row r="16">
          <cell r="B16" t="str">
            <v>Reg</v>
          </cell>
          <cell r="C16">
            <v>245262</v>
          </cell>
        </row>
        <row r="17">
          <cell r="B17" t="str">
            <v>TCJA</v>
          </cell>
          <cell r="C17">
            <v>-1007299</v>
          </cell>
          <cell r="G17">
            <v>0</v>
          </cell>
          <cell r="I17" t="str">
            <v>283915</v>
          </cell>
          <cell r="J17" t="str">
            <v>182311</v>
          </cell>
        </row>
        <row r="18">
          <cell r="B18" t="str">
            <v>Reg</v>
          </cell>
          <cell r="C18">
            <v>504704</v>
          </cell>
        </row>
        <row r="19">
          <cell r="B19" t="str">
            <v>Reg</v>
          </cell>
          <cell r="C19">
            <v>32225.06</v>
          </cell>
        </row>
        <row r="20">
          <cell r="B20" t="str">
            <v>Reg</v>
          </cell>
          <cell r="C20">
            <v>0</v>
          </cell>
        </row>
        <row r="21">
          <cell r="B21" t="str">
            <v>TCJA</v>
          </cell>
          <cell r="C21">
            <v>2993337.3851264101</v>
          </cell>
          <cell r="G21">
            <v>0</v>
          </cell>
          <cell r="I21" t="str">
            <v>283915</v>
          </cell>
          <cell r="J21" t="str">
            <v>182311</v>
          </cell>
        </row>
        <row r="22">
          <cell r="B22" t="str">
            <v>Reg</v>
          </cell>
          <cell r="C22">
            <v>250643.82732651901</v>
          </cell>
        </row>
        <row r="23">
          <cell r="B23" t="str">
            <v>RR</v>
          </cell>
          <cell r="C23">
            <v>-637926.15</v>
          </cell>
        </row>
        <row r="24">
          <cell r="B24" t="str">
            <v>Reg</v>
          </cell>
          <cell r="C24">
            <v>59001.84</v>
          </cell>
        </row>
        <row r="25">
          <cell r="B25" t="str">
            <v>TCJA</v>
          </cell>
          <cell r="C25">
            <v>-4904301</v>
          </cell>
          <cell r="G25">
            <v>0</v>
          </cell>
          <cell r="I25" t="str">
            <v>190320</v>
          </cell>
          <cell r="J25" t="str">
            <v>254100</v>
          </cell>
        </row>
        <row r="26">
          <cell r="B26" t="str">
            <v>Reg</v>
          </cell>
          <cell r="C26">
            <v>-27355</v>
          </cell>
        </row>
        <row r="27">
          <cell r="B27" t="str">
            <v>MORR</v>
          </cell>
          <cell r="C27">
            <v>16947011.948556442</v>
          </cell>
        </row>
        <row r="28">
          <cell r="B28" t="str">
            <v>Reg</v>
          </cell>
          <cell r="C28">
            <v>-311547.38</v>
          </cell>
        </row>
        <row r="29">
          <cell r="B29" t="str">
            <v>Prov</v>
          </cell>
          <cell r="C29">
            <v>-38824</v>
          </cell>
        </row>
        <row r="30">
          <cell r="B30" t="str">
            <v>Prov</v>
          </cell>
          <cell r="C30">
            <v>221942</v>
          </cell>
        </row>
        <row r="31">
          <cell r="C31">
            <v>0</v>
          </cell>
          <cell r="G31">
            <v>0</v>
          </cell>
        </row>
        <row r="32">
          <cell r="C32">
            <v>14005467.171009371</v>
          </cell>
          <cell r="G32">
            <v>0</v>
          </cell>
        </row>
        <row r="33">
          <cell r="B33" t="str">
            <v>OK!</v>
          </cell>
          <cell r="C33">
            <v>-263007540.48899066</v>
          </cell>
        </row>
        <row r="36">
          <cell r="B36" t="str">
            <v>BB</v>
          </cell>
          <cell r="C36">
            <v>-11204069.002000002</v>
          </cell>
        </row>
        <row r="37">
          <cell r="B37" t="str">
            <v>Prov</v>
          </cell>
          <cell r="C37">
            <v>-487265</v>
          </cell>
        </row>
        <row r="38">
          <cell r="B38" t="str">
            <v>Prov</v>
          </cell>
          <cell r="C38">
            <v>-8960952</v>
          </cell>
        </row>
        <row r="39">
          <cell r="B39" t="str">
            <v>Prov</v>
          </cell>
          <cell r="C39">
            <v>-1529283</v>
          </cell>
        </row>
        <row r="40">
          <cell r="B40" t="str">
            <v>RR</v>
          </cell>
          <cell r="C40">
            <v>-9454.44</v>
          </cell>
        </row>
        <row r="41">
          <cell r="B41" t="str">
            <v>Prov</v>
          </cell>
          <cell r="C41">
            <v>487265</v>
          </cell>
        </row>
        <row r="42">
          <cell r="B42" t="str">
            <v>Prov</v>
          </cell>
          <cell r="C42">
            <v>8960952</v>
          </cell>
        </row>
        <row r="43">
          <cell r="B43" t="str">
            <v>MORR</v>
          </cell>
          <cell r="C43">
            <v>9153655</v>
          </cell>
        </row>
        <row r="44">
          <cell r="B44" t="str">
            <v>Prov</v>
          </cell>
          <cell r="C44">
            <v>-1366680</v>
          </cell>
        </row>
        <row r="45">
          <cell r="B45" t="str">
            <v>Recl</v>
          </cell>
          <cell r="C45">
            <v>1323432</v>
          </cell>
        </row>
        <row r="48">
          <cell r="C48">
            <v>0</v>
          </cell>
        </row>
        <row r="49">
          <cell r="C49">
            <v>7571669.5600000005</v>
          </cell>
        </row>
        <row r="50">
          <cell r="B50" t="str">
            <v>OK!</v>
          </cell>
          <cell r="C50">
            <v>-3632399.4420000017</v>
          </cell>
        </row>
        <row r="51">
          <cell r="B51">
            <v>0.20100924372673035</v>
          </cell>
          <cell r="C51">
            <v>-266639939.93099067</v>
          </cell>
        </row>
      </sheetData>
      <sheetData sheetId="35"/>
      <sheetData sheetId="36"/>
      <sheetData sheetId="37"/>
      <sheetData sheetId="38">
        <row r="4">
          <cell r="C4" t="str">
            <v>Tax-</v>
          </cell>
        </row>
        <row r="5">
          <cell r="C5" t="str">
            <v>Effected</v>
          </cell>
        </row>
        <row r="10">
          <cell r="C10">
            <v>321.60209986715017</v>
          </cell>
        </row>
        <row r="12">
          <cell r="C12">
            <v>-0.76200000000000001</v>
          </cell>
        </row>
        <row r="13">
          <cell r="C13">
            <v>915.92399999999998</v>
          </cell>
        </row>
        <row r="14">
          <cell r="C14">
            <v>4971248.33409</v>
          </cell>
        </row>
        <row r="15">
          <cell r="C15">
            <v>-1253661.17187</v>
          </cell>
        </row>
        <row r="16">
          <cell r="C16">
            <v>681227.91237000411</v>
          </cell>
        </row>
        <row r="17">
          <cell r="C17">
            <v>-4576001.0105400048</v>
          </cell>
        </row>
        <row r="18">
          <cell r="C18">
            <v>11459.462729999985</v>
          </cell>
        </row>
        <row r="19">
          <cell r="C19">
            <v>244942.23300000001</v>
          </cell>
        </row>
        <row r="20">
          <cell r="C20">
            <v>0</v>
          </cell>
        </row>
        <row r="21">
          <cell r="C21">
            <v>-6421084.9230546216</v>
          </cell>
        </row>
        <row r="22">
          <cell r="C22">
            <v>-915.54300000000001</v>
          </cell>
        </row>
        <row r="23">
          <cell r="C23">
            <v>25763.22</v>
          </cell>
        </row>
        <row r="24">
          <cell r="C24">
            <v>-2378.9639999999999</v>
          </cell>
        </row>
        <row r="25">
          <cell r="C25">
            <v>-35271.837</v>
          </cell>
        </row>
        <row r="26">
          <cell r="C26">
            <v>-207641.19</v>
          </cell>
        </row>
        <row r="27">
          <cell r="C27">
            <v>84637.244999999995</v>
          </cell>
        </row>
        <row r="28">
          <cell r="C28">
            <v>-46213.219739999993</v>
          </cell>
        </row>
        <row r="29">
          <cell r="C29">
            <v>-13436.727000000001</v>
          </cell>
        </row>
        <row r="30">
          <cell r="C30">
            <v>0</v>
          </cell>
        </row>
        <row r="31">
          <cell r="C31">
            <v>-1988040.4739999999</v>
          </cell>
        </row>
        <row r="32">
          <cell r="C32">
            <v>452026.40100000001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-15774.162</v>
          </cell>
        </row>
        <row r="42">
          <cell r="C42">
            <v>1169770.203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-0.38100000000000001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-444682.62599999999</v>
          </cell>
        </row>
        <row r="51">
          <cell r="C51">
            <v>-654934.11176999996</v>
          </cell>
        </row>
        <row r="52">
          <cell r="C52">
            <v>0</v>
          </cell>
        </row>
        <row r="53">
          <cell r="C53">
            <v>-356453.69400000002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-0.14478000102192165</v>
          </cell>
        </row>
        <row r="60">
          <cell r="C60">
            <v>0</v>
          </cell>
        </row>
        <row r="61">
          <cell r="C61">
            <v>-31826.073</v>
          </cell>
        </row>
        <row r="62">
          <cell r="C62">
            <v>-57150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19147440.612459</v>
          </cell>
        </row>
        <row r="66">
          <cell r="C66">
            <v>0</v>
          </cell>
        </row>
        <row r="67">
          <cell r="C67">
            <v>300965.23499999999</v>
          </cell>
        </row>
        <row r="68">
          <cell r="C68">
            <v>10985251.369994244</v>
          </cell>
        </row>
        <row r="69">
          <cell r="C69">
            <v>10985251.369994244</v>
          </cell>
        </row>
        <row r="70">
          <cell r="C70" t="str">
            <v>OK!</v>
          </cell>
        </row>
      </sheetData>
      <sheetData sheetId="39"/>
      <sheetData sheetId="40">
        <row r="3">
          <cell r="A3" t="str">
            <v>Unit</v>
          </cell>
        </row>
      </sheetData>
      <sheetData sheetId="41">
        <row r="3">
          <cell r="A3" t="str">
            <v>Unit</v>
          </cell>
          <cell r="C3" t="str">
            <v>Account</v>
          </cell>
          <cell r="L3" t="str">
            <v>Only</v>
          </cell>
        </row>
        <row r="4">
          <cell r="A4" t="str">
            <v>GL001</v>
          </cell>
          <cell r="C4" t="str">
            <v>100000</v>
          </cell>
          <cell r="L4">
            <v>0</v>
          </cell>
        </row>
        <row r="5">
          <cell r="A5" t="str">
            <v>GL001</v>
          </cell>
          <cell r="C5" t="str">
            <v>100001</v>
          </cell>
          <cell r="L5">
            <v>0</v>
          </cell>
        </row>
        <row r="6">
          <cell r="A6" t="str">
            <v>GL001</v>
          </cell>
          <cell r="C6" t="str">
            <v>100002</v>
          </cell>
          <cell r="L6">
            <v>0</v>
          </cell>
        </row>
        <row r="7">
          <cell r="A7" t="str">
            <v>GL001</v>
          </cell>
          <cell r="C7" t="str">
            <v>100003</v>
          </cell>
          <cell r="L7">
            <v>0</v>
          </cell>
        </row>
        <row r="8">
          <cell r="A8" t="str">
            <v>GL001</v>
          </cell>
          <cell r="C8" t="str">
            <v>100004</v>
          </cell>
          <cell r="L8">
            <v>0</v>
          </cell>
        </row>
        <row r="9">
          <cell r="A9" t="str">
            <v>GL001</v>
          </cell>
          <cell r="C9" t="str">
            <v>100005</v>
          </cell>
          <cell r="L9">
            <v>0</v>
          </cell>
        </row>
        <row r="10">
          <cell r="A10" t="str">
            <v>GL001</v>
          </cell>
          <cell r="C10" t="str">
            <v>100007</v>
          </cell>
          <cell r="L10">
            <v>0</v>
          </cell>
        </row>
        <row r="11">
          <cell r="A11" t="str">
            <v>GL001</v>
          </cell>
          <cell r="C11" t="str">
            <v>101000</v>
          </cell>
          <cell r="L11">
            <v>2227425276.1300001</v>
          </cell>
        </row>
        <row r="12">
          <cell r="A12" t="str">
            <v>GL001</v>
          </cell>
          <cell r="C12" t="str">
            <v>101100</v>
          </cell>
          <cell r="L12">
            <v>5283795.18</v>
          </cell>
        </row>
        <row r="13">
          <cell r="A13" t="str">
            <v>GL001</v>
          </cell>
          <cell r="C13" t="str">
            <v>105000</v>
          </cell>
          <cell r="L13">
            <v>742752.42</v>
          </cell>
        </row>
        <row r="14">
          <cell r="A14" t="str">
            <v>GL001</v>
          </cell>
          <cell r="C14" t="str">
            <v>106100</v>
          </cell>
          <cell r="L14">
            <v>479562317.24000001</v>
          </cell>
        </row>
        <row r="15">
          <cell r="A15" t="str">
            <v>GL001</v>
          </cell>
          <cell r="C15" t="str">
            <v>107000</v>
          </cell>
          <cell r="L15">
            <v>28218294.530000001</v>
          </cell>
        </row>
        <row r="16">
          <cell r="A16" t="str">
            <v>GL001</v>
          </cell>
          <cell r="C16" t="str">
            <v>107002</v>
          </cell>
          <cell r="L16">
            <v>266149.36</v>
          </cell>
        </row>
        <row r="17">
          <cell r="A17" t="str">
            <v>GL001</v>
          </cell>
          <cell r="C17" t="str">
            <v>108100</v>
          </cell>
          <cell r="L17">
            <v>-771608590.95000005</v>
          </cell>
        </row>
        <row r="18">
          <cell r="A18" t="str">
            <v>GL001</v>
          </cell>
          <cell r="C18" t="str">
            <v>108150</v>
          </cell>
          <cell r="L18">
            <v>-5226302.59</v>
          </cell>
        </row>
        <row r="19">
          <cell r="A19" t="str">
            <v>GL001</v>
          </cell>
          <cell r="C19" t="str">
            <v>108200</v>
          </cell>
          <cell r="L19">
            <v>17233541.59</v>
          </cell>
        </row>
        <row r="20">
          <cell r="A20" t="str">
            <v>GL001</v>
          </cell>
          <cell r="C20" t="str">
            <v>108202</v>
          </cell>
          <cell r="L20">
            <v>292652.03999999998</v>
          </cell>
        </row>
        <row r="21">
          <cell r="A21" t="str">
            <v>GL001</v>
          </cell>
          <cell r="C21" t="str">
            <v>111000</v>
          </cell>
          <cell r="L21">
            <v>-16908297.800000001</v>
          </cell>
        </row>
        <row r="22">
          <cell r="A22" t="str">
            <v>GL001</v>
          </cell>
          <cell r="C22" t="str">
            <v>111100</v>
          </cell>
          <cell r="L22">
            <v>0</v>
          </cell>
        </row>
        <row r="23">
          <cell r="A23" t="str">
            <v>GL001</v>
          </cell>
          <cell r="C23" t="str">
            <v>111101</v>
          </cell>
          <cell r="L23">
            <v>0</v>
          </cell>
        </row>
        <row r="24">
          <cell r="A24" t="str">
            <v>GL001</v>
          </cell>
          <cell r="C24" t="str">
            <v>111102</v>
          </cell>
          <cell r="L24">
            <v>0</v>
          </cell>
        </row>
        <row r="25">
          <cell r="A25" t="str">
            <v>GL001</v>
          </cell>
          <cell r="C25" t="str">
            <v>111103</v>
          </cell>
          <cell r="L25">
            <v>0</v>
          </cell>
        </row>
        <row r="26">
          <cell r="A26" t="str">
            <v>GL001</v>
          </cell>
          <cell r="C26" t="str">
            <v>111104</v>
          </cell>
          <cell r="L26">
            <v>0</v>
          </cell>
        </row>
        <row r="27">
          <cell r="A27" t="str">
            <v>GL001</v>
          </cell>
          <cell r="C27" t="str">
            <v>111105</v>
          </cell>
          <cell r="L27">
            <v>0</v>
          </cell>
        </row>
        <row r="28">
          <cell r="A28" t="str">
            <v>GL001</v>
          </cell>
          <cell r="C28" t="str">
            <v>111106</v>
          </cell>
          <cell r="L28">
            <v>0</v>
          </cell>
        </row>
        <row r="29">
          <cell r="A29" t="str">
            <v>GL001</v>
          </cell>
          <cell r="C29" t="str">
            <v>111107</v>
          </cell>
          <cell r="L29">
            <v>0</v>
          </cell>
        </row>
        <row r="30">
          <cell r="A30" t="str">
            <v>GL001</v>
          </cell>
          <cell r="C30" t="str">
            <v>111108</v>
          </cell>
          <cell r="L30">
            <v>0</v>
          </cell>
        </row>
        <row r="31">
          <cell r="A31" t="str">
            <v>GL001</v>
          </cell>
          <cell r="C31" t="str">
            <v>111109</v>
          </cell>
          <cell r="L31">
            <v>0</v>
          </cell>
        </row>
        <row r="32">
          <cell r="A32" t="str">
            <v>GL001</v>
          </cell>
          <cell r="C32" t="str">
            <v>111110</v>
          </cell>
          <cell r="L32">
            <v>0</v>
          </cell>
        </row>
        <row r="33">
          <cell r="A33" t="str">
            <v>GL001</v>
          </cell>
          <cell r="C33" t="str">
            <v>111115</v>
          </cell>
          <cell r="L33">
            <v>0</v>
          </cell>
        </row>
        <row r="34">
          <cell r="A34" t="str">
            <v>GL001</v>
          </cell>
          <cell r="C34" t="str">
            <v>111116</v>
          </cell>
          <cell r="L34">
            <v>0</v>
          </cell>
        </row>
        <row r="35">
          <cell r="A35" t="str">
            <v>GL001</v>
          </cell>
          <cell r="C35" t="str">
            <v>111117</v>
          </cell>
          <cell r="L35">
            <v>0</v>
          </cell>
        </row>
        <row r="36">
          <cell r="A36" t="str">
            <v>GL001</v>
          </cell>
          <cell r="C36" t="str">
            <v>111118</v>
          </cell>
          <cell r="L36">
            <v>0</v>
          </cell>
        </row>
        <row r="37">
          <cell r="A37" t="str">
            <v>GL001</v>
          </cell>
          <cell r="C37" t="str">
            <v>111119</v>
          </cell>
          <cell r="L37">
            <v>0</v>
          </cell>
        </row>
        <row r="38">
          <cell r="A38" t="str">
            <v>GL001</v>
          </cell>
          <cell r="C38" t="str">
            <v>111120</v>
          </cell>
          <cell r="L38">
            <v>0</v>
          </cell>
        </row>
        <row r="39">
          <cell r="A39" t="str">
            <v>GL001</v>
          </cell>
          <cell r="C39" t="str">
            <v>111122</v>
          </cell>
          <cell r="L39">
            <v>0</v>
          </cell>
        </row>
        <row r="40">
          <cell r="A40" t="str">
            <v>GL001</v>
          </cell>
          <cell r="C40" t="str">
            <v>111123</v>
          </cell>
          <cell r="L40">
            <v>0</v>
          </cell>
        </row>
        <row r="41">
          <cell r="A41" t="str">
            <v>GL001</v>
          </cell>
          <cell r="C41" t="str">
            <v>111124</v>
          </cell>
          <cell r="L41">
            <v>0</v>
          </cell>
        </row>
        <row r="42">
          <cell r="A42" t="str">
            <v>GL001</v>
          </cell>
          <cell r="C42" t="str">
            <v>111125</v>
          </cell>
          <cell r="L42">
            <v>0</v>
          </cell>
        </row>
        <row r="43">
          <cell r="A43" t="str">
            <v>GL001</v>
          </cell>
          <cell r="C43" t="str">
            <v>111126</v>
          </cell>
          <cell r="L43">
            <v>0</v>
          </cell>
        </row>
        <row r="44">
          <cell r="A44" t="str">
            <v>GL001</v>
          </cell>
          <cell r="C44" t="str">
            <v>111127</v>
          </cell>
          <cell r="L44">
            <v>0</v>
          </cell>
        </row>
        <row r="45">
          <cell r="A45" t="str">
            <v>GL001</v>
          </cell>
          <cell r="C45" t="str">
            <v>111128</v>
          </cell>
          <cell r="L45">
            <v>0</v>
          </cell>
        </row>
        <row r="46">
          <cell r="A46" t="str">
            <v>GL001</v>
          </cell>
          <cell r="C46" t="str">
            <v>111129</v>
          </cell>
          <cell r="L46">
            <v>0</v>
          </cell>
        </row>
        <row r="47">
          <cell r="A47" t="str">
            <v>GL001</v>
          </cell>
          <cell r="C47" t="str">
            <v>111130</v>
          </cell>
          <cell r="L47">
            <v>0</v>
          </cell>
        </row>
        <row r="48">
          <cell r="A48" t="str">
            <v>GL001</v>
          </cell>
          <cell r="C48" t="str">
            <v>111131</v>
          </cell>
          <cell r="L48">
            <v>0</v>
          </cell>
        </row>
        <row r="49">
          <cell r="A49" t="str">
            <v>GL001</v>
          </cell>
          <cell r="C49" t="str">
            <v>111132</v>
          </cell>
          <cell r="L49">
            <v>0</v>
          </cell>
        </row>
        <row r="50">
          <cell r="A50" t="str">
            <v>GL001</v>
          </cell>
          <cell r="C50" t="str">
            <v>111133</v>
          </cell>
          <cell r="L50">
            <v>0</v>
          </cell>
        </row>
        <row r="51">
          <cell r="A51" t="str">
            <v>GL001</v>
          </cell>
          <cell r="C51" t="str">
            <v>111200</v>
          </cell>
          <cell r="L51">
            <v>0</v>
          </cell>
        </row>
        <row r="52">
          <cell r="A52" t="str">
            <v>GL001</v>
          </cell>
          <cell r="C52" t="str">
            <v>111210</v>
          </cell>
          <cell r="L52">
            <v>0</v>
          </cell>
        </row>
        <row r="53">
          <cell r="A53" t="str">
            <v>GL001</v>
          </cell>
          <cell r="C53" t="str">
            <v>111300</v>
          </cell>
          <cell r="L53">
            <v>0</v>
          </cell>
        </row>
        <row r="54">
          <cell r="A54" t="str">
            <v>GL001</v>
          </cell>
          <cell r="C54" t="str">
            <v>111310</v>
          </cell>
          <cell r="L54">
            <v>0</v>
          </cell>
        </row>
        <row r="55">
          <cell r="A55" t="str">
            <v>GL001</v>
          </cell>
          <cell r="C55" t="str">
            <v>111400</v>
          </cell>
          <cell r="L55">
            <v>0</v>
          </cell>
        </row>
        <row r="56">
          <cell r="A56" t="str">
            <v>GL001</v>
          </cell>
          <cell r="C56" t="str">
            <v>111410</v>
          </cell>
          <cell r="L56">
            <v>0</v>
          </cell>
        </row>
        <row r="57">
          <cell r="A57" t="str">
            <v>GL001</v>
          </cell>
          <cell r="C57" t="str">
            <v>111500</v>
          </cell>
          <cell r="L57">
            <v>0</v>
          </cell>
        </row>
        <row r="58">
          <cell r="A58" t="str">
            <v>GL001</v>
          </cell>
          <cell r="C58" t="str">
            <v>111600</v>
          </cell>
          <cell r="L58">
            <v>0</v>
          </cell>
        </row>
        <row r="59">
          <cell r="A59" t="str">
            <v>GL001</v>
          </cell>
          <cell r="C59" t="str">
            <v>111700</v>
          </cell>
          <cell r="L59">
            <v>0</v>
          </cell>
        </row>
        <row r="60">
          <cell r="A60" t="str">
            <v>GL001</v>
          </cell>
          <cell r="C60" t="str">
            <v>111800</v>
          </cell>
          <cell r="L60">
            <v>0</v>
          </cell>
        </row>
        <row r="61">
          <cell r="A61" t="str">
            <v>GL001</v>
          </cell>
          <cell r="C61" t="str">
            <v>111900</v>
          </cell>
          <cell r="L61">
            <v>0</v>
          </cell>
        </row>
        <row r="62">
          <cell r="A62" t="str">
            <v>GL001</v>
          </cell>
          <cell r="C62" t="str">
            <v>118100</v>
          </cell>
          <cell r="L62">
            <v>13128425.49</v>
          </cell>
        </row>
        <row r="63">
          <cell r="A63" t="str">
            <v>GL001</v>
          </cell>
          <cell r="C63" t="str">
            <v>118110</v>
          </cell>
          <cell r="L63">
            <v>121383.16</v>
          </cell>
        </row>
        <row r="64">
          <cell r="A64" t="str">
            <v>GL001</v>
          </cell>
          <cell r="C64" t="str">
            <v>118200</v>
          </cell>
          <cell r="L64">
            <v>340300.23</v>
          </cell>
        </row>
        <row r="65">
          <cell r="A65" t="str">
            <v>GL001</v>
          </cell>
          <cell r="C65" t="str">
            <v>119100</v>
          </cell>
          <cell r="L65">
            <v>-5556817.25</v>
          </cell>
        </row>
        <row r="66">
          <cell r="A66" t="str">
            <v>GL001</v>
          </cell>
          <cell r="C66" t="str">
            <v>119200</v>
          </cell>
          <cell r="L66">
            <v>15991.44</v>
          </cell>
        </row>
        <row r="67">
          <cell r="A67" t="str">
            <v>GL001</v>
          </cell>
          <cell r="C67" t="str">
            <v>121200</v>
          </cell>
          <cell r="L67">
            <v>0</v>
          </cell>
        </row>
        <row r="68">
          <cell r="A68" t="str">
            <v>GL001</v>
          </cell>
          <cell r="C68" t="str">
            <v>122100</v>
          </cell>
          <cell r="L68">
            <v>-59102.41</v>
          </cell>
        </row>
        <row r="69">
          <cell r="A69" t="str">
            <v>GL001</v>
          </cell>
          <cell r="C69" t="str">
            <v>123010</v>
          </cell>
          <cell r="L69">
            <v>58129695.200000003</v>
          </cell>
        </row>
        <row r="70">
          <cell r="A70" t="str">
            <v>GL001</v>
          </cell>
          <cell r="C70" t="str">
            <v>123099</v>
          </cell>
          <cell r="L70">
            <v>0</v>
          </cell>
        </row>
        <row r="71">
          <cell r="A71" t="str">
            <v>GL001</v>
          </cell>
          <cell r="C71" t="str">
            <v>123100</v>
          </cell>
          <cell r="L71">
            <v>0</v>
          </cell>
        </row>
        <row r="72">
          <cell r="A72" t="str">
            <v>GL001</v>
          </cell>
          <cell r="C72" t="str">
            <v>123102</v>
          </cell>
          <cell r="L72">
            <v>1000</v>
          </cell>
        </row>
        <row r="73">
          <cell r="A73" t="str">
            <v>GL001</v>
          </cell>
          <cell r="C73" t="str">
            <v>123122</v>
          </cell>
          <cell r="L73">
            <v>10327118.619999999</v>
          </cell>
        </row>
        <row r="74">
          <cell r="A74" t="str">
            <v>GL001</v>
          </cell>
          <cell r="C74" t="str">
            <v>123200</v>
          </cell>
          <cell r="L74">
            <v>26151905.699999999</v>
          </cell>
        </row>
        <row r="75">
          <cell r="A75" t="str">
            <v>GL001</v>
          </cell>
          <cell r="C75" t="str">
            <v>124000</v>
          </cell>
          <cell r="L75">
            <v>0</v>
          </cell>
        </row>
        <row r="76">
          <cell r="A76" t="str">
            <v>GL001</v>
          </cell>
          <cell r="C76" t="str">
            <v>131008</v>
          </cell>
          <cell r="L76">
            <v>2074.67</v>
          </cell>
        </row>
        <row r="77">
          <cell r="A77" t="str">
            <v>GL001</v>
          </cell>
          <cell r="C77" t="str">
            <v>131009</v>
          </cell>
          <cell r="L77">
            <v>0</v>
          </cell>
        </row>
        <row r="78">
          <cell r="A78" t="str">
            <v>GL001</v>
          </cell>
          <cell r="C78" t="str">
            <v>131010</v>
          </cell>
          <cell r="L78">
            <v>0</v>
          </cell>
        </row>
        <row r="79">
          <cell r="A79" t="str">
            <v>GL001</v>
          </cell>
          <cell r="C79" t="str">
            <v>131011</v>
          </cell>
          <cell r="L79">
            <v>500</v>
          </cell>
        </row>
        <row r="80">
          <cell r="A80" t="str">
            <v>GL001</v>
          </cell>
          <cell r="C80" t="str">
            <v>131012</v>
          </cell>
          <cell r="L80">
            <v>497.41</v>
          </cell>
        </row>
        <row r="81">
          <cell r="A81" t="str">
            <v>GL001</v>
          </cell>
          <cell r="C81" t="str">
            <v>131013</v>
          </cell>
          <cell r="L81">
            <v>0</v>
          </cell>
        </row>
        <row r="82">
          <cell r="A82" t="str">
            <v>GL001</v>
          </cell>
          <cell r="C82" t="str">
            <v>131015</v>
          </cell>
          <cell r="L82">
            <v>0</v>
          </cell>
        </row>
        <row r="83">
          <cell r="A83" t="str">
            <v>GL001</v>
          </cell>
          <cell r="C83" t="str">
            <v>131016</v>
          </cell>
          <cell r="L83">
            <v>0</v>
          </cell>
        </row>
        <row r="84">
          <cell r="A84" t="str">
            <v>GL001</v>
          </cell>
          <cell r="C84" t="str">
            <v>131017</v>
          </cell>
          <cell r="L84">
            <v>0</v>
          </cell>
        </row>
        <row r="85">
          <cell r="A85" t="str">
            <v>GL001</v>
          </cell>
          <cell r="C85" t="str">
            <v>131018</v>
          </cell>
          <cell r="L85">
            <v>0</v>
          </cell>
        </row>
        <row r="86">
          <cell r="A86" t="str">
            <v>GL001</v>
          </cell>
          <cell r="C86" t="str">
            <v>131019</v>
          </cell>
          <cell r="L86">
            <v>0</v>
          </cell>
        </row>
        <row r="87">
          <cell r="A87" t="str">
            <v>GL001</v>
          </cell>
          <cell r="C87" t="str">
            <v>131020</v>
          </cell>
          <cell r="L87">
            <v>0</v>
          </cell>
        </row>
        <row r="88">
          <cell r="A88" t="str">
            <v>GL001</v>
          </cell>
          <cell r="C88" t="str">
            <v>131021</v>
          </cell>
          <cell r="L88">
            <v>0</v>
          </cell>
        </row>
        <row r="89">
          <cell r="A89" t="str">
            <v>GL001</v>
          </cell>
          <cell r="C89" t="str">
            <v>131022</v>
          </cell>
          <cell r="L89">
            <v>3519.49</v>
          </cell>
        </row>
        <row r="90">
          <cell r="A90" t="str">
            <v>GL001</v>
          </cell>
          <cell r="C90" t="str">
            <v>131023</v>
          </cell>
          <cell r="L90">
            <v>451.42</v>
          </cell>
        </row>
        <row r="91">
          <cell r="A91" t="str">
            <v>GL001</v>
          </cell>
          <cell r="C91" t="str">
            <v>131024</v>
          </cell>
          <cell r="L91">
            <v>438.78</v>
          </cell>
        </row>
        <row r="92">
          <cell r="A92" t="str">
            <v>GL001</v>
          </cell>
          <cell r="C92" t="str">
            <v>131025</v>
          </cell>
          <cell r="L92">
            <v>0</v>
          </cell>
        </row>
        <row r="93">
          <cell r="A93" t="str">
            <v>GL001</v>
          </cell>
          <cell r="C93" t="str">
            <v>131026</v>
          </cell>
          <cell r="L93">
            <v>1331.48</v>
          </cell>
        </row>
        <row r="94">
          <cell r="A94" t="str">
            <v>GL001</v>
          </cell>
          <cell r="C94" t="str">
            <v>131028</v>
          </cell>
          <cell r="L94">
            <v>0</v>
          </cell>
        </row>
        <row r="95">
          <cell r="A95" t="str">
            <v>GL001</v>
          </cell>
          <cell r="C95" t="str">
            <v>131030</v>
          </cell>
          <cell r="L95">
            <v>1228.82</v>
          </cell>
        </row>
        <row r="96">
          <cell r="A96" t="str">
            <v>GL001</v>
          </cell>
          <cell r="C96" t="str">
            <v>131031</v>
          </cell>
          <cell r="L96">
            <v>0</v>
          </cell>
        </row>
        <row r="97">
          <cell r="A97" t="str">
            <v>GL001</v>
          </cell>
          <cell r="C97" t="str">
            <v>131032</v>
          </cell>
          <cell r="L97">
            <v>942.51</v>
          </cell>
        </row>
        <row r="98">
          <cell r="A98" t="str">
            <v>GL001</v>
          </cell>
          <cell r="C98" t="str">
            <v>131033</v>
          </cell>
          <cell r="L98">
            <v>0</v>
          </cell>
        </row>
        <row r="99">
          <cell r="A99" t="str">
            <v>GL001</v>
          </cell>
          <cell r="C99" t="str">
            <v>131034</v>
          </cell>
          <cell r="L99">
            <v>0</v>
          </cell>
        </row>
        <row r="100">
          <cell r="A100" t="str">
            <v>GL001</v>
          </cell>
          <cell r="C100" t="str">
            <v>131040</v>
          </cell>
          <cell r="L100">
            <v>0</v>
          </cell>
        </row>
        <row r="101">
          <cell r="A101" t="str">
            <v>GL001</v>
          </cell>
          <cell r="C101" t="str">
            <v>131041</v>
          </cell>
          <cell r="L101">
            <v>0</v>
          </cell>
        </row>
        <row r="102">
          <cell r="A102" t="str">
            <v>GL001</v>
          </cell>
          <cell r="C102" t="str">
            <v>131042</v>
          </cell>
          <cell r="L102">
            <v>0</v>
          </cell>
        </row>
        <row r="103">
          <cell r="A103" t="str">
            <v>GL001</v>
          </cell>
          <cell r="C103" t="str">
            <v>131043</v>
          </cell>
          <cell r="L103">
            <v>0</v>
          </cell>
        </row>
        <row r="104">
          <cell r="A104" t="str">
            <v>GL001</v>
          </cell>
          <cell r="C104" t="str">
            <v>131044</v>
          </cell>
          <cell r="L104">
            <v>0</v>
          </cell>
        </row>
        <row r="105">
          <cell r="A105" t="str">
            <v>GL001</v>
          </cell>
          <cell r="C105" t="str">
            <v>131045</v>
          </cell>
          <cell r="L105">
            <v>0</v>
          </cell>
        </row>
        <row r="106">
          <cell r="A106" t="str">
            <v>GL001</v>
          </cell>
          <cell r="C106" t="str">
            <v>131050</v>
          </cell>
          <cell r="L106">
            <v>0</v>
          </cell>
        </row>
        <row r="107">
          <cell r="A107" t="str">
            <v>GL001</v>
          </cell>
          <cell r="C107" t="str">
            <v>131051</v>
          </cell>
          <cell r="L107">
            <v>0</v>
          </cell>
        </row>
        <row r="108">
          <cell r="A108" t="str">
            <v>GL001</v>
          </cell>
          <cell r="C108" t="str">
            <v>131052</v>
          </cell>
          <cell r="L108">
            <v>0</v>
          </cell>
        </row>
        <row r="109">
          <cell r="A109" t="str">
            <v>GL001</v>
          </cell>
          <cell r="C109" t="str">
            <v>131054</v>
          </cell>
          <cell r="L109">
            <v>0</v>
          </cell>
        </row>
        <row r="110">
          <cell r="A110" t="str">
            <v>GL001</v>
          </cell>
          <cell r="C110" t="str">
            <v>131055</v>
          </cell>
          <cell r="L110">
            <v>0</v>
          </cell>
        </row>
        <row r="111">
          <cell r="A111" t="str">
            <v>GL001</v>
          </cell>
          <cell r="C111" t="str">
            <v>131056</v>
          </cell>
          <cell r="L111">
            <v>0</v>
          </cell>
        </row>
        <row r="112">
          <cell r="A112" t="str">
            <v>GL001</v>
          </cell>
          <cell r="C112" t="str">
            <v>131057</v>
          </cell>
          <cell r="L112">
            <v>0</v>
          </cell>
        </row>
        <row r="113">
          <cell r="A113" t="str">
            <v>GL001</v>
          </cell>
          <cell r="C113" t="str">
            <v>131058</v>
          </cell>
          <cell r="L113">
            <v>0</v>
          </cell>
        </row>
        <row r="114">
          <cell r="A114" t="str">
            <v>GL001</v>
          </cell>
          <cell r="C114" t="str">
            <v>131060</v>
          </cell>
          <cell r="L114">
            <v>8662.7099999999991</v>
          </cell>
        </row>
        <row r="115">
          <cell r="A115" t="str">
            <v>GL001</v>
          </cell>
          <cell r="C115" t="str">
            <v>131062</v>
          </cell>
          <cell r="L115">
            <v>1544.51</v>
          </cell>
        </row>
        <row r="116">
          <cell r="A116" t="str">
            <v>GL001</v>
          </cell>
          <cell r="C116" t="str">
            <v>131070</v>
          </cell>
          <cell r="L116">
            <v>0</v>
          </cell>
        </row>
        <row r="117">
          <cell r="A117" t="str">
            <v>GL001</v>
          </cell>
          <cell r="C117" t="str">
            <v>131081</v>
          </cell>
          <cell r="L117">
            <v>565.47</v>
          </cell>
        </row>
        <row r="118">
          <cell r="A118" t="str">
            <v>GL001</v>
          </cell>
          <cell r="C118" t="str">
            <v>131082</v>
          </cell>
          <cell r="L118">
            <v>0</v>
          </cell>
        </row>
        <row r="119">
          <cell r="A119" t="str">
            <v>GL001</v>
          </cell>
          <cell r="C119" t="str">
            <v>131083</v>
          </cell>
          <cell r="L119">
            <v>0</v>
          </cell>
        </row>
        <row r="120">
          <cell r="A120" t="str">
            <v>GL001</v>
          </cell>
          <cell r="C120" t="str">
            <v>131084</v>
          </cell>
          <cell r="L120">
            <v>0</v>
          </cell>
        </row>
        <row r="121">
          <cell r="A121" t="str">
            <v>GL001</v>
          </cell>
          <cell r="C121" t="str">
            <v>131090</v>
          </cell>
          <cell r="L121">
            <v>47732.56</v>
          </cell>
        </row>
        <row r="122">
          <cell r="A122" t="str">
            <v>GL001</v>
          </cell>
          <cell r="C122" t="str">
            <v>131092</v>
          </cell>
          <cell r="L122">
            <v>0</v>
          </cell>
        </row>
        <row r="123">
          <cell r="A123" t="str">
            <v>GL001</v>
          </cell>
          <cell r="C123" t="str">
            <v>131093</v>
          </cell>
          <cell r="L123">
            <v>458.91</v>
          </cell>
        </row>
        <row r="124">
          <cell r="A124" t="str">
            <v>GL001</v>
          </cell>
          <cell r="C124" t="str">
            <v>131110</v>
          </cell>
          <cell r="L124">
            <v>7744.3</v>
          </cell>
        </row>
        <row r="125">
          <cell r="A125" t="str">
            <v>GL001</v>
          </cell>
          <cell r="C125" t="str">
            <v>131122</v>
          </cell>
          <cell r="L125">
            <v>0</v>
          </cell>
        </row>
        <row r="126">
          <cell r="A126" t="str">
            <v>GL001</v>
          </cell>
          <cell r="C126" t="str">
            <v>131130</v>
          </cell>
          <cell r="L126">
            <v>0</v>
          </cell>
        </row>
        <row r="127">
          <cell r="A127" t="str">
            <v>GL001</v>
          </cell>
          <cell r="C127" t="str">
            <v>131160</v>
          </cell>
          <cell r="L127">
            <v>0</v>
          </cell>
        </row>
        <row r="128">
          <cell r="A128" t="str">
            <v>GL001</v>
          </cell>
          <cell r="C128" t="str">
            <v>131161</v>
          </cell>
          <cell r="L128">
            <v>0</v>
          </cell>
        </row>
        <row r="129">
          <cell r="A129" t="str">
            <v>GL001</v>
          </cell>
          <cell r="C129" t="str">
            <v>131162</v>
          </cell>
          <cell r="L129">
            <v>1263.06</v>
          </cell>
        </row>
        <row r="130">
          <cell r="A130" t="str">
            <v>GL001</v>
          </cell>
          <cell r="C130" t="str">
            <v>131163</v>
          </cell>
          <cell r="L130">
            <v>0</v>
          </cell>
        </row>
        <row r="131">
          <cell r="A131" t="str">
            <v>GL001</v>
          </cell>
          <cell r="C131" t="str">
            <v>131164</v>
          </cell>
          <cell r="L131">
            <v>1987.01</v>
          </cell>
        </row>
        <row r="132">
          <cell r="A132" t="str">
            <v>GL001</v>
          </cell>
          <cell r="C132" t="str">
            <v>131165</v>
          </cell>
          <cell r="L132">
            <v>0</v>
          </cell>
        </row>
        <row r="133">
          <cell r="A133" t="str">
            <v>GL001</v>
          </cell>
          <cell r="C133" t="str">
            <v>131180</v>
          </cell>
          <cell r="L133">
            <v>2265.65</v>
          </cell>
        </row>
        <row r="134">
          <cell r="A134" t="str">
            <v>GL001</v>
          </cell>
          <cell r="C134" t="str">
            <v>131182</v>
          </cell>
          <cell r="L134">
            <v>0</v>
          </cell>
        </row>
        <row r="135">
          <cell r="A135" t="str">
            <v>GL001</v>
          </cell>
          <cell r="C135" t="str">
            <v>131183</v>
          </cell>
          <cell r="L135">
            <v>0</v>
          </cell>
        </row>
        <row r="136">
          <cell r="A136" t="str">
            <v>GL001</v>
          </cell>
          <cell r="C136" t="str">
            <v>131200</v>
          </cell>
          <cell r="L136">
            <v>0</v>
          </cell>
        </row>
        <row r="137">
          <cell r="A137" t="str">
            <v>GL001</v>
          </cell>
          <cell r="C137" t="str">
            <v>131201</v>
          </cell>
          <cell r="L137">
            <v>1453727.21</v>
          </cell>
        </row>
        <row r="138">
          <cell r="A138" t="str">
            <v>GL001</v>
          </cell>
          <cell r="C138" t="str">
            <v>131202</v>
          </cell>
          <cell r="L138">
            <v>0</v>
          </cell>
        </row>
        <row r="139">
          <cell r="A139" t="str">
            <v>GL001</v>
          </cell>
          <cell r="C139" t="str">
            <v>131209</v>
          </cell>
          <cell r="L139">
            <v>0</v>
          </cell>
        </row>
        <row r="140">
          <cell r="A140" t="str">
            <v>GL001</v>
          </cell>
          <cell r="C140" t="str">
            <v>131210</v>
          </cell>
          <cell r="L140">
            <v>0</v>
          </cell>
        </row>
        <row r="141">
          <cell r="A141" t="str">
            <v>GL001</v>
          </cell>
          <cell r="C141" t="str">
            <v>131211</v>
          </cell>
          <cell r="L141">
            <v>0</v>
          </cell>
        </row>
        <row r="142">
          <cell r="A142" t="str">
            <v>GL001</v>
          </cell>
          <cell r="C142" t="str">
            <v>131212</v>
          </cell>
          <cell r="L142">
            <v>0</v>
          </cell>
        </row>
        <row r="143">
          <cell r="A143" t="str">
            <v>GL001</v>
          </cell>
          <cell r="C143" t="str">
            <v>131213</v>
          </cell>
          <cell r="L143">
            <v>0</v>
          </cell>
        </row>
        <row r="144">
          <cell r="A144" t="str">
            <v>GL001</v>
          </cell>
          <cell r="C144" t="str">
            <v>131991</v>
          </cell>
          <cell r="L144">
            <v>0</v>
          </cell>
        </row>
        <row r="145">
          <cell r="A145" t="str">
            <v>GL001</v>
          </cell>
          <cell r="C145" t="str">
            <v>131995</v>
          </cell>
          <cell r="L145">
            <v>453760</v>
          </cell>
        </row>
        <row r="146">
          <cell r="A146" t="str">
            <v>GL001</v>
          </cell>
          <cell r="C146" t="str">
            <v>131996</v>
          </cell>
          <cell r="L146">
            <v>2500000</v>
          </cell>
        </row>
        <row r="147">
          <cell r="A147" t="str">
            <v>GL001</v>
          </cell>
          <cell r="C147" t="str">
            <v>131997</v>
          </cell>
          <cell r="L147">
            <v>1774766.8</v>
          </cell>
        </row>
        <row r="148">
          <cell r="A148" t="str">
            <v>GL001</v>
          </cell>
          <cell r="C148" t="str">
            <v>131998</v>
          </cell>
          <cell r="L148">
            <v>0</v>
          </cell>
        </row>
        <row r="149">
          <cell r="A149" t="str">
            <v>GL001</v>
          </cell>
          <cell r="C149" t="str">
            <v>134100</v>
          </cell>
          <cell r="L149">
            <v>0</v>
          </cell>
        </row>
        <row r="150">
          <cell r="A150" t="str">
            <v>GL001</v>
          </cell>
          <cell r="C150" t="str">
            <v>134200</v>
          </cell>
          <cell r="L150">
            <v>61920</v>
          </cell>
        </row>
        <row r="151">
          <cell r="A151" t="str">
            <v>GL001</v>
          </cell>
          <cell r="C151" t="str">
            <v>135100</v>
          </cell>
          <cell r="L151">
            <v>500</v>
          </cell>
        </row>
        <row r="152">
          <cell r="A152" t="str">
            <v>GL001</v>
          </cell>
          <cell r="C152" t="str">
            <v>135101</v>
          </cell>
          <cell r="L152">
            <v>0</v>
          </cell>
        </row>
        <row r="153">
          <cell r="A153" t="str">
            <v>GL001</v>
          </cell>
          <cell r="C153" t="str">
            <v>135102</v>
          </cell>
          <cell r="L153">
            <v>0</v>
          </cell>
        </row>
        <row r="154">
          <cell r="A154" t="str">
            <v>GL001</v>
          </cell>
          <cell r="C154" t="str">
            <v>135103</v>
          </cell>
          <cell r="L154">
            <v>0</v>
          </cell>
        </row>
        <row r="155">
          <cell r="A155" t="str">
            <v>GL001</v>
          </cell>
          <cell r="C155" t="str">
            <v>135104</v>
          </cell>
          <cell r="L155">
            <v>0</v>
          </cell>
        </row>
        <row r="156">
          <cell r="A156" t="str">
            <v>GL001</v>
          </cell>
          <cell r="C156" t="str">
            <v>135105</v>
          </cell>
          <cell r="L156">
            <v>-0.14000000000000001</v>
          </cell>
        </row>
        <row r="157">
          <cell r="A157" t="str">
            <v>GL001</v>
          </cell>
          <cell r="C157" t="str">
            <v>135107</v>
          </cell>
          <cell r="L157">
            <v>499.91</v>
          </cell>
        </row>
        <row r="158">
          <cell r="A158" t="str">
            <v>GL001</v>
          </cell>
          <cell r="C158" t="str">
            <v>135108</v>
          </cell>
          <cell r="L158">
            <v>100</v>
          </cell>
        </row>
        <row r="159">
          <cell r="A159" t="str">
            <v>GL001</v>
          </cell>
          <cell r="C159" t="str">
            <v>135109</v>
          </cell>
          <cell r="L159">
            <v>360</v>
          </cell>
        </row>
        <row r="160">
          <cell r="A160" t="str">
            <v>GL001</v>
          </cell>
          <cell r="C160" t="str">
            <v>135111</v>
          </cell>
          <cell r="L160">
            <v>0</v>
          </cell>
        </row>
        <row r="161">
          <cell r="A161" t="str">
            <v>GL001</v>
          </cell>
          <cell r="C161" t="str">
            <v>135112</v>
          </cell>
          <cell r="L161">
            <v>0</v>
          </cell>
        </row>
        <row r="162">
          <cell r="A162" t="str">
            <v>GL001</v>
          </cell>
          <cell r="C162" t="str">
            <v>135118</v>
          </cell>
          <cell r="L162">
            <v>0</v>
          </cell>
        </row>
        <row r="163">
          <cell r="A163" t="str">
            <v>GL001</v>
          </cell>
          <cell r="C163" t="str">
            <v>135120</v>
          </cell>
          <cell r="L163">
            <v>0</v>
          </cell>
        </row>
        <row r="164">
          <cell r="A164" t="str">
            <v>GL001</v>
          </cell>
          <cell r="C164" t="str">
            <v>135121</v>
          </cell>
          <cell r="L164">
            <v>2000</v>
          </cell>
        </row>
        <row r="165">
          <cell r="A165" t="str">
            <v>GL001</v>
          </cell>
          <cell r="C165" t="str">
            <v>135210</v>
          </cell>
          <cell r="L165">
            <v>100028</v>
          </cell>
        </row>
        <row r="166">
          <cell r="A166" t="str">
            <v>GL001</v>
          </cell>
          <cell r="C166" t="str">
            <v>135230</v>
          </cell>
          <cell r="L166">
            <v>2538.0500000000002</v>
          </cell>
        </row>
        <row r="167">
          <cell r="A167" t="str">
            <v>GL001</v>
          </cell>
          <cell r="C167" t="str">
            <v>135240</v>
          </cell>
          <cell r="L167">
            <v>83269.350000000006</v>
          </cell>
        </row>
        <row r="168">
          <cell r="A168" t="str">
            <v>GL001</v>
          </cell>
          <cell r="C168" t="str">
            <v>135250</v>
          </cell>
          <cell r="L168">
            <v>0</v>
          </cell>
        </row>
        <row r="169">
          <cell r="A169" t="str">
            <v>GL001</v>
          </cell>
          <cell r="C169" t="str">
            <v>135260</v>
          </cell>
          <cell r="L169">
            <v>0</v>
          </cell>
        </row>
        <row r="170">
          <cell r="A170" t="str">
            <v>GL001</v>
          </cell>
          <cell r="C170" t="str">
            <v>135261</v>
          </cell>
          <cell r="L170">
            <v>6667</v>
          </cell>
        </row>
        <row r="171">
          <cell r="A171" t="str">
            <v>GL001</v>
          </cell>
          <cell r="C171" t="str">
            <v>135262</v>
          </cell>
          <cell r="L171">
            <v>8722.3700000000008</v>
          </cell>
        </row>
        <row r="172">
          <cell r="A172" t="str">
            <v>GL001</v>
          </cell>
          <cell r="C172" t="str">
            <v>135270</v>
          </cell>
          <cell r="L172">
            <v>0</v>
          </cell>
        </row>
        <row r="173">
          <cell r="A173" t="str">
            <v>GL001</v>
          </cell>
          <cell r="C173" t="str">
            <v>135275</v>
          </cell>
          <cell r="L173">
            <v>0</v>
          </cell>
        </row>
        <row r="174">
          <cell r="A174" t="str">
            <v>GL001</v>
          </cell>
          <cell r="C174" t="str">
            <v>135280</v>
          </cell>
          <cell r="L174">
            <v>0</v>
          </cell>
        </row>
        <row r="175">
          <cell r="A175" t="str">
            <v>GL001</v>
          </cell>
          <cell r="C175" t="str">
            <v>135430</v>
          </cell>
          <cell r="L175">
            <v>0</v>
          </cell>
        </row>
        <row r="176">
          <cell r="A176" t="str">
            <v>GL001</v>
          </cell>
          <cell r="C176" t="str">
            <v>135999</v>
          </cell>
          <cell r="L176">
            <v>0</v>
          </cell>
        </row>
        <row r="177">
          <cell r="A177" t="str">
            <v>GL001</v>
          </cell>
          <cell r="C177" t="str">
            <v>136100</v>
          </cell>
          <cell r="L177">
            <v>0</v>
          </cell>
        </row>
        <row r="178">
          <cell r="A178" t="str">
            <v>GL001</v>
          </cell>
          <cell r="C178" t="str">
            <v>136200</v>
          </cell>
          <cell r="L178">
            <v>0</v>
          </cell>
        </row>
        <row r="179">
          <cell r="A179" t="str">
            <v>GL001</v>
          </cell>
          <cell r="C179" t="str">
            <v>136400</v>
          </cell>
          <cell r="L179">
            <v>0</v>
          </cell>
        </row>
        <row r="180">
          <cell r="A180" t="str">
            <v>GL001</v>
          </cell>
          <cell r="C180" t="str">
            <v>141000</v>
          </cell>
          <cell r="L180">
            <v>0</v>
          </cell>
        </row>
        <row r="181">
          <cell r="A181" t="str">
            <v>GL001</v>
          </cell>
          <cell r="C181" t="str">
            <v>141010</v>
          </cell>
          <cell r="L181">
            <v>0</v>
          </cell>
        </row>
        <row r="182">
          <cell r="A182" t="str">
            <v>GL001</v>
          </cell>
          <cell r="C182" t="str">
            <v>141015</v>
          </cell>
          <cell r="L182">
            <v>0</v>
          </cell>
        </row>
        <row r="183">
          <cell r="A183" t="str">
            <v>GL001</v>
          </cell>
          <cell r="C183" t="str">
            <v>142100</v>
          </cell>
          <cell r="L183">
            <v>39486283.57</v>
          </cell>
        </row>
        <row r="184">
          <cell r="A184" t="str">
            <v>GL001</v>
          </cell>
          <cell r="C184" t="str">
            <v>142101</v>
          </cell>
          <cell r="L184">
            <v>3067913.6</v>
          </cell>
        </row>
        <row r="185">
          <cell r="A185" t="str">
            <v>GL001</v>
          </cell>
          <cell r="C185" t="str">
            <v>142110</v>
          </cell>
          <cell r="L185">
            <v>0</v>
          </cell>
        </row>
        <row r="186">
          <cell r="A186" t="str">
            <v>GL001</v>
          </cell>
          <cell r="C186" t="str">
            <v>142200</v>
          </cell>
          <cell r="L186">
            <v>0</v>
          </cell>
        </row>
        <row r="187">
          <cell r="A187" t="str">
            <v>GL001</v>
          </cell>
          <cell r="C187" t="str">
            <v>142300</v>
          </cell>
          <cell r="L187">
            <v>0</v>
          </cell>
        </row>
        <row r="188">
          <cell r="A188" t="str">
            <v>GL001</v>
          </cell>
          <cell r="C188" t="str">
            <v>143100</v>
          </cell>
          <cell r="L188">
            <v>643991.47</v>
          </cell>
        </row>
        <row r="189">
          <cell r="A189" t="str">
            <v>GL001</v>
          </cell>
          <cell r="C189" t="str">
            <v>143102</v>
          </cell>
          <cell r="L189">
            <v>20424.61</v>
          </cell>
        </row>
        <row r="190">
          <cell r="A190" t="str">
            <v>GL001</v>
          </cell>
          <cell r="C190" t="str">
            <v>143105</v>
          </cell>
          <cell r="L190">
            <v>0</v>
          </cell>
        </row>
        <row r="191">
          <cell r="A191" t="str">
            <v>GL001</v>
          </cell>
          <cell r="C191" t="str">
            <v>143106</v>
          </cell>
          <cell r="L191">
            <v>0</v>
          </cell>
        </row>
        <row r="192">
          <cell r="A192" t="str">
            <v>GL001</v>
          </cell>
          <cell r="C192" t="str">
            <v>143107</v>
          </cell>
          <cell r="L192">
            <v>0</v>
          </cell>
        </row>
        <row r="193">
          <cell r="A193" t="str">
            <v>GL001</v>
          </cell>
          <cell r="C193" t="str">
            <v>143108</v>
          </cell>
          <cell r="L193">
            <v>0</v>
          </cell>
        </row>
        <row r="194">
          <cell r="A194" t="str">
            <v>GL001</v>
          </cell>
          <cell r="C194" t="str">
            <v>143109</v>
          </cell>
          <cell r="L194">
            <v>0</v>
          </cell>
        </row>
        <row r="195">
          <cell r="A195" t="str">
            <v>GL001</v>
          </cell>
          <cell r="C195" t="str">
            <v>143110</v>
          </cell>
          <cell r="L195">
            <v>1509887.66</v>
          </cell>
        </row>
        <row r="196">
          <cell r="A196" t="str">
            <v>GL001</v>
          </cell>
          <cell r="C196" t="str">
            <v>143111</v>
          </cell>
          <cell r="L196">
            <v>0</v>
          </cell>
        </row>
        <row r="197">
          <cell r="A197" t="str">
            <v>GL001</v>
          </cell>
          <cell r="C197" t="str">
            <v>143112</v>
          </cell>
          <cell r="L197">
            <v>0.2</v>
          </cell>
        </row>
        <row r="198">
          <cell r="A198" t="str">
            <v>GL001</v>
          </cell>
          <cell r="C198" t="str">
            <v>143174</v>
          </cell>
          <cell r="L198">
            <v>0</v>
          </cell>
        </row>
        <row r="199">
          <cell r="A199" t="str">
            <v>GL001</v>
          </cell>
          <cell r="C199" t="str">
            <v>143176</v>
          </cell>
          <cell r="L199">
            <v>0</v>
          </cell>
        </row>
        <row r="200">
          <cell r="A200" t="str">
            <v>GL001</v>
          </cell>
          <cell r="C200" t="str">
            <v>143185</v>
          </cell>
          <cell r="L200">
            <v>1448783.95</v>
          </cell>
        </row>
        <row r="201">
          <cell r="A201" t="str">
            <v>GL001</v>
          </cell>
          <cell r="C201" t="str">
            <v>143186</v>
          </cell>
          <cell r="L201">
            <v>0</v>
          </cell>
        </row>
        <row r="202">
          <cell r="A202" t="str">
            <v>GL001</v>
          </cell>
          <cell r="C202" t="str">
            <v>143200</v>
          </cell>
          <cell r="L202">
            <v>-705.41</v>
          </cell>
        </row>
        <row r="203">
          <cell r="A203" t="str">
            <v>GL001</v>
          </cell>
          <cell r="C203" t="str">
            <v>143201</v>
          </cell>
          <cell r="L203">
            <v>515.25</v>
          </cell>
        </row>
        <row r="204">
          <cell r="A204" t="str">
            <v>GL001</v>
          </cell>
          <cell r="C204" t="str">
            <v>143203</v>
          </cell>
          <cell r="L204">
            <v>0</v>
          </cell>
        </row>
        <row r="205">
          <cell r="A205" t="str">
            <v>GL001</v>
          </cell>
          <cell r="C205" t="str">
            <v>143300</v>
          </cell>
          <cell r="L205">
            <v>0</v>
          </cell>
        </row>
        <row r="206">
          <cell r="A206" t="str">
            <v>GL001</v>
          </cell>
          <cell r="C206" t="str">
            <v>143320</v>
          </cell>
          <cell r="L206">
            <v>0</v>
          </cell>
        </row>
        <row r="207">
          <cell r="A207" t="str">
            <v>GL001</v>
          </cell>
          <cell r="C207" t="str">
            <v>143400</v>
          </cell>
          <cell r="L207">
            <v>0</v>
          </cell>
        </row>
        <row r="208">
          <cell r="A208" t="str">
            <v>GL001</v>
          </cell>
          <cell r="C208" t="str">
            <v>143500</v>
          </cell>
          <cell r="L208">
            <v>0</v>
          </cell>
        </row>
        <row r="209">
          <cell r="A209" t="str">
            <v>GL001</v>
          </cell>
          <cell r="C209" t="str">
            <v>143700</v>
          </cell>
          <cell r="L209">
            <v>0</v>
          </cell>
        </row>
        <row r="210">
          <cell r="A210" t="str">
            <v>GL001</v>
          </cell>
          <cell r="C210" t="str">
            <v>143900</v>
          </cell>
          <cell r="L210">
            <v>0</v>
          </cell>
        </row>
        <row r="211">
          <cell r="A211" t="str">
            <v>GL001</v>
          </cell>
          <cell r="C211" t="str">
            <v>143995</v>
          </cell>
          <cell r="L211">
            <v>-33262.03</v>
          </cell>
        </row>
        <row r="212">
          <cell r="A212" t="str">
            <v>GL001</v>
          </cell>
          <cell r="C212" t="str">
            <v>143999</v>
          </cell>
          <cell r="L212">
            <v>3372.48</v>
          </cell>
        </row>
        <row r="213">
          <cell r="A213" t="str">
            <v>GL001</v>
          </cell>
          <cell r="C213" t="str">
            <v>144100</v>
          </cell>
          <cell r="L213">
            <v>-169189.95</v>
          </cell>
        </row>
        <row r="214">
          <cell r="A214" t="str">
            <v>GL001</v>
          </cell>
          <cell r="C214" t="str">
            <v>144200</v>
          </cell>
          <cell r="L214">
            <v>-160810.04999999999</v>
          </cell>
        </row>
        <row r="215">
          <cell r="A215" t="str">
            <v>GL001</v>
          </cell>
          <cell r="C215" t="str">
            <v>144400</v>
          </cell>
          <cell r="L215">
            <v>0.6</v>
          </cell>
        </row>
        <row r="216">
          <cell r="A216" t="str">
            <v>GL001</v>
          </cell>
          <cell r="C216" t="str">
            <v>146000</v>
          </cell>
          <cell r="L216">
            <v>0</v>
          </cell>
        </row>
        <row r="217">
          <cell r="A217" t="str">
            <v>GL001</v>
          </cell>
          <cell r="C217" t="str">
            <v>146800</v>
          </cell>
          <cell r="L217">
            <v>54.94</v>
          </cell>
        </row>
        <row r="218">
          <cell r="A218" t="str">
            <v>GL001</v>
          </cell>
          <cell r="C218" t="str">
            <v>146801</v>
          </cell>
          <cell r="L218">
            <v>3085261.49</v>
          </cell>
        </row>
        <row r="219">
          <cell r="A219" t="str">
            <v>GL001</v>
          </cell>
          <cell r="C219" t="str">
            <v>151058</v>
          </cell>
          <cell r="L219">
            <v>11.08</v>
          </cell>
        </row>
        <row r="220">
          <cell r="A220" t="str">
            <v>GL001</v>
          </cell>
          <cell r="C220" t="str">
            <v>151059</v>
          </cell>
          <cell r="L220">
            <v>0</v>
          </cell>
        </row>
        <row r="221">
          <cell r="A221" t="str">
            <v>GL001</v>
          </cell>
          <cell r="C221" t="str">
            <v>151060</v>
          </cell>
          <cell r="L221">
            <v>0</v>
          </cell>
        </row>
        <row r="222">
          <cell r="A222" t="str">
            <v>GL001</v>
          </cell>
          <cell r="C222" t="str">
            <v>151100</v>
          </cell>
          <cell r="L222">
            <v>13071839.439999999</v>
          </cell>
        </row>
        <row r="223">
          <cell r="A223" t="str">
            <v>GL001</v>
          </cell>
          <cell r="C223" t="str">
            <v>151101</v>
          </cell>
          <cell r="L223">
            <v>-4019.44</v>
          </cell>
        </row>
        <row r="224">
          <cell r="A224" t="str">
            <v>GL001</v>
          </cell>
          <cell r="C224" t="str">
            <v>151110</v>
          </cell>
          <cell r="L224">
            <v>0</v>
          </cell>
        </row>
        <row r="225">
          <cell r="A225" t="str">
            <v>GL001</v>
          </cell>
          <cell r="C225" t="str">
            <v>151130</v>
          </cell>
          <cell r="L225">
            <v>511770.35</v>
          </cell>
        </row>
        <row r="226">
          <cell r="A226" t="str">
            <v>GL001</v>
          </cell>
          <cell r="C226" t="str">
            <v>151200</v>
          </cell>
          <cell r="L226">
            <v>9351216.3800000008</v>
          </cell>
        </row>
        <row r="227">
          <cell r="A227" t="str">
            <v>GL001</v>
          </cell>
          <cell r="C227" t="str">
            <v>151300</v>
          </cell>
          <cell r="L227">
            <v>12416.59</v>
          </cell>
        </row>
        <row r="228">
          <cell r="A228" t="str">
            <v>GL001</v>
          </cell>
          <cell r="C228" t="str">
            <v>151410</v>
          </cell>
          <cell r="L228">
            <v>0</v>
          </cell>
        </row>
        <row r="229">
          <cell r="A229" t="str">
            <v>GL001</v>
          </cell>
          <cell r="C229" t="str">
            <v>151547</v>
          </cell>
          <cell r="L229">
            <v>0</v>
          </cell>
        </row>
        <row r="230">
          <cell r="A230" t="str">
            <v>GL001</v>
          </cell>
          <cell r="C230" t="str">
            <v>152057</v>
          </cell>
          <cell r="L230">
            <v>0</v>
          </cell>
        </row>
        <row r="231">
          <cell r="A231" t="str">
            <v>GL001</v>
          </cell>
          <cell r="C231" t="str">
            <v>154000</v>
          </cell>
          <cell r="L231">
            <v>22466307.800000001</v>
          </cell>
        </row>
        <row r="232">
          <cell r="A232" t="str">
            <v>GL001</v>
          </cell>
          <cell r="C232" t="str">
            <v>154100</v>
          </cell>
          <cell r="L232">
            <v>734718.02</v>
          </cell>
        </row>
        <row r="233">
          <cell r="A233" t="str">
            <v>GL001</v>
          </cell>
          <cell r="C233" t="str">
            <v>154110</v>
          </cell>
          <cell r="L233">
            <v>0</v>
          </cell>
        </row>
        <row r="234">
          <cell r="A234" t="str">
            <v>GL001</v>
          </cell>
          <cell r="C234" t="str">
            <v>154120</v>
          </cell>
          <cell r="L234">
            <v>0</v>
          </cell>
        </row>
        <row r="235">
          <cell r="A235" t="str">
            <v>GL001</v>
          </cell>
          <cell r="C235" t="str">
            <v>154130</v>
          </cell>
          <cell r="L235">
            <v>0</v>
          </cell>
        </row>
        <row r="236">
          <cell r="A236" t="str">
            <v>GL001</v>
          </cell>
          <cell r="C236" t="str">
            <v>154210</v>
          </cell>
          <cell r="L236">
            <v>0</v>
          </cell>
        </row>
        <row r="237">
          <cell r="A237" t="str">
            <v>GL001</v>
          </cell>
          <cell r="C237" t="str">
            <v>154220</v>
          </cell>
          <cell r="L237">
            <v>0</v>
          </cell>
        </row>
        <row r="238">
          <cell r="A238" t="str">
            <v>GL001</v>
          </cell>
          <cell r="C238" t="str">
            <v>154310</v>
          </cell>
          <cell r="L238">
            <v>0</v>
          </cell>
        </row>
        <row r="239">
          <cell r="A239" t="str">
            <v>GL001</v>
          </cell>
          <cell r="C239" t="str">
            <v>154410</v>
          </cell>
          <cell r="L239">
            <v>0</v>
          </cell>
        </row>
        <row r="240">
          <cell r="A240" t="str">
            <v>GL001</v>
          </cell>
          <cell r="C240" t="str">
            <v>154420</v>
          </cell>
          <cell r="L240">
            <v>0</v>
          </cell>
        </row>
        <row r="241">
          <cell r="A241" t="str">
            <v>GL001</v>
          </cell>
          <cell r="C241" t="str">
            <v>154510</v>
          </cell>
          <cell r="L241">
            <v>0</v>
          </cell>
        </row>
        <row r="242">
          <cell r="A242" t="str">
            <v>GL001</v>
          </cell>
          <cell r="C242" t="str">
            <v>154520</v>
          </cell>
          <cell r="L242">
            <v>0</v>
          </cell>
        </row>
        <row r="243">
          <cell r="A243" t="str">
            <v>GL001</v>
          </cell>
          <cell r="C243" t="str">
            <v>154610</v>
          </cell>
          <cell r="L243">
            <v>0</v>
          </cell>
        </row>
        <row r="244">
          <cell r="A244" t="str">
            <v>GL001</v>
          </cell>
          <cell r="C244" t="str">
            <v>154620</v>
          </cell>
          <cell r="L244">
            <v>0</v>
          </cell>
        </row>
        <row r="245">
          <cell r="A245" t="str">
            <v>GL001</v>
          </cell>
          <cell r="C245" t="str">
            <v>154630</v>
          </cell>
          <cell r="L245">
            <v>0</v>
          </cell>
        </row>
        <row r="246">
          <cell r="A246" t="str">
            <v>GL001</v>
          </cell>
          <cell r="C246" t="str">
            <v>154660</v>
          </cell>
          <cell r="L246">
            <v>0</v>
          </cell>
        </row>
        <row r="247">
          <cell r="A247" t="str">
            <v>GL001</v>
          </cell>
          <cell r="C247" t="str">
            <v>154700</v>
          </cell>
          <cell r="L247">
            <v>12052.13</v>
          </cell>
        </row>
        <row r="248">
          <cell r="A248" t="str">
            <v>GL001</v>
          </cell>
          <cell r="C248" t="str">
            <v>154802</v>
          </cell>
          <cell r="L248">
            <v>0</v>
          </cell>
        </row>
        <row r="249">
          <cell r="A249" t="str">
            <v>GL001</v>
          </cell>
          <cell r="C249" t="str">
            <v>154810</v>
          </cell>
          <cell r="L249">
            <v>0</v>
          </cell>
        </row>
        <row r="250">
          <cell r="A250" t="str">
            <v>GL001</v>
          </cell>
          <cell r="C250" t="str">
            <v>154910</v>
          </cell>
          <cell r="L250">
            <v>3877176.65</v>
          </cell>
        </row>
        <row r="251">
          <cell r="A251" t="str">
            <v>GL001</v>
          </cell>
          <cell r="C251" t="str">
            <v>154911</v>
          </cell>
          <cell r="L251">
            <v>-1560118.92</v>
          </cell>
        </row>
        <row r="252">
          <cell r="A252" t="str">
            <v>GL001</v>
          </cell>
          <cell r="C252" t="str">
            <v>154920</v>
          </cell>
          <cell r="L252">
            <v>0</v>
          </cell>
        </row>
        <row r="253">
          <cell r="A253" t="str">
            <v>GL001</v>
          </cell>
          <cell r="C253" t="str">
            <v>154930</v>
          </cell>
          <cell r="L253">
            <v>0</v>
          </cell>
        </row>
        <row r="254">
          <cell r="A254" t="str">
            <v>GL001</v>
          </cell>
          <cell r="C254" t="str">
            <v>154940</v>
          </cell>
          <cell r="L254">
            <v>0</v>
          </cell>
        </row>
        <row r="255">
          <cell r="A255" t="str">
            <v>GL001</v>
          </cell>
          <cell r="C255" t="str">
            <v>154950</v>
          </cell>
          <cell r="L255">
            <v>20758.13</v>
          </cell>
        </row>
        <row r="256">
          <cell r="A256" t="str">
            <v>GL001</v>
          </cell>
          <cell r="C256" t="str">
            <v>154951</v>
          </cell>
          <cell r="L256">
            <v>19893.38</v>
          </cell>
        </row>
        <row r="257">
          <cell r="A257" t="str">
            <v>GL001</v>
          </cell>
          <cell r="C257" t="str">
            <v>154952</v>
          </cell>
          <cell r="L257">
            <v>19771.849999999999</v>
          </cell>
        </row>
        <row r="258">
          <cell r="A258" t="str">
            <v>GL001</v>
          </cell>
          <cell r="C258" t="str">
            <v>154980</v>
          </cell>
          <cell r="L258">
            <v>3224822.92</v>
          </cell>
        </row>
        <row r="259">
          <cell r="A259" t="str">
            <v>GL001</v>
          </cell>
          <cell r="C259" t="str">
            <v>154990</v>
          </cell>
          <cell r="L259">
            <v>359407.81</v>
          </cell>
        </row>
        <row r="260">
          <cell r="A260" t="str">
            <v>GL001</v>
          </cell>
          <cell r="C260" t="str">
            <v>156155</v>
          </cell>
          <cell r="L260">
            <v>0</v>
          </cell>
        </row>
        <row r="261">
          <cell r="A261" t="str">
            <v>GL001</v>
          </cell>
          <cell r="C261" t="str">
            <v>156156</v>
          </cell>
          <cell r="L261">
            <v>0</v>
          </cell>
        </row>
        <row r="262">
          <cell r="A262" t="str">
            <v>GL001</v>
          </cell>
          <cell r="C262" t="str">
            <v>156158</v>
          </cell>
          <cell r="L262">
            <v>0</v>
          </cell>
        </row>
        <row r="263">
          <cell r="A263" t="str">
            <v>GL001</v>
          </cell>
          <cell r="C263" t="str">
            <v>156159</v>
          </cell>
          <cell r="L263">
            <v>0</v>
          </cell>
        </row>
        <row r="264">
          <cell r="A264" t="str">
            <v>GL001</v>
          </cell>
          <cell r="C264" t="str">
            <v>156185</v>
          </cell>
          <cell r="L264">
            <v>0</v>
          </cell>
        </row>
        <row r="265">
          <cell r="A265" t="str">
            <v>GL001</v>
          </cell>
          <cell r="C265" t="str">
            <v>156186</v>
          </cell>
          <cell r="L265">
            <v>0</v>
          </cell>
        </row>
        <row r="266">
          <cell r="A266" t="str">
            <v>GL001</v>
          </cell>
          <cell r="C266" t="str">
            <v>158100</v>
          </cell>
          <cell r="L266">
            <v>8266.23</v>
          </cell>
        </row>
        <row r="267">
          <cell r="A267" t="str">
            <v>GL001</v>
          </cell>
          <cell r="C267" t="str">
            <v>163001</v>
          </cell>
          <cell r="L267">
            <v>948.72</v>
          </cell>
        </row>
        <row r="268">
          <cell r="A268" t="str">
            <v>GL001</v>
          </cell>
          <cell r="C268" t="str">
            <v>163002</v>
          </cell>
          <cell r="L268">
            <v>0</v>
          </cell>
        </row>
        <row r="269">
          <cell r="A269" t="str">
            <v>GL001</v>
          </cell>
          <cell r="C269" t="str">
            <v>163011</v>
          </cell>
          <cell r="L269">
            <v>0</v>
          </cell>
        </row>
        <row r="270">
          <cell r="A270" t="str">
            <v>GL001</v>
          </cell>
          <cell r="C270" t="str">
            <v>163025</v>
          </cell>
          <cell r="L270">
            <v>0</v>
          </cell>
        </row>
        <row r="271">
          <cell r="A271" t="str">
            <v>GL001</v>
          </cell>
          <cell r="C271" t="str">
            <v>163050</v>
          </cell>
          <cell r="L271">
            <v>0</v>
          </cell>
        </row>
        <row r="272">
          <cell r="A272" t="str">
            <v>GL001</v>
          </cell>
          <cell r="C272" t="str">
            <v>163081</v>
          </cell>
          <cell r="L272">
            <v>132.86000000000001</v>
          </cell>
        </row>
        <row r="273">
          <cell r="A273" t="str">
            <v>GL001</v>
          </cell>
          <cell r="C273" t="str">
            <v>163082</v>
          </cell>
          <cell r="L273">
            <v>0</v>
          </cell>
        </row>
        <row r="274">
          <cell r="A274" t="str">
            <v>GL001</v>
          </cell>
          <cell r="C274" t="str">
            <v>163083</v>
          </cell>
          <cell r="L274">
            <v>0</v>
          </cell>
        </row>
        <row r="275">
          <cell r="A275" t="str">
            <v>GL001</v>
          </cell>
          <cell r="C275" t="str">
            <v>163084</v>
          </cell>
          <cell r="L275">
            <v>0</v>
          </cell>
        </row>
        <row r="276">
          <cell r="A276" t="str">
            <v>GL001</v>
          </cell>
          <cell r="C276" t="str">
            <v>163085</v>
          </cell>
          <cell r="L276">
            <v>0</v>
          </cell>
        </row>
        <row r="277">
          <cell r="A277" t="str">
            <v>GL001</v>
          </cell>
          <cell r="C277" t="str">
            <v>163086</v>
          </cell>
          <cell r="L277">
            <v>785.18</v>
          </cell>
        </row>
        <row r="278">
          <cell r="A278" t="str">
            <v>GL001</v>
          </cell>
          <cell r="C278" t="str">
            <v>163087</v>
          </cell>
          <cell r="L278">
            <v>0</v>
          </cell>
        </row>
        <row r="279">
          <cell r="A279" t="str">
            <v>GL001</v>
          </cell>
          <cell r="C279" t="str">
            <v>163100</v>
          </cell>
          <cell r="L279">
            <v>-123.64</v>
          </cell>
        </row>
        <row r="280">
          <cell r="A280" t="str">
            <v>GL001</v>
          </cell>
          <cell r="C280" t="str">
            <v>163181</v>
          </cell>
          <cell r="L280">
            <v>0</v>
          </cell>
        </row>
        <row r="281">
          <cell r="A281" t="str">
            <v>GL001</v>
          </cell>
          <cell r="C281" t="str">
            <v>163316</v>
          </cell>
          <cell r="L281">
            <v>904.8</v>
          </cell>
        </row>
        <row r="282">
          <cell r="A282" t="str">
            <v>GL001</v>
          </cell>
          <cell r="C282" t="str">
            <v>163327</v>
          </cell>
          <cell r="L282">
            <v>3791.28</v>
          </cell>
        </row>
        <row r="283">
          <cell r="A283" t="str">
            <v>GL001</v>
          </cell>
          <cell r="C283" t="str">
            <v>163330</v>
          </cell>
          <cell r="L283">
            <v>0</v>
          </cell>
        </row>
        <row r="284">
          <cell r="A284" t="str">
            <v>GL001</v>
          </cell>
          <cell r="C284" t="str">
            <v>163331</v>
          </cell>
          <cell r="L284">
            <v>0</v>
          </cell>
        </row>
        <row r="285">
          <cell r="A285" t="str">
            <v>GL001</v>
          </cell>
          <cell r="C285" t="str">
            <v>163996</v>
          </cell>
          <cell r="L285">
            <v>7574.92</v>
          </cell>
        </row>
        <row r="286">
          <cell r="A286" t="str">
            <v>GL001</v>
          </cell>
          <cell r="C286" t="str">
            <v>163997</v>
          </cell>
          <cell r="L286">
            <v>-81817.89</v>
          </cell>
        </row>
        <row r="287">
          <cell r="A287" t="str">
            <v>GL001</v>
          </cell>
          <cell r="C287" t="str">
            <v>163999</v>
          </cell>
          <cell r="L287">
            <v>864.81</v>
          </cell>
        </row>
        <row r="288">
          <cell r="A288" t="str">
            <v>GL001</v>
          </cell>
          <cell r="C288" t="str">
            <v>165100</v>
          </cell>
          <cell r="L288">
            <v>2447522.2200000002</v>
          </cell>
        </row>
        <row r="289">
          <cell r="A289" t="str">
            <v>GL001</v>
          </cell>
          <cell r="C289" t="str">
            <v>165200</v>
          </cell>
          <cell r="L289">
            <v>5149.17</v>
          </cell>
        </row>
        <row r="290">
          <cell r="A290" t="str">
            <v>GL001</v>
          </cell>
          <cell r="C290" t="str">
            <v>165210</v>
          </cell>
          <cell r="L290">
            <v>0</v>
          </cell>
        </row>
        <row r="291">
          <cell r="A291" t="str">
            <v>GL001</v>
          </cell>
          <cell r="C291" t="str">
            <v>165300</v>
          </cell>
          <cell r="L291">
            <v>785791.47</v>
          </cell>
        </row>
        <row r="292">
          <cell r="A292" t="str">
            <v>GL001</v>
          </cell>
          <cell r="C292" t="str">
            <v>165350</v>
          </cell>
          <cell r="L292">
            <v>1376423</v>
          </cell>
        </row>
        <row r="293">
          <cell r="A293" t="str">
            <v>GL001</v>
          </cell>
          <cell r="C293" t="str">
            <v>165351</v>
          </cell>
          <cell r="L293">
            <v>857280</v>
          </cell>
        </row>
        <row r="294">
          <cell r="A294" t="str">
            <v>GL001</v>
          </cell>
          <cell r="C294" t="str">
            <v>165352</v>
          </cell>
          <cell r="L294">
            <v>141201.49</v>
          </cell>
        </row>
        <row r="295">
          <cell r="A295" t="str">
            <v>GL001</v>
          </cell>
          <cell r="C295" t="str">
            <v>165400</v>
          </cell>
          <cell r="L295">
            <v>1659637.53</v>
          </cell>
        </row>
        <row r="296">
          <cell r="A296" t="str">
            <v>GL001</v>
          </cell>
          <cell r="C296" t="str">
            <v>165500</v>
          </cell>
          <cell r="L296">
            <v>1557159.58</v>
          </cell>
        </row>
        <row r="297">
          <cell r="A297" t="str">
            <v>GL001</v>
          </cell>
          <cell r="C297" t="str">
            <v>165600</v>
          </cell>
          <cell r="L297">
            <v>386653.84</v>
          </cell>
        </row>
        <row r="298">
          <cell r="A298" t="str">
            <v>GL001</v>
          </cell>
          <cell r="C298" t="str">
            <v>165800</v>
          </cell>
          <cell r="L298">
            <v>43903.49</v>
          </cell>
        </row>
        <row r="299">
          <cell r="A299" t="str">
            <v>GL001</v>
          </cell>
          <cell r="C299" t="str">
            <v>165900</v>
          </cell>
          <cell r="L299">
            <v>107725.81</v>
          </cell>
        </row>
        <row r="300">
          <cell r="A300" t="str">
            <v>GL001</v>
          </cell>
          <cell r="C300" t="str">
            <v>171000</v>
          </cell>
          <cell r="L300">
            <v>2072.62</v>
          </cell>
        </row>
        <row r="301">
          <cell r="A301" t="str">
            <v>GL001</v>
          </cell>
          <cell r="C301" t="str">
            <v>172100</v>
          </cell>
          <cell r="L301">
            <v>0</v>
          </cell>
        </row>
        <row r="302">
          <cell r="A302" t="str">
            <v>GL001</v>
          </cell>
          <cell r="C302" t="str">
            <v>172200</v>
          </cell>
          <cell r="L302">
            <v>47053</v>
          </cell>
        </row>
        <row r="303">
          <cell r="A303" t="str">
            <v>GL001</v>
          </cell>
          <cell r="C303" t="str">
            <v>172300</v>
          </cell>
          <cell r="L303">
            <v>0.03</v>
          </cell>
        </row>
        <row r="304">
          <cell r="A304" t="str">
            <v>GL001</v>
          </cell>
          <cell r="C304" t="str">
            <v>173100</v>
          </cell>
          <cell r="L304">
            <v>18880611</v>
          </cell>
        </row>
        <row r="305">
          <cell r="A305" t="str">
            <v>GL001</v>
          </cell>
          <cell r="C305" t="str">
            <v>175200</v>
          </cell>
          <cell r="L305">
            <v>3222610</v>
          </cell>
        </row>
        <row r="306">
          <cell r="A306" t="str">
            <v>GL001</v>
          </cell>
          <cell r="C306" t="str">
            <v>175300</v>
          </cell>
          <cell r="L306">
            <v>2492386.0499999998</v>
          </cell>
        </row>
        <row r="307">
          <cell r="A307" t="str">
            <v>GL001</v>
          </cell>
          <cell r="C307" t="str">
            <v>175600</v>
          </cell>
          <cell r="L307">
            <v>683780</v>
          </cell>
        </row>
        <row r="308">
          <cell r="A308" t="str">
            <v>GL001</v>
          </cell>
          <cell r="C308" t="str">
            <v>181001</v>
          </cell>
          <cell r="L308">
            <v>0</v>
          </cell>
        </row>
        <row r="309">
          <cell r="A309" t="str">
            <v>GL001</v>
          </cell>
          <cell r="C309" t="str">
            <v>181101</v>
          </cell>
          <cell r="L309">
            <v>0</v>
          </cell>
        </row>
        <row r="310">
          <cell r="A310" t="str">
            <v>GL001</v>
          </cell>
          <cell r="C310" t="str">
            <v>181102</v>
          </cell>
          <cell r="L310">
            <v>400092.39</v>
          </cell>
        </row>
        <row r="311">
          <cell r="A311" t="str">
            <v>GL001</v>
          </cell>
          <cell r="C311" t="str">
            <v>181103</v>
          </cell>
          <cell r="L311">
            <v>337300.36</v>
          </cell>
        </row>
        <row r="312">
          <cell r="A312" t="str">
            <v>GL001</v>
          </cell>
          <cell r="C312" t="str">
            <v>181240</v>
          </cell>
          <cell r="L312">
            <v>0</v>
          </cell>
        </row>
        <row r="313">
          <cell r="A313" t="str">
            <v>GL001</v>
          </cell>
          <cell r="C313" t="str">
            <v>181250</v>
          </cell>
          <cell r="L313">
            <v>0</v>
          </cell>
        </row>
        <row r="314">
          <cell r="A314" t="str">
            <v>GL001</v>
          </cell>
          <cell r="C314" t="str">
            <v>181260</v>
          </cell>
          <cell r="L314">
            <v>0</v>
          </cell>
        </row>
        <row r="315">
          <cell r="A315" t="str">
            <v>GL001</v>
          </cell>
          <cell r="C315" t="str">
            <v>181290</v>
          </cell>
          <cell r="L315">
            <v>0</v>
          </cell>
        </row>
        <row r="316">
          <cell r="A316" t="str">
            <v>GL001</v>
          </cell>
          <cell r="C316" t="str">
            <v>181300</v>
          </cell>
          <cell r="L316">
            <v>0</v>
          </cell>
        </row>
        <row r="317">
          <cell r="A317" t="str">
            <v>GL001</v>
          </cell>
          <cell r="C317" t="str">
            <v>181400</v>
          </cell>
          <cell r="L317">
            <v>161286.96</v>
          </cell>
        </row>
        <row r="318">
          <cell r="A318" t="str">
            <v>GL001</v>
          </cell>
          <cell r="C318" t="str">
            <v>181500</v>
          </cell>
          <cell r="L318">
            <v>401158.14</v>
          </cell>
        </row>
        <row r="319">
          <cell r="A319" t="str">
            <v>GL001</v>
          </cell>
          <cell r="C319" t="str">
            <v>181800</v>
          </cell>
          <cell r="L319">
            <v>0</v>
          </cell>
        </row>
        <row r="320">
          <cell r="A320" t="str">
            <v>GL001</v>
          </cell>
          <cell r="C320" t="str">
            <v>181801</v>
          </cell>
          <cell r="L320">
            <v>2053182.19</v>
          </cell>
        </row>
        <row r="321">
          <cell r="A321" t="str">
            <v>GL001</v>
          </cell>
          <cell r="C321" t="str">
            <v>181802</v>
          </cell>
          <cell r="L321">
            <v>0</v>
          </cell>
        </row>
        <row r="322">
          <cell r="A322" t="str">
            <v>GL001</v>
          </cell>
          <cell r="C322" t="str">
            <v>181803</v>
          </cell>
          <cell r="L322">
            <v>443602.11</v>
          </cell>
        </row>
        <row r="323">
          <cell r="A323" t="str">
            <v>GL001</v>
          </cell>
          <cell r="C323" t="str">
            <v>181898</v>
          </cell>
          <cell r="L323">
            <v>0</v>
          </cell>
        </row>
        <row r="324">
          <cell r="A324" t="str">
            <v>GL001</v>
          </cell>
          <cell r="C324" t="str">
            <v>181983</v>
          </cell>
          <cell r="L324">
            <v>674888.25</v>
          </cell>
        </row>
        <row r="325">
          <cell r="A325" t="str">
            <v>GL001</v>
          </cell>
          <cell r="C325" t="str">
            <v>181984</v>
          </cell>
          <cell r="L325">
            <v>817944.32</v>
          </cell>
        </row>
        <row r="326">
          <cell r="A326" t="str">
            <v>GL001</v>
          </cell>
          <cell r="C326" t="str">
            <v>181985</v>
          </cell>
          <cell r="L326">
            <v>304036.09999999998</v>
          </cell>
        </row>
        <row r="327">
          <cell r="A327" t="str">
            <v>GL001</v>
          </cell>
          <cell r="C327" t="str">
            <v>181986</v>
          </cell>
          <cell r="L327">
            <v>1258053.47</v>
          </cell>
        </row>
        <row r="328">
          <cell r="A328" t="str">
            <v>GL001</v>
          </cell>
          <cell r="C328" t="str">
            <v>181987</v>
          </cell>
          <cell r="L328">
            <v>615559.4</v>
          </cell>
        </row>
        <row r="329">
          <cell r="A329" t="str">
            <v>GL001</v>
          </cell>
          <cell r="C329" t="str">
            <v>182303</v>
          </cell>
          <cell r="L329">
            <v>-143432.35</v>
          </cell>
        </row>
        <row r="330">
          <cell r="A330" t="str">
            <v>GL001</v>
          </cell>
          <cell r="C330" t="str">
            <v>182308</v>
          </cell>
          <cell r="L330">
            <v>5008777.04</v>
          </cell>
        </row>
        <row r="331">
          <cell r="A331" t="str">
            <v>GL001</v>
          </cell>
          <cell r="C331" t="str">
            <v>182309</v>
          </cell>
          <cell r="L331">
            <v>0</v>
          </cell>
        </row>
        <row r="332">
          <cell r="A332" t="str">
            <v>GL001</v>
          </cell>
          <cell r="C332" t="str">
            <v>182310</v>
          </cell>
          <cell r="L332">
            <v>0</v>
          </cell>
        </row>
        <row r="333">
          <cell r="A333" t="str">
            <v>GL001</v>
          </cell>
          <cell r="C333" t="str">
            <v>182311</v>
          </cell>
          <cell r="L333">
            <v>15022697.34</v>
          </cell>
        </row>
        <row r="334">
          <cell r="A334" t="str">
            <v>GL001</v>
          </cell>
          <cell r="C334" t="str">
            <v>182315</v>
          </cell>
          <cell r="L334">
            <v>0</v>
          </cell>
        </row>
        <row r="335">
          <cell r="A335" t="str">
            <v>GL001</v>
          </cell>
          <cell r="C335" t="str">
            <v>182316</v>
          </cell>
          <cell r="L335">
            <v>0</v>
          </cell>
        </row>
        <row r="336">
          <cell r="A336" t="str">
            <v>GL001</v>
          </cell>
          <cell r="C336" t="str">
            <v>182317</v>
          </cell>
          <cell r="L336">
            <v>850810.02</v>
          </cell>
        </row>
        <row r="337">
          <cell r="A337" t="str">
            <v>GL001</v>
          </cell>
          <cell r="C337" t="str">
            <v>182318</v>
          </cell>
          <cell r="L337">
            <v>6122293.9699999997</v>
          </cell>
        </row>
        <row r="338">
          <cell r="A338" t="str">
            <v>GL001</v>
          </cell>
          <cell r="C338" t="str">
            <v>182319</v>
          </cell>
          <cell r="L338">
            <v>23903766.09</v>
          </cell>
        </row>
        <row r="339">
          <cell r="A339" t="str">
            <v>GL001</v>
          </cell>
          <cell r="C339" t="str">
            <v>182320</v>
          </cell>
          <cell r="L339">
            <v>241196.14</v>
          </cell>
        </row>
        <row r="340">
          <cell r="A340" t="str">
            <v>GL001</v>
          </cell>
          <cell r="C340" t="str">
            <v>182321</v>
          </cell>
          <cell r="L340">
            <v>0</v>
          </cell>
        </row>
        <row r="341">
          <cell r="A341" t="str">
            <v>GL001</v>
          </cell>
          <cell r="C341" t="str">
            <v>182322</v>
          </cell>
          <cell r="L341">
            <v>0</v>
          </cell>
        </row>
        <row r="342">
          <cell r="A342" t="str">
            <v>GL001</v>
          </cell>
          <cell r="C342" t="str">
            <v>182323</v>
          </cell>
          <cell r="L342">
            <v>0</v>
          </cell>
        </row>
        <row r="343">
          <cell r="A343" t="str">
            <v>GL001</v>
          </cell>
          <cell r="C343" t="str">
            <v>182324</v>
          </cell>
          <cell r="L343">
            <v>388748.02</v>
          </cell>
        </row>
        <row r="344">
          <cell r="A344" t="str">
            <v>GL001</v>
          </cell>
          <cell r="C344" t="str">
            <v>182325</v>
          </cell>
          <cell r="L344">
            <v>75634.850000000006</v>
          </cell>
        </row>
        <row r="345">
          <cell r="A345" t="str">
            <v>GL001</v>
          </cell>
          <cell r="C345" t="str">
            <v>182326</v>
          </cell>
          <cell r="L345">
            <v>33.85</v>
          </cell>
        </row>
        <row r="346">
          <cell r="A346" t="str">
            <v>GL001</v>
          </cell>
          <cell r="C346" t="str">
            <v>182327</v>
          </cell>
          <cell r="L346">
            <v>0</v>
          </cell>
        </row>
        <row r="347">
          <cell r="A347" t="str">
            <v>GL001</v>
          </cell>
          <cell r="C347" t="str">
            <v>182329</v>
          </cell>
          <cell r="L347">
            <v>135191.4</v>
          </cell>
        </row>
        <row r="348">
          <cell r="A348" t="str">
            <v>GL001</v>
          </cell>
          <cell r="C348" t="str">
            <v>182330</v>
          </cell>
          <cell r="L348">
            <v>0</v>
          </cell>
        </row>
        <row r="349">
          <cell r="A349" t="str">
            <v>GL001</v>
          </cell>
          <cell r="C349" t="str">
            <v>182331</v>
          </cell>
          <cell r="L349">
            <v>151397.65</v>
          </cell>
        </row>
        <row r="350">
          <cell r="A350" t="str">
            <v>GL001</v>
          </cell>
          <cell r="C350" t="str">
            <v>182332</v>
          </cell>
          <cell r="L350">
            <v>9465130.6699999999</v>
          </cell>
        </row>
        <row r="351">
          <cell r="A351" t="str">
            <v>GL001</v>
          </cell>
          <cell r="C351" t="str">
            <v>182333</v>
          </cell>
          <cell r="L351">
            <v>0</v>
          </cell>
        </row>
        <row r="352">
          <cell r="A352" t="str">
            <v>GL001</v>
          </cell>
          <cell r="C352" t="str">
            <v>182334</v>
          </cell>
          <cell r="L352">
            <v>0</v>
          </cell>
        </row>
        <row r="353">
          <cell r="A353" t="str">
            <v>GL001</v>
          </cell>
          <cell r="C353" t="str">
            <v>182335</v>
          </cell>
          <cell r="L353">
            <v>0</v>
          </cell>
        </row>
        <row r="354">
          <cell r="A354" t="str">
            <v>GL001</v>
          </cell>
          <cell r="C354" t="str">
            <v>182336</v>
          </cell>
          <cell r="L354">
            <v>0</v>
          </cell>
        </row>
        <row r="355">
          <cell r="A355" t="str">
            <v>GL001</v>
          </cell>
          <cell r="C355" t="str">
            <v>182337</v>
          </cell>
          <cell r="L355">
            <v>527510.69999999995</v>
          </cell>
        </row>
        <row r="356">
          <cell r="A356" t="str">
            <v>GL001</v>
          </cell>
          <cell r="C356" t="str">
            <v>182338</v>
          </cell>
          <cell r="L356">
            <v>840930.31</v>
          </cell>
        </row>
        <row r="357">
          <cell r="A357" t="str">
            <v>GL001</v>
          </cell>
          <cell r="C357" t="str">
            <v>182339</v>
          </cell>
          <cell r="L357">
            <v>1147276.19</v>
          </cell>
        </row>
        <row r="358">
          <cell r="A358" t="str">
            <v>GL001</v>
          </cell>
          <cell r="C358" t="str">
            <v>182340</v>
          </cell>
          <cell r="L358">
            <v>0</v>
          </cell>
        </row>
        <row r="359">
          <cell r="A359" t="str">
            <v>GL001</v>
          </cell>
          <cell r="C359" t="str">
            <v>182341</v>
          </cell>
          <cell r="L359">
            <v>0</v>
          </cell>
        </row>
        <row r="360">
          <cell r="A360" t="str">
            <v>GL001</v>
          </cell>
          <cell r="C360" t="str">
            <v>182342</v>
          </cell>
          <cell r="L360">
            <v>0</v>
          </cell>
        </row>
        <row r="361">
          <cell r="A361" t="str">
            <v>GL001</v>
          </cell>
          <cell r="C361" t="str">
            <v>182343</v>
          </cell>
          <cell r="L361">
            <v>179992.9</v>
          </cell>
        </row>
        <row r="362">
          <cell r="A362" t="str">
            <v>GL001</v>
          </cell>
          <cell r="C362" t="str">
            <v>182344</v>
          </cell>
          <cell r="L362">
            <v>2091</v>
          </cell>
        </row>
        <row r="363">
          <cell r="A363" t="str">
            <v>GL001</v>
          </cell>
          <cell r="C363" t="str">
            <v>182347</v>
          </cell>
          <cell r="L363">
            <v>336988.15</v>
          </cell>
        </row>
        <row r="364">
          <cell r="A364" t="str">
            <v>GL001</v>
          </cell>
          <cell r="C364" t="str">
            <v>182348</v>
          </cell>
          <cell r="L364">
            <v>2055099.92</v>
          </cell>
        </row>
        <row r="365">
          <cell r="A365" t="str">
            <v>GL001</v>
          </cell>
          <cell r="C365" t="str">
            <v>182350</v>
          </cell>
          <cell r="L365">
            <v>11321762.550000001</v>
          </cell>
        </row>
        <row r="366">
          <cell r="A366" t="str">
            <v>GL001</v>
          </cell>
          <cell r="C366" t="str">
            <v>182353</v>
          </cell>
          <cell r="L366">
            <v>164049.37</v>
          </cell>
        </row>
        <row r="367">
          <cell r="A367" t="str">
            <v>GL001</v>
          </cell>
          <cell r="C367" t="str">
            <v>182356</v>
          </cell>
          <cell r="L367">
            <v>86355414</v>
          </cell>
        </row>
        <row r="368">
          <cell r="A368" t="str">
            <v>GL001</v>
          </cell>
          <cell r="C368" t="str">
            <v>182357</v>
          </cell>
          <cell r="L368">
            <v>1637819</v>
          </cell>
        </row>
        <row r="369">
          <cell r="A369" t="str">
            <v>GL001</v>
          </cell>
          <cell r="C369" t="str">
            <v>182358</v>
          </cell>
          <cell r="L369">
            <v>0</v>
          </cell>
        </row>
        <row r="370">
          <cell r="A370" t="str">
            <v>GL001</v>
          </cell>
          <cell r="C370" t="str">
            <v>182359</v>
          </cell>
          <cell r="L370">
            <v>2558601</v>
          </cell>
        </row>
        <row r="371">
          <cell r="A371" t="str">
            <v>GL001</v>
          </cell>
          <cell r="C371" t="str">
            <v>182360</v>
          </cell>
          <cell r="L371">
            <v>403543</v>
          </cell>
        </row>
        <row r="372">
          <cell r="A372" t="str">
            <v>GL001</v>
          </cell>
          <cell r="C372" t="str">
            <v>182361</v>
          </cell>
          <cell r="L372">
            <v>0</v>
          </cell>
        </row>
        <row r="373">
          <cell r="A373" t="str">
            <v>GL001</v>
          </cell>
          <cell r="C373" t="str">
            <v>182362</v>
          </cell>
          <cell r="L373">
            <v>3514033.45</v>
          </cell>
        </row>
        <row r="374">
          <cell r="A374" t="str">
            <v>GL001</v>
          </cell>
          <cell r="C374" t="str">
            <v>182363</v>
          </cell>
          <cell r="L374">
            <v>0</v>
          </cell>
        </row>
        <row r="375">
          <cell r="A375" t="str">
            <v>GL001</v>
          </cell>
          <cell r="C375" t="str">
            <v>182364</v>
          </cell>
          <cell r="L375">
            <v>2155154.73</v>
          </cell>
        </row>
        <row r="376">
          <cell r="A376" t="str">
            <v>GL001</v>
          </cell>
          <cell r="C376" t="str">
            <v>182366</v>
          </cell>
          <cell r="L376">
            <v>9997557</v>
          </cell>
        </row>
        <row r="377">
          <cell r="A377" t="str">
            <v>GL001</v>
          </cell>
          <cell r="C377" t="str">
            <v>182367</v>
          </cell>
          <cell r="L377">
            <v>878910</v>
          </cell>
        </row>
        <row r="378">
          <cell r="A378" t="str">
            <v>GL001</v>
          </cell>
          <cell r="C378" t="str">
            <v>182369</v>
          </cell>
          <cell r="L378">
            <v>260038</v>
          </cell>
        </row>
        <row r="379">
          <cell r="A379" t="str">
            <v>GL001</v>
          </cell>
          <cell r="C379" t="str">
            <v>182371</v>
          </cell>
          <cell r="L379">
            <v>2240</v>
          </cell>
        </row>
        <row r="380">
          <cell r="A380" t="str">
            <v>GL001</v>
          </cell>
          <cell r="C380" t="str">
            <v>182373</v>
          </cell>
          <cell r="L380">
            <v>49081.7</v>
          </cell>
        </row>
        <row r="381">
          <cell r="A381" t="str">
            <v>GL001</v>
          </cell>
          <cell r="C381" t="str">
            <v>182374</v>
          </cell>
          <cell r="L381">
            <v>0</v>
          </cell>
        </row>
        <row r="382">
          <cell r="A382" t="str">
            <v>GL001</v>
          </cell>
          <cell r="C382" t="str">
            <v>182375</v>
          </cell>
          <cell r="L382">
            <v>0</v>
          </cell>
        </row>
        <row r="383">
          <cell r="A383" t="str">
            <v>GL001</v>
          </cell>
          <cell r="C383" t="str">
            <v>182376</v>
          </cell>
          <cell r="L383">
            <v>0</v>
          </cell>
        </row>
        <row r="384">
          <cell r="A384" t="str">
            <v>GL001</v>
          </cell>
          <cell r="C384" t="str">
            <v>182377</v>
          </cell>
          <cell r="L384">
            <v>5140400.0599999996</v>
          </cell>
        </row>
        <row r="385">
          <cell r="A385" t="str">
            <v>GL001</v>
          </cell>
          <cell r="C385" t="str">
            <v>182378</v>
          </cell>
          <cell r="L385">
            <v>-177324.51</v>
          </cell>
        </row>
        <row r="386">
          <cell r="A386" t="str">
            <v>GL001</v>
          </cell>
          <cell r="C386" t="str">
            <v>182379</v>
          </cell>
          <cell r="L386">
            <v>685280.54</v>
          </cell>
        </row>
        <row r="387">
          <cell r="A387" t="str">
            <v>GL001</v>
          </cell>
          <cell r="C387" t="str">
            <v>182381</v>
          </cell>
          <cell r="L387">
            <v>99583.61</v>
          </cell>
        </row>
        <row r="388">
          <cell r="A388" t="str">
            <v>GL001</v>
          </cell>
          <cell r="C388" t="str">
            <v>182382</v>
          </cell>
          <cell r="L388">
            <v>1039021.93</v>
          </cell>
        </row>
        <row r="389">
          <cell r="A389" t="str">
            <v>GL001</v>
          </cell>
          <cell r="C389" t="str">
            <v>182383</v>
          </cell>
          <cell r="L389">
            <v>6019695.7699999996</v>
          </cell>
        </row>
        <row r="390">
          <cell r="A390" t="str">
            <v>GL001</v>
          </cell>
          <cell r="C390" t="str">
            <v>182398</v>
          </cell>
          <cell r="L390">
            <v>-7093001.0700000003</v>
          </cell>
        </row>
        <row r="391">
          <cell r="A391" t="str">
            <v>GL001</v>
          </cell>
          <cell r="C391" t="str">
            <v>182399</v>
          </cell>
          <cell r="L391">
            <v>7093001.0700000003</v>
          </cell>
        </row>
        <row r="392">
          <cell r="A392" t="str">
            <v>GL001</v>
          </cell>
          <cell r="C392" t="str">
            <v>182996</v>
          </cell>
          <cell r="L392">
            <v>0</v>
          </cell>
        </row>
        <row r="393">
          <cell r="A393" t="str">
            <v>GL001</v>
          </cell>
          <cell r="C393" t="str">
            <v>183000</v>
          </cell>
          <cell r="L393">
            <v>299721.51</v>
          </cell>
        </row>
        <row r="394">
          <cell r="A394" t="str">
            <v>GL001</v>
          </cell>
          <cell r="C394" t="str">
            <v>184014</v>
          </cell>
          <cell r="L394">
            <v>0</v>
          </cell>
        </row>
        <row r="395">
          <cell r="A395" t="str">
            <v>GL001</v>
          </cell>
          <cell r="C395" t="str">
            <v>184015</v>
          </cell>
          <cell r="L395">
            <v>0.05</v>
          </cell>
        </row>
        <row r="396">
          <cell r="A396" t="str">
            <v>GL001</v>
          </cell>
          <cell r="C396" t="str">
            <v>184101</v>
          </cell>
          <cell r="L396">
            <v>0</v>
          </cell>
        </row>
        <row r="397">
          <cell r="A397" t="str">
            <v>GL001</v>
          </cell>
          <cell r="C397" t="str">
            <v>184104</v>
          </cell>
          <cell r="L397">
            <v>0</v>
          </cell>
        </row>
        <row r="398">
          <cell r="A398" t="str">
            <v>GL001</v>
          </cell>
          <cell r="C398" t="str">
            <v>184149</v>
          </cell>
          <cell r="L398">
            <v>0</v>
          </cell>
        </row>
        <row r="399">
          <cell r="A399" t="str">
            <v>GL001</v>
          </cell>
          <cell r="C399" t="str">
            <v>184166</v>
          </cell>
          <cell r="L399">
            <v>0</v>
          </cell>
        </row>
        <row r="400">
          <cell r="A400" t="str">
            <v>GL001</v>
          </cell>
          <cell r="C400" t="str">
            <v>184169</v>
          </cell>
          <cell r="L400">
            <v>0</v>
          </cell>
        </row>
        <row r="401">
          <cell r="A401" t="str">
            <v>GL001</v>
          </cell>
          <cell r="C401" t="str">
            <v>184220</v>
          </cell>
          <cell r="L401">
            <v>0</v>
          </cell>
        </row>
        <row r="402">
          <cell r="A402" t="str">
            <v>GL001</v>
          </cell>
          <cell r="C402" t="str">
            <v>184230</v>
          </cell>
          <cell r="L402">
            <v>1730.26</v>
          </cell>
        </row>
        <row r="403">
          <cell r="A403" t="str">
            <v>GL001</v>
          </cell>
          <cell r="C403" t="str">
            <v>184242</v>
          </cell>
          <cell r="L403">
            <v>385.92</v>
          </cell>
        </row>
        <row r="404">
          <cell r="A404" t="str">
            <v>GL001</v>
          </cell>
          <cell r="C404" t="str">
            <v>184243</v>
          </cell>
          <cell r="L404">
            <v>0</v>
          </cell>
        </row>
        <row r="405">
          <cell r="A405" t="str">
            <v>GL001</v>
          </cell>
          <cell r="C405" t="str">
            <v>184301</v>
          </cell>
          <cell r="L405">
            <v>0</v>
          </cell>
        </row>
        <row r="406">
          <cell r="A406" t="str">
            <v>GL001</v>
          </cell>
          <cell r="C406" t="str">
            <v>184305</v>
          </cell>
          <cell r="L406">
            <v>0</v>
          </cell>
        </row>
        <row r="407">
          <cell r="A407" t="str">
            <v>GL001</v>
          </cell>
          <cell r="C407" t="str">
            <v>184306</v>
          </cell>
          <cell r="L407">
            <v>0</v>
          </cell>
        </row>
        <row r="408">
          <cell r="A408" t="str">
            <v>GL001</v>
          </cell>
          <cell r="C408" t="str">
            <v>184307</v>
          </cell>
          <cell r="L408">
            <v>0</v>
          </cell>
        </row>
        <row r="409">
          <cell r="A409" t="str">
            <v>GL001</v>
          </cell>
          <cell r="C409" t="str">
            <v>184311</v>
          </cell>
          <cell r="L409">
            <v>207.13</v>
          </cell>
        </row>
        <row r="410">
          <cell r="A410" t="str">
            <v>GL001</v>
          </cell>
          <cell r="C410" t="str">
            <v>184312</v>
          </cell>
          <cell r="L410">
            <v>207.13</v>
          </cell>
        </row>
        <row r="411">
          <cell r="A411" t="str">
            <v>GL001</v>
          </cell>
          <cell r="C411" t="str">
            <v>184313</v>
          </cell>
          <cell r="L411">
            <v>2097.79</v>
          </cell>
        </row>
        <row r="412">
          <cell r="A412" t="str">
            <v>GL001</v>
          </cell>
          <cell r="C412" t="str">
            <v>184314</v>
          </cell>
          <cell r="L412">
            <v>56.37</v>
          </cell>
        </row>
        <row r="413">
          <cell r="A413" t="str">
            <v>GL001</v>
          </cell>
          <cell r="C413" t="str">
            <v>184321</v>
          </cell>
          <cell r="L413">
            <v>0</v>
          </cell>
        </row>
        <row r="414">
          <cell r="A414" t="str">
            <v>GL001</v>
          </cell>
          <cell r="C414" t="str">
            <v>184322</v>
          </cell>
          <cell r="L414">
            <v>0</v>
          </cell>
        </row>
        <row r="415">
          <cell r="A415" t="str">
            <v>GL001</v>
          </cell>
          <cell r="C415" t="str">
            <v>184323</v>
          </cell>
          <cell r="L415">
            <v>510.22</v>
          </cell>
        </row>
        <row r="416">
          <cell r="A416" t="str">
            <v>GL001</v>
          </cell>
          <cell r="C416" t="str">
            <v>184330</v>
          </cell>
          <cell r="L416">
            <v>0</v>
          </cell>
        </row>
        <row r="417">
          <cell r="A417" t="str">
            <v>GL001</v>
          </cell>
          <cell r="C417" t="str">
            <v>184331</v>
          </cell>
          <cell r="L417">
            <v>549.32000000000005</v>
          </cell>
        </row>
        <row r="418">
          <cell r="A418" t="str">
            <v>GL001</v>
          </cell>
          <cell r="C418" t="str">
            <v>184332</v>
          </cell>
          <cell r="L418">
            <v>0</v>
          </cell>
        </row>
        <row r="419">
          <cell r="A419" t="str">
            <v>GL001</v>
          </cell>
          <cell r="C419" t="str">
            <v>184341</v>
          </cell>
          <cell r="L419">
            <v>0</v>
          </cell>
        </row>
        <row r="420">
          <cell r="A420" t="str">
            <v>GL001</v>
          </cell>
          <cell r="C420" t="str">
            <v>184342</v>
          </cell>
          <cell r="L420">
            <v>0</v>
          </cell>
        </row>
        <row r="421">
          <cell r="A421" t="str">
            <v>GL001</v>
          </cell>
          <cell r="C421" t="str">
            <v>184345</v>
          </cell>
          <cell r="L421">
            <v>0</v>
          </cell>
        </row>
        <row r="422">
          <cell r="A422" t="str">
            <v>GL001</v>
          </cell>
          <cell r="C422" t="str">
            <v>184346</v>
          </cell>
          <cell r="L422">
            <v>0</v>
          </cell>
        </row>
        <row r="423">
          <cell r="A423" t="str">
            <v>GL001</v>
          </cell>
          <cell r="C423" t="str">
            <v>184354</v>
          </cell>
          <cell r="L423">
            <v>0</v>
          </cell>
        </row>
        <row r="424">
          <cell r="A424" t="str">
            <v>GL001</v>
          </cell>
          <cell r="C424" t="str">
            <v>184392</v>
          </cell>
          <cell r="L424">
            <v>-522.32000000000005</v>
          </cell>
        </row>
        <row r="425">
          <cell r="A425" t="str">
            <v>GL001</v>
          </cell>
          <cell r="C425" t="str">
            <v>184413</v>
          </cell>
          <cell r="L425">
            <v>0</v>
          </cell>
        </row>
        <row r="426">
          <cell r="A426" t="str">
            <v>GL001</v>
          </cell>
          <cell r="C426" t="str">
            <v>184415</v>
          </cell>
          <cell r="L426">
            <v>0</v>
          </cell>
        </row>
        <row r="427">
          <cell r="A427" t="str">
            <v>GL001</v>
          </cell>
          <cell r="C427" t="str">
            <v>184416</v>
          </cell>
          <cell r="L427">
            <v>0</v>
          </cell>
        </row>
        <row r="428">
          <cell r="A428" t="str">
            <v>GL001</v>
          </cell>
          <cell r="C428" t="str">
            <v>184417</v>
          </cell>
          <cell r="L428">
            <v>0</v>
          </cell>
        </row>
        <row r="429">
          <cell r="A429" t="str">
            <v>GL001</v>
          </cell>
          <cell r="C429" t="str">
            <v>184420</v>
          </cell>
          <cell r="L429">
            <v>0</v>
          </cell>
        </row>
        <row r="430">
          <cell r="A430" t="str">
            <v>GL001</v>
          </cell>
          <cell r="C430" t="str">
            <v>184421</v>
          </cell>
          <cell r="L430">
            <v>0</v>
          </cell>
        </row>
        <row r="431">
          <cell r="A431" t="str">
            <v>GL001</v>
          </cell>
          <cell r="C431" t="str">
            <v>184490</v>
          </cell>
          <cell r="L431">
            <v>-9714.1299999999992</v>
          </cell>
        </row>
        <row r="432">
          <cell r="A432" t="str">
            <v>GL001</v>
          </cell>
          <cell r="C432" t="str">
            <v>184491</v>
          </cell>
          <cell r="L432">
            <v>0</v>
          </cell>
        </row>
        <row r="433">
          <cell r="A433" t="str">
            <v>GL001</v>
          </cell>
          <cell r="C433" t="str">
            <v>184492</v>
          </cell>
          <cell r="L433">
            <v>0</v>
          </cell>
        </row>
        <row r="434">
          <cell r="A434" t="str">
            <v>GL001</v>
          </cell>
          <cell r="C434" t="str">
            <v>184493</v>
          </cell>
          <cell r="L434">
            <v>0</v>
          </cell>
        </row>
        <row r="435">
          <cell r="A435" t="str">
            <v>GL001</v>
          </cell>
          <cell r="C435" t="str">
            <v>184494</v>
          </cell>
          <cell r="L435">
            <v>0</v>
          </cell>
        </row>
        <row r="436">
          <cell r="A436" t="str">
            <v>GL001</v>
          </cell>
          <cell r="C436" t="str">
            <v>184500</v>
          </cell>
          <cell r="L436">
            <v>0</v>
          </cell>
        </row>
        <row r="437">
          <cell r="A437" t="str">
            <v>GL001</v>
          </cell>
          <cell r="C437" t="str">
            <v>184510</v>
          </cell>
          <cell r="L437">
            <v>0</v>
          </cell>
        </row>
        <row r="438">
          <cell r="A438" t="str">
            <v>GL001</v>
          </cell>
          <cell r="C438" t="str">
            <v>184519</v>
          </cell>
          <cell r="L438">
            <v>87.14</v>
          </cell>
        </row>
        <row r="439">
          <cell r="A439" t="str">
            <v>GL001</v>
          </cell>
          <cell r="C439" t="str">
            <v>184523</v>
          </cell>
          <cell r="L439">
            <v>0</v>
          </cell>
        </row>
        <row r="440">
          <cell r="A440" t="str">
            <v>GL001</v>
          </cell>
          <cell r="C440" t="str">
            <v>184531</v>
          </cell>
          <cell r="L440">
            <v>0</v>
          </cell>
        </row>
        <row r="441">
          <cell r="A441" t="str">
            <v>GL001</v>
          </cell>
          <cell r="C441" t="str">
            <v>184542</v>
          </cell>
          <cell r="L441">
            <v>17.5</v>
          </cell>
        </row>
        <row r="442">
          <cell r="A442" t="str">
            <v>GL001</v>
          </cell>
          <cell r="C442" t="str">
            <v>184543</v>
          </cell>
          <cell r="L442">
            <v>0</v>
          </cell>
        </row>
        <row r="443">
          <cell r="A443" t="str">
            <v>GL001</v>
          </cell>
          <cell r="C443" t="str">
            <v>184620</v>
          </cell>
          <cell r="L443">
            <v>147628.24</v>
          </cell>
        </row>
        <row r="444">
          <cell r="A444" t="str">
            <v>GL001</v>
          </cell>
          <cell r="C444" t="str">
            <v>184621</v>
          </cell>
          <cell r="L444">
            <v>1132.6500000000001</v>
          </cell>
        </row>
        <row r="445">
          <cell r="A445" t="str">
            <v>GL001</v>
          </cell>
          <cell r="C445" t="str">
            <v>184622</v>
          </cell>
          <cell r="L445">
            <v>1336.12</v>
          </cell>
        </row>
        <row r="446">
          <cell r="A446" t="str">
            <v>GL001</v>
          </cell>
          <cell r="C446" t="str">
            <v>184630</v>
          </cell>
          <cell r="L446">
            <v>11059.24</v>
          </cell>
        </row>
        <row r="447">
          <cell r="A447" t="str">
            <v>GL001</v>
          </cell>
          <cell r="C447" t="str">
            <v>184661</v>
          </cell>
          <cell r="L447">
            <v>0</v>
          </cell>
        </row>
        <row r="448">
          <cell r="A448" t="str">
            <v>GL001</v>
          </cell>
          <cell r="C448" t="str">
            <v>184810</v>
          </cell>
          <cell r="L448">
            <v>6026.54</v>
          </cell>
        </row>
        <row r="449">
          <cell r="A449" t="str">
            <v>GL001</v>
          </cell>
          <cell r="C449" t="str">
            <v>184890</v>
          </cell>
          <cell r="L449">
            <v>203367</v>
          </cell>
        </row>
        <row r="450">
          <cell r="A450" t="str">
            <v>GL001</v>
          </cell>
          <cell r="C450" t="str">
            <v>184915</v>
          </cell>
          <cell r="L450">
            <v>8796.2000000000007</v>
          </cell>
        </row>
        <row r="451">
          <cell r="A451" t="str">
            <v>GL001</v>
          </cell>
          <cell r="C451" t="str">
            <v>186038</v>
          </cell>
          <cell r="L451">
            <v>0</v>
          </cell>
        </row>
        <row r="452">
          <cell r="A452" t="str">
            <v>GL001</v>
          </cell>
          <cell r="C452" t="str">
            <v>186100</v>
          </cell>
          <cell r="L452">
            <v>0</v>
          </cell>
        </row>
        <row r="453">
          <cell r="A453" t="str">
            <v>GL001</v>
          </cell>
          <cell r="C453" t="str">
            <v>186174</v>
          </cell>
          <cell r="L453">
            <v>0</v>
          </cell>
        </row>
        <row r="454">
          <cell r="A454" t="str">
            <v>GL001</v>
          </cell>
          <cell r="C454" t="str">
            <v>186200</v>
          </cell>
          <cell r="L454">
            <v>0</v>
          </cell>
        </row>
        <row r="455">
          <cell r="A455" t="str">
            <v>GL001</v>
          </cell>
          <cell r="C455" t="str">
            <v>186210</v>
          </cell>
          <cell r="L455">
            <v>66004.850000000006</v>
          </cell>
        </row>
        <row r="456">
          <cell r="A456" t="str">
            <v>GL001</v>
          </cell>
          <cell r="C456" t="str">
            <v>186211</v>
          </cell>
          <cell r="L456">
            <v>0</v>
          </cell>
        </row>
        <row r="457">
          <cell r="A457" t="str">
            <v>GL001</v>
          </cell>
          <cell r="C457" t="str">
            <v>186212</v>
          </cell>
          <cell r="L457">
            <v>0</v>
          </cell>
        </row>
        <row r="458">
          <cell r="A458" t="str">
            <v>GL001</v>
          </cell>
          <cell r="C458" t="str">
            <v>186213</v>
          </cell>
          <cell r="L458">
            <v>387351.54</v>
          </cell>
        </row>
        <row r="459">
          <cell r="A459" t="str">
            <v>GL001</v>
          </cell>
          <cell r="C459" t="str">
            <v>186214</v>
          </cell>
          <cell r="L459">
            <v>1515360.29</v>
          </cell>
        </row>
        <row r="460">
          <cell r="A460" t="str">
            <v>GL001</v>
          </cell>
          <cell r="C460" t="str">
            <v>186300</v>
          </cell>
          <cell r="L460">
            <v>0</v>
          </cell>
        </row>
        <row r="461">
          <cell r="A461" t="str">
            <v>GL001</v>
          </cell>
          <cell r="C461" t="str">
            <v>186520</v>
          </cell>
          <cell r="L461">
            <v>0</v>
          </cell>
        </row>
        <row r="462">
          <cell r="A462" t="str">
            <v>GL001</v>
          </cell>
          <cell r="C462" t="str">
            <v>186720</v>
          </cell>
          <cell r="L462">
            <v>0</v>
          </cell>
        </row>
        <row r="463">
          <cell r="A463" t="str">
            <v>GL001</v>
          </cell>
          <cell r="C463" t="str">
            <v>186730</v>
          </cell>
          <cell r="L463">
            <v>48238</v>
          </cell>
        </row>
        <row r="464">
          <cell r="A464" t="str">
            <v>GL001</v>
          </cell>
          <cell r="C464" t="str">
            <v>186740</v>
          </cell>
          <cell r="L464">
            <v>0</v>
          </cell>
        </row>
        <row r="465">
          <cell r="A465" t="str">
            <v>GL001</v>
          </cell>
          <cell r="C465" t="str">
            <v>186750</v>
          </cell>
          <cell r="L465">
            <v>40659.01</v>
          </cell>
        </row>
        <row r="466">
          <cell r="A466" t="str">
            <v>GL001</v>
          </cell>
          <cell r="C466" t="str">
            <v>186811</v>
          </cell>
          <cell r="L466">
            <v>14811.18</v>
          </cell>
        </row>
        <row r="467">
          <cell r="A467" t="str">
            <v>GL001</v>
          </cell>
          <cell r="C467" t="str">
            <v>186812</v>
          </cell>
          <cell r="L467">
            <v>44479.67</v>
          </cell>
        </row>
        <row r="468">
          <cell r="A468" t="str">
            <v>GL001</v>
          </cell>
          <cell r="C468" t="str">
            <v>186813</v>
          </cell>
          <cell r="L468">
            <v>376409.43</v>
          </cell>
        </row>
        <row r="469">
          <cell r="A469" t="str">
            <v>GL001</v>
          </cell>
          <cell r="C469" t="str">
            <v>186814</v>
          </cell>
          <cell r="L469">
            <v>29010.58</v>
          </cell>
        </row>
        <row r="470">
          <cell r="A470" t="str">
            <v>GL001</v>
          </cell>
          <cell r="C470" t="str">
            <v>186815</v>
          </cell>
          <cell r="L470">
            <v>0</v>
          </cell>
        </row>
        <row r="471">
          <cell r="A471" t="str">
            <v>GL001</v>
          </cell>
          <cell r="C471" t="str">
            <v>186840</v>
          </cell>
          <cell r="L471">
            <v>0</v>
          </cell>
        </row>
        <row r="472">
          <cell r="A472" t="str">
            <v>GL001</v>
          </cell>
          <cell r="C472" t="str">
            <v>186841</v>
          </cell>
          <cell r="L472">
            <v>0</v>
          </cell>
        </row>
        <row r="473">
          <cell r="A473" t="str">
            <v>GL001</v>
          </cell>
          <cell r="C473" t="str">
            <v>186850</v>
          </cell>
          <cell r="L473">
            <v>542.74</v>
          </cell>
        </row>
        <row r="474">
          <cell r="A474" t="str">
            <v>GL001</v>
          </cell>
          <cell r="C474" t="str">
            <v>186940</v>
          </cell>
          <cell r="L474">
            <v>250607.88</v>
          </cell>
        </row>
        <row r="475">
          <cell r="A475" t="str">
            <v>GL001</v>
          </cell>
          <cell r="C475" t="str">
            <v>186941</v>
          </cell>
          <cell r="L475">
            <v>0</v>
          </cell>
        </row>
        <row r="476">
          <cell r="A476" t="str">
            <v>GL001</v>
          </cell>
          <cell r="C476" t="str">
            <v>186942</v>
          </cell>
          <cell r="L476">
            <v>0</v>
          </cell>
        </row>
        <row r="477">
          <cell r="A477" t="str">
            <v>GL001</v>
          </cell>
          <cell r="C477" t="str">
            <v>186943</v>
          </cell>
          <cell r="L477">
            <v>0</v>
          </cell>
        </row>
        <row r="478">
          <cell r="A478" t="str">
            <v>GL001</v>
          </cell>
          <cell r="C478" t="str">
            <v>186945</v>
          </cell>
          <cell r="L478">
            <v>3025.26</v>
          </cell>
        </row>
        <row r="479">
          <cell r="A479" t="str">
            <v>GL001</v>
          </cell>
          <cell r="C479" t="str">
            <v>186960</v>
          </cell>
          <cell r="L479">
            <v>0</v>
          </cell>
        </row>
        <row r="480">
          <cell r="A480" t="str">
            <v>GL001</v>
          </cell>
          <cell r="C480" t="str">
            <v>186970</v>
          </cell>
          <cell r="L480">
            <v>0</v>
          </cell>
        </row>
        <row r="481">
          <cell r="A481" t="str">
            <v>GL001</v>
          </cell>
          <cell r="C481" t="str">
            <v>186971</v>
          </cell>
          <cell r="L481">
            <v>0</v>
          </cell>
        </row>
        <row r="482">
          <cell r="A482" t="str">
            <v>GL001</v>
          </cell>
          <cell r="C482" t="str">
            <v>186990</v>
          </cell>
          <cell r="L482">
            <v>0</v>
          </cell>
        </row>
        <row r="483">
          <cell r="A483" t="str">
            <v>GL001</v>
          </cell>
          <cell r="C483" t="str">
            <v>188000</v>
          </cell>
          <cell r="L483">
            <v>0</v>
          </cell>
        </row>
        <row r="484">
          <cell r="A484" t="str">
            <v>GL001</v>
          </cell>
          <cell r="C484" t="str">
            <v>189100</v>
          </cell>
          <cell r="L484">
            <v>363318.46</v>
          </cell>
        </row>
        <row r="485">
          <cell r="A485" t="str">
            <v>GL001</v>
          </cell>
          <cell r="C485" t="str">
            <v>189101</v>
          </cell>
          <cell r="L485">
            <v>0</v>
          </cell>
        </row>
        <row r="486">
          <cell r="A486" t="str">
            <v>GL001</v>
          </cell>
          <cell r="C486" t="str">
            <v>189102</v>
          </cell>
          <cell r="L486">
            <v>1137357.27</v>
          </cell>
        </row>
        <row r="487">
          <cell r="A487" t="str">
            <v>GL001</v>
          </cell>
          <cell r="C487" t="str">
            <v>189103</v>
          </cell>
          <cell r="L487">
            <v>62528.09</v>
          </cell>
        </row>
        <row r="488">
          <cell r="A488" t="str">
            <v>GL001</v>
          </cell>
          <cell r="C488" t="str">
            <v>189104</v>
          </cell>
          <cell r="L488">
            <v>420073.63</v>
          </cell>
        </row>
        <row r="489">
          <cell r="A489" t="str">
            <v>GL001</v>
          </cell>
          <cell r="C489" t="str">
            <v>189105</v>
          </cell>
          <cell r="L489">
            <v>893412.6</v>
          </cell>
        </row>
        <row r="490">
          <cell r="A490" t="str">
            <v>GL001</v>
          </cell>
          <cell r="C490" t="str">
            <v>189106</v>
          </cell>
          <cell r="L490">
            <v>25819.35</v>
          </cell>
        </row>
        <row r="491">
          <cell r="A491" t="str">
            <v>GL001</v>
          </cell>
          <cell r="C491" t="str">
            <v>189107</v>
          </cell>
          <cell r="L491">
            <v>37610.230000000003</v>
          </cell>
        </row>
        <row r="492">
          <cell r="A492" t="str">
            <v>GL001</v>
          </cell>
          <cell r="C492" t="str">
            <v>189108</v>
          </cell>
          <cell r="L492">
            <v>1377405.63</v>
          </cell>
        </row>
        <row r="493">
          <cell r="A493" t="str">
            <v>GL001</v>
          </cell>
          <cell r="C493" t="str">
            <v>189550</v>
          </cell>
          <cell r="L493">
            <v>438295.13</v>
          </cell>
        </row>
        <row r="494">
          <cell r="A494" t="str">
            <v>GL001</v>
          </cell>
          <cell r="C494" t="str">
            <v>189700</v>
          </cell>
          <cell r="L494">
            <v>898300.06</v>
          </cell>
        </row>
        <row r="495">
          <cell r="A495" t="str">
            <v>GL001</v>
          </cell>
          <cell r="C495" t="str">
            <v>189800</v>
          </cell>
          <cell r="L495">
            <v>1466437.18</v>
          </cell>
        </row>
        <row r="496">
          <cell r="A496" t="str">
            <v>GL001</v>
          </cell>
          <cell r="C496" t="str">
            <v>189803</v>
          </cell>
          <cell r="L496">
            <v>819218.96</v>
          </cell>
        </row>
        <row r="497">
          <cell r="A497" t="str">
            <v>GL001</v>
          </cell>
          <cell r="C497" t="str">
            <v>189900</v>
          </cell>
          <cell r="L497">
            <v>9620.0499999999993</v>
          </cell>
        </row>
        <row r="498">
          <cell r="A498" t="str">
            <v>GL001</v>
          </cell>
          <cell r="C498" t="str">
            <v>189910</v>
          </cell>
          <cell r="L498">
            <v>16234.84</v>
          </cell>
        </row>
        <row r="499">
          <cell r="A499" t="str">
            <v>GL001</v>
          </cell>
          <cell r="C499" t="str">
            <v>189920</v>
          </cell>
          <cell r="L499">
            <v>1092052.05</v>
          </cell>
        </row>
        <row r="500">
          <cell r="A500" t="str">
            <v>GL001</v>
          </cell>
          <cell r="C500" t="str">
            <v>190112</v>
          </cell>
          <cell r="L500">
            <v>-2404608.64</v>
          </cell>
        </row>
        <row r="501">
          <cell r="A501" t="str">
            <v>GL001</v>
          </cell>
          <cell r="C501" t="str">
            <v>190113</v>
          </cell>
          <cell r="L501">
            <v>8675479.9199999999</v>
          </cell>
        </row>
        <row r="502">
          <cell r="A502" t="str">
            <v>GL001</v>
          </cell>
          <cell r="C502" t="str">
            <v>190114</v>
          </cell>
          <cell r="L502">
            <v>8571183.8000000007</v>
          </cell>
        </row>
        <row r="503">
          <cell r="A503" t="str">
            <v>GL001</v>
          </cell>
          <cell r="C503" t="str">
            <v>190122</v>
          </cell>
          <cell r="L503">
            <v>3652</v>
          </cell>
        </row>
        <row r="504">
          <cell r="A504" t="str">
            <v>GL001</v>
          </cell>
          <cell r="C504" t="str">
            <v>190123</v>
          </cell>
          <cell r="L504">
            <v>1130650.29</v>
          </cell>
        </row>
        <row r="505">
          <cell r="A505" t="str">
            <v>GL001</v>
          </cell>
          <cell r="C505" t="str">
            <v>190124</v>
          </cell>
          <cell r="L505">
            <v>-3560430.19</v>
          </cell>
        </row>
        <row r="506">
          <cell r="A506" t="str">
            <v>GL001</v>
          </cell>
          <cell r="C506" t="str">
            <v>190125</v>
          </cell>
          <cell r="L506">
            <v>1050395.21</v>
          </cell>
        </row>
        <row r="507">
          <cell r="A507" t="str">
            <v>GL001</v>
          </cell>
          <cell r="C507" t="str">
            <v>190211</v>
          </cell>
          <cell r="L507">
            <v>1612263.11</v>
          </cell>
        </row>
        <row r="508">
          <cell r="A508" t="str">
            <v>GL001</v>
          </cell>
          <cell r="C508" t="str">
            <v>190230</v>
          </cell>
          <cell r="L508">
            <v>17868722.699999999</v>
          </cell>
        </row>
        <row r="509">
          <cell r="A509" t="str">
            <v>GL001</v>
          </cell>
          <cell r="C509" t="str">
            <v>190260</v>
          </cell>
          <cell r="L509">
            <v>-565906.56000000006</v>
          </cell>
        </row>
        <row r="510">
          <cell r="A510" t="str">
            <v>GL001</v>
          </cell>
          <cell r="C510" t="str">
            <v>190310</v>
          </cell>
          <cell r="L510">
            <v>9976535.7100000009</v>
          </cell>
        </row>
        <row r="511">
          <cell r="A511" t="str">
            <v>GL001</v>
          </cell>
          <cell r="C511" t="str">
            <v>190320</v>
          </cell>
          <cell r="L511">
            <v>12938533.82</v>
          </cell>
        </row>
        <row r="512">
          <cell r="A512" t="str">
            <v>GL001</v>
          </cell>
          <cell r="C512" t="str">
            <v>190330</v>
          </cell>
          <cell r="L512">
            <v>-1158132.3500000001</v>
          </cell>
        </row>
        <row r="513">
          <cell r="A513" t="str">
            <v>GL001</v>
          </cell>
          <cell r="C513" t="str">
            <v>190331</v>
          </cell>
          <cell r="L513">
            <v>-7187832.1799999997</v>
          </cell>
        </row>
        <row r="514">
          <cell r="A514" t="str">
            <v>GL001</v>
          </cell>
          <cell r="C514" t="str">
            <v>190340</v>
          </cell>
          <cell r="L514">
            <v>17025385.399999999</v>
          </cell>
        </row>
        <row r="515">
          <cell r="A515" t="str">
            <v>GL001</v>
          </cell>
          <cell r="C515" t="str">
            <v>190350</v>
          </cell>
          <cell r="L515">
            <v>1127679</v>
          </cell>
        </row>
        <row r="516">
          <cell r="A516" t="str">
            <v>GL001</v>
          </cell>
          <cell r="C516" t="str">
            <v>190356</v>
          </cell>
          <cell r="L516">
            <v>27253294</v>
          </cell>
        </row>
        <row r="517">
          <cell r="A517" t="str">
            <v>GL001</v>
          </cell>
          <cell r="C517" t="str">
            <v>190410</v>
          </cell>
          <cell r="L517">
            <v>237145.88</v>
          </cell>
        </row>
        <row r="518">
          <cell r="A518" t="str">
            <v>GL001</v>
          </cell>
          <cell r="C518" t="str">
            <v>190420</v>
          </cell>
          <cell r="L518">
            <v>151062.48000000001</v>
          </cell>
        </row>
        <row r="519">
          <cell r="A519" t="str">
            <v>GL001</v>
          </cell>
          <cell r="C519" t="str">
            <v>190430</v>
          </cell>
          <cell r="L519">
            <v>47666.400000000001</v>
          </cell>
        </row>
        <row r="520">
          <cell r="A520" t="str">
            <v>GL001</v>
          </cell>
          <cell r="C520" t="str">
            <v>190440</v>
          </cell>
          <cell r="L520">
            <v>82484.63</v>
          </cell>
        </row>
        <row r="521">
          <cell r="A521" t="str">
            <v>GL001</v>
          </cell>
          <cell r="C521" t="str">
            <v>190450</v>
          </cell>
          <cell r="L521">
            <v>662449.41</v>
          </cell>
        </row>
        <row r="522">
          <cell r="A522" t="str">
            <v>GL001</v>
          </cell>
          <cell r="C522" t="str">
            <v>201000</v>
          </cell>
          <cell r="L522">
            <v>-43993363</v>
          </cell>
        </row>
        <row r="523">
          <cell r="A523" t="str">
            <v>GL001</v>
          </cell>
          <cell r="C523" t="str">
            <v>201100</v>
          </cell>
          <cell r="L523">
            <v>-184172</v>
          </cell>
        </row>
        <row r="524">
          <cell r="A524" t="str">
            <v>GL001</v>
          </cell>
          <cell r="C524" t="str">
            <v>201999</v>
          </cell>
          <cell r="L524">
            <v>0</v>
          </cell>
        </row>
        <row r="525">
          <cell r="A525" t="str">
            <v>GL001</v>
          </cell>
          <cell r="C525" t="str">
            <v>204900</v>
          </cell>
          <cell r="L525">
            <v>0</v>
          </cell>
        </row>
        <row r="526">
          <cell r="A526" t="str">
            <v>GL001</v>
          </cell>
          <cell r="C526" t="str">
            <v>204999</v>
          </cell>
          <cell r="L526">
            <v>0</v>
          </cell>
        </row>
        <row r="527">
          <cell r="A527" t="str">
            <v>GL001</v>
          </cell>
          <cell r="C527" t="str">
            <v>207100</v>
          </cell>
          <cell r="L527">
            <v>-688487578.82000005</v>
          </cell>
        </row>
        <row r="528">
          <cell r="A528" t="str">
            <v>GL001</v>
          </cell>
          <cell r="C528" t="str">
            <v>211000</v>
          </cell>
          <cell r="L528">
            <v>-719082.92</v>
          </cell>
        </row>
        <row r="529">
          <cell r="A529" t="str">
            <v>GL001</v>
          </cell>
          <cell r="C529" t="str">
            <v>211100</v>
          </cell>
          <cell r="L529">
            <v>0</v>
          </cell>
        </row>
        <row r="530">
          <cell r="A530" t="str">
            <v>GL001</v>
          </cell>
          <cell r="C530" t="str">
            <v>211101</v>
          </cell>
          <cell r="L530">
            <v>0</v>
          </cell>
        </row>
        <row r="531">
          <cell r="A531" t="str">
            <v>GL001</v>
          </cell>
          <cell r="C531" t="str">
            <v>211102</v>
          </cell>
          <cell r="L531">
            <v>-147852</v>
          </cell>
        </row>
        <row r="532">
          <cell r="A532" t="str">
            <v>GL001</v>
          </cell>
          <cell r="C532" t="str">
            <v>211111</v>
          </cell>
          <cell r="L532">
            <v>-85456</v>
          </cell>
        </row>
        <row r="533">
          <cell r="A533" t="str">
            <v>GL001</v>
          </cell>
          <cell r="C533" t="str">
            <v>211990</v>
          </cell>
          <cell r="L533">
            <v>0</v>
          </cell>
        </row>
        <row r="534">
          <cell r="A534" t="str">
            <v>GL001</v>
          </cell>
          <cell r="C534" t="str">
            <v>212100</v>
          </cell>
          <cell r="L534">
            <v>-447950</v>
          </cell>
        </row>
        <row r="535">
          <cell r="A535" t="str">
            <v>GL001</v>
          </cell>
          <cell r="C535" t="str">
            <v>214100</v>
          </cell>
          <cell r="L535">
            <v>21935000.210000001</v>
          </cell>
        </row>
        <row r="536">
          <cell r="A536" t="str">
            <v>GL001</v>
          </cell>
          <cell r="C536" t="str">
            <v>214210</v>
          </cell>
          <cell r="L536">
            <v>0</v>
          </cell>
        </row>
        <row r="537">
          <cell r="A537" t="str">
            <v>GL001</v>
          </cell>
          <cell r="C537" t="str">
            <v>214220</v>
          </cell>
          <cell r="L537">
            <v>0</v>
          </cell>
        </row>
        <row r="538">
          <cell r="A538" t="str">
            <v>GL001</v>
          </cell>
          <cell r="C538" t="str">
            <v>215100</v>
          </cell>
          <cell r="L538">
            <v>-355951.96</v>
          </cell>
        </row>
        <row r="539">
          <cell r="A539" t="str">
            <v>GL001</v>
          </cell>
          <cell r="C539" t="str">
            <v>216000</v>
          </cell>
          <cell r="L539">
            <v>-40893301.950000003</v>
          </cell>
        </row>
        <row r="540">
          <cell r="A540" t="str">
            <v>GL001</v>
          </cell>
          <cell r="C540" t="str">
            <v>216001</v>
          </cell>
          <cell r="L540">
            <v>8437629.7200000007</v>
          </cell>
        </row>
        <row r="541">
          <cell r="A541" t="str">
            <v>GL001</v>
          </cell>
          <cell r="C541" t="str">
            <v>216100</v>
          </cell>
          <cell r="L541">
            <v>0</v>
          </cell>
        </row>
        <row r="542">
          <cell r="A542" t="str">
            <v>GL001</v>
          </cell>
          <cell r="C542" t="str">
            <v>219100</v>
          </cell>
          <cell r="L542">
            <v>0</v>
          </cell>
        </row>
        <row r="543">
          <cell r="A543" t="str">
            <v>GL001</v>
          </cell>
          <cell r="C543" t="str">
            <v>219110</v>
          </cell>
          <cell r="L543">
            <v>0</v>
          </cell>
        </row>
        <row r="544">
          <cell r="A544" t="str">
            <v>GL001</v>
          </cell>
          <cell r="C544" t="str">
            <v>219200</v>
          </cell>
          <cell r="L544">
            <v>0</v>
          </cell>
        </row>
        <row r="545">
          <cell r="A545" t="str">
            <v>GL001</v>
          </cell>
          <cell r="C545" t="str">
            <v>219210</v>
          </cell>
          <cell r="L545">
            <v>0</v>
          </cell>
        </row>
        <row r="546">
          <cell r="A546" t="str">
            <v>GL001</v>
          </cell>
          <cell r="C546" t="str">
            <v>220010</v>
          </cell>
          <cell r="L546">
            <v>158632.07999999999</v>
          </cell>
        </row>
        <row r="547">
          <cell r="A547" t="str">
            <v>GL001</v>
          </cell>
          <cell r="C547" t="str">
            <v>221002</v>
          </cell>
          <cell r="L547">
            <v>0</v>
          </cell>
        </row>
        <row r="548">
          <cell r="A548" t="str">
            <v>GL001</v>
          </cell>
          <cell r="C548" t="str">
            <v>221010</v>
          </cell>
          <cell r="L548">
            <v>0</v>
          </cell>
        </row>
        <row r="549">
          <cell r="A549" t="str">
            <v>GL001</v>
          </cell>
          <cell r="C549" t="str">
            <v>221400</v>
          </cell>
          <cell r="L549">
            <v>-90000000</v>
          </cell>
        </row>
        <row r="550">
          <cell r="A550" t="str">
            <v>GL001</v>
          </cell>
          <cell r="C550" t="str">
            <v>221500</v>
          </cell>
          <cell r="L550">
            <v>-100000000</v>
          </cell>
        </row>
        <row r="551">
          <cell r="A551" t="str">
            <v>GL001</v>
          </cell>
          <cell r="C551" t="str">
            <v>221801</v>
          </cell>
          <cell r="L551">
            <v>-80000000</v>
          </cell>
        </row>
        <row r="552">
          <cell r="A552" t="str">
            <v>GL001</v>
          </cell>
          <cell r="C552" t="str">
            <v>221802</v>
          </cell>
          <cell r="L552">
            <v>0</v>
          </cell>
        </row>
        <row r="553">
          <cell r="A553" t="str">
            <v>GL001</v>
          </cell>
          <cell r="C553" t="str">
            <v>221803</v>
          </cell>
          <cell r="L553">
            <v>-50000000</v>
          </cell>
        </row>
        <row r="554">
          <cell r="A554" t="str">
            <v>GL001</v>
          </cell>
          <cell r="C554" t="str">
            <v>221804</v>
          </cell>
          <cell r="L554">
            <v>-88000000</v>
          </cell>
        </row>
        <row r="555">
          <cell r="A555" t="str">
            <v>GL001</v>
          </cell>
          <cell r="C555" t="str">
            <v>221805</v>
          </cell>
          <cell r="L555">
            <v>-30000000</v>
          </cell>
        </row>
        <row r="556">
          <cell r="A556" t="str">
            <v>GL001</v>
          </cell>
          <cell r="C556" t="str">
            <v>221806</v>
          </cell>
          <cell r="L556">
            <v>-120000000</v>
          </cell>
        </row>
        <row r="557">
          <cell r="A557" t="str">
            <v>GL001</v>
          </cell>
          <cell r="C557" t="str">
            <v>221807</v>
          </cell>
          <cell r="L557">
            <v>-60000000</v>
          </cell>
        </row>
        <row r="558">
          <cell r="A558" t="str">
            <v>GL001</v>
          </cell>
          <cell r="C558" t="str">
            <v>221808</v>
          </cell>
          <cell r="L558">
            <v>-60000000</v>
          </cell>
        </row>
        <row r="559">
          <cell r="A559" t="str">
            <v>GL001</v>
          </cell>
          <cell r="C559" t="str">
            <v>224080</v>
          </cell>
          <cell r="L559">
            <v>0</v>
          </cell>
        </row>
        <row r="560">
          <cell r="A560" t="str">
            <v>GL001</v>
          </cell>
          <cell r="C560" t="str">
            <v>224102</v>
          </cell>
          <cell r="L560">
            <v>-62000000</v>
          </cell>
        </row>
        <row r="561">
          <cell r="A561" t="str">
            <v>GL001</v>
          </cell>
          <cell r="C561" t="str">
            <v>224103</v>
          </cell>
          <cell r="L561">
            <v>-40000000</v>
          </cell>
        </row>
        <row r="562">
          <cell r="A562" t="str">
            <v>GL001</v>
          </cell>
          <cell r="C562" t="str">
            <v>224180</v>
          </cell>
          <cell r="L562">
            <v>0</v>
          </cell>
        </row>
        <row r="563">
          <cell r="A563" t="str">
            <v>GL001</v>
          </cell>
          <cell r="C563" t="str">
            <v>224900</v>
          </cell>
          <cell r="L563">
            <v>0</v>
          </cell>
        </row>
        <row r="564">
          <cell r="A564" t="str">
            <v>GL001</v>
          </cell>
          <cell r="C564" t="str">
            <v>226101</v>
          </cell>
          <cell r="L564">
            <v>0</v>
          </cell>
        </row>
        <row r="565">
          <cell r="A565" t="str">
            <v>GL001</v>
          </cell>
          <cell r="C565" t="str">
            <v>226102</v>
          </cell>
          <cell r="L565">
            <v>135329.48000000001</v>
          </cell>
        </row>
        <row r="566">
          <cell r="A566" t="str">
            <v>GL001</v>
          </cell>
          <cell r="C566" t="str">
            <v>226103</v>
          </cell>
          <cell r="L566">
            <v>135055.71</v>
          </cell>
        </row>
        <row r="567">
          <cell r="A567" t="str">
            <v>GL001</v>
          </cell>
          <cell r="C567" t="str">
            <v>226260</v>
          </cell>
          <cell r="L567">
            <v>0</v>
          </cell>
        </row>
        <row r="568">
          <cell r="A568" t="str">
            <v>GL001</v>
          </cell>
          <cell r="C568" t="str">
            <v>226300</v>
          </cell>
          <cell r="L568">
            <v>0</v>
          </cell>
        </row>
        <row r="569">
          <cell r="A569" t="str">
            <v>GL001</v>
          </cell>
          <cell r="C569" t="str">
            <v>226400</v>
          </cell>
          <cell r="L569">
            <v>6720</v>
          </cell>
        </row>
        <row r="570">
          <cell r="A570" t="str">
            <v>GL001</v>
          </cell>
          <cell r="C570" t="str">
            <v>226500</v>
          </cell>
          <cell r="L570">
            <v>71333.600000000006</v>
          </cell>
        </row>
        <row r="571">
          <cell r="A571" t="str">
            <v>GL001</v>
          </cell>
          <cell r="C571" t="str">
            <v>226801</v>
          </cell>
          <cell r="L571">
            <v>113470.98</v>
          </cell>
        </row>
        <row r="572">
          <cell r="A572" t="str">
            <v>GL001</v>
          </cell>
          <cell r="C572" t="str">
            <v>226803</v>
          </cell>
          <cell r="L572">
            <v>119096.09</v>
          </cell>
        </row>
        <row r="573">
          <cell r="A573" t="str">
            <v>GL001</v>
          </cell>
          <cell r="C573" t="str">
            <v>227000</v>
          </cell>
          <cell r="L573">
            <v>-3250840</v>
          </cell>
        </row>
        <row r="574">
          <cell r="A574" t="str">
            <v>GL001</v>
          </cell>
          <cell r="C574" t="str">
            <v>228045</v>
          </cell>
          <cell r="L574">
            <v>0</v>
          </cell>
        </row>
        <row r="575">
          <cell r="A575" t="str">
            <v>GL001</v>
          </cell>
          <cell r="C575" t="str">
            <v>228210</v>
          </cell>
          <cell r="L575">
            <v>-500000</v>
          </cell>
        </row>
        <row r="576">
          <cell r="A576" t="str">
            <v>GL001</v>
          </cell>
          <cell r="C576" t="str">
            <v>228220</v>
          </cell>
          <cell r="L576">
            <v>-4109881.92</v>
          </cell>
        </row>
        <row r="577">
          <cell r="A577" t="str">
            <v>GL001</v>
          </cell>
          <cell r="C577" t="str">
            <v>228310</v>
          </cell>
          <cell r="L577">
            <v>-6206972</v>
          </cell>
        </row>
        <row r="578">
          <cell r="A578" t="str">
            <v>GL001</v>
          </cell>
          <cell r="C578" t="str">
            <v>228311</v>
          </cell>
          <cell r="L578">
            <v>-53820239</v>
          </cell>
        </row>
        <row r="579">
          <cell r="A579" t="str">
            <v>GL001</v>
          </cell>
          <cell r="C579" t="str">
            <v>228313</v>
          </cell>
          <cell r="L579">
            <v>-10642745.689999999</v>
          </cell>
        </row>
        <row r="580">
          <cell r="A580" t="str">
            <v>GL001</v>
          </cell>
          <cell r="C580" t="str">
            <v>228314</v>
          </cell>
          <cell r="L580">
            <v>-785987</v>
          </cell>
        </row>
        <row r="581">
          <cell r="A581" t="str">
            <v>GL001</v>
          </cell>
          <cell r="C581" t="str">
            <v>228320</v>
          </cell>
          <cell r="L581">
            <v>0</v>
          </cell>
        </row>
        <row r="582">
          <cell r="A582" t="str">
            <v>GL001</v>
          </cell>
          <cell r="C582" t="str">
            <v>229103</v>
          </cell>
          <cell r="L582">
            <v>0</v>
          </cell>
        </row>
        <row r="583">
          <cell r="A583" t="str">
            <v>GL001</v>
          </cell>
          <cell r="C583" t="str">
            <v>229105</v>
          </cell>
          <cell r="L583">
            <v>-220182.37</v>
          </cell>
        </row>
        <row r="584">
          <cell r="A584" t="str">
            <v>GL001</v>
          </cell>
          <cell r="C584" t="str">
            <v>229112</v>
          </cell>
          <cell r="L584">
            <v>0</v>
          </cell>
        </row>
        <row r="585">
          <cell r="A585" t="str">
            <v>GL001</v>
          </cell>
          <cell r="C585" t="str">
            <v>230100</v>
          </cell>
          <cell r="L585">
            <v>-23517038.399999999</v>
          </cell>
        </row>
        <row r="586">
          <cell r="A586" t="str">
            <v>GL001</v>
          </cell>
          <cell r="C586" t="str">
            <v>231000</v>
          </cell>
          <cell r="L586">
            <v>-24750000</v>
          </cell>
        </row>
        <row r="587">
          <cell r="A587" t="str">
            <v>GL001</v>
          </cell>
          <cell r="C587" t="str">
            <v>231100</v>
          </cell>
          <cell r="L587">
            <v>0</v>
          </cell>
        </row>
        <row r="588">
          <cell r="A588" t="str">
            <v>GL001</v>
          </cell>
          <cell r="C588" t="str">
            <v>232008</v>
          </cell>
          <cell r="L588">
            <v>0</v>
          </cell>
        </row>
        <row r="589">
          <cell r="A589" t="str">
            <v>GL001</v>
          </cell>
          <cell r="C589" t="str">
            <v>232010</v>
          </cell>
          <cell r="L589">
            <v>-3522889.93</v>
          </cell>
        </row>
        <row r="590">
          <cell r="A590" t="str">
            <v>GL001</v>
          </cell>
          <cell r="C590" t="str">
            <v>232011</v>
          </cell>
          <cell r="L590">
            <v>0</v>
          </cell>
        </row>
        <row r="591">
          <cell r="A591" t="str">
            <v>GL001</v>
          </cell>
          <cell r="C591" t="str">
            <v>232012</v>
          </cell>
          <cell r="L591">
            <v>-1496903.08</v>
          </cell>
        </row>
        <row r="592">
          <cell r="A592" t="str">
            <v>GL001</v>
          </cell>
          <cell r="C592" t="str">
            <v>232013</v>
          </cell>
          <cell r="L592">
            <v>-1565058.59</v>
          </cell>
        </row>
        <row r="593">
          <cell r="A593" t="str">
            <v>GL001</v>
          </cell>
          <cell r="C593" t="str">
            <v>232020</v>
          </cell>
          <cell r="L593">
            <v>0</v>
          </cell>
        </row>
        <row r="594">
          <cell r="A594" t="str">
            <v>GL001</v>
          </cell>
          <cell r="C594" t="str">
            <v>232025</v>
          </cell>
          <cell r="L594">
            <v>-638627.76</v>
          </cell>
        </row>
        <row r="595">
          <cell r="A595" t="str">
            <v>GL001</v>
          </cell>
          <cell r="C595" t="str">
            <v>232026</v>
          </cell>
          <cell r="L595">
            <v>0</v>
          </cell>
        </row>
        <row r="596">
          <cell r="A596" t="str">
            <v>GL001</v>
          </cell>
          <cell r="C596" t="str">
            <v>232030</v>
          </cell>
          <cell r="L596">
            <v>50565.38</v>
          </cell>
        </row>
        <row r="597">
          <cell r="A597" t="str">
            <v>GL001</v>
          </cell>
          <cell r="C597" t="str">
            <v>232040</v>
          </cell>
          <cell r="L597">
            <v>0</v>
          </cell>
        </row>
        <row r="598">
          <cell r="A598" t="str">
            <v>GL001</v>
          </cell>
          <cell r="C598" t="str">
            <v>232045</v>
          </cell>
          <cell r="L598">
            <v>0</v>
          </cell>
        </row>
        <row r="599">
          <cell r="A599" t="str">
            <v>GL001</v>
          </cell>
          <cell r="C599" t="str">
            <v>232051</v>
          </cell>
          <cell r="L599">
            <v>0</v>
          </cell>
        </row>
        <row r="600">
          <cell r="A600" t="str">
            <v>GL001</v>
          </cell>
          <cell r="C600" t="str">
            <v>232100</v>
          </cell>
          <cell r="L600">
            <v>-18365919.949999999</v>
          </cell>
        </row>
        <row r="601">
          <cell r="A601" t="str">
            <v>GL001</v>
          </cell>
          <cell r="C601" t="str">
            <v>232110</v>
          </cell>
          <cell r="L601">
            <v>-2716968.24</v>
          </cell>
        </row>
        <row r="602">
          <cell r="A602" t="str">
            <v>GL001</v>
          </cell>
          <cell r="C602" t="str">
            <v>232220</v>
          </cell>
          <cell r="L602">
            <v>0</v>
          </cell>
        </row>
        <row r="603">
          <cell r="A603" t="str">
            <v>GL001</v>
          </cell>
          <cell r="C603" t="str">
            <v>232230</v>
          </cell>
          <cell r="L603">
            <v>0</v>
          </cell>
        </row>
        <row r="604">
          <cell r="A604" t="str">
            <v>GL001</v>
          </cell>
          <cell r="C604" t="str">
            <v>232250</v>
          </cell>
          <cell r="L604">
            <v>-2377319.14</v>
          </cell>
        </row>
        <row r="605">
          <cell r="A605" t="str">
            <v>GL001</v>
          </cell>
          <cell r="C605" t="str">
            <v>232300</v>
          </cell>
          <cell r="L605">
            <v>0</v>
          </cell>
        </row>
        <row r="606">
          <cell r="A606" t="str">
            <v>GL001</v>
          </cell>
          <cell r="C606" t="str">
            <v>232999</v>
          </cell>
          <cell r="L606">
            <v>0</v>
          </cell>
        </row>
        <row r="607">
          <cell r="A607" t="str">
            <v>GL001</v>
          </cell>
          <cell r="C607" t="str">
            <v>234500</v>
          </cell>
          <cell r="L607">
            <v>-13693857.99</v>
          </cell>
        </row>
        <row r="608">
          <cell r="A608" t="str">
            <v>GL001</v>
          </cell>
          <cell r="C608" t="str">
            <v>234800</v>
          </cell>
          <cell r="L608">
            <v>-293733.62</v>
          </cell>
        </row>
        <row r="609">
          <cell r="A609" t="str">
            <v>GL001</v>
          </cell>
          <cell r="C609" t="str">
            <v>235000</v>
          </cell>
          <cell r="L609">
            <v>-13448143.85</v>
          </cell>
        </row>
        <row r="610">
          <cell r="A610" t="str">
            <v>GL001</v>
          </cell>
          <cell r="C610" t="str">
            <v>236080</v>
          </cell>
          <cell r="L610">
            <v>-44563.59</v>
          </cell>
        </row>
        <row r="611">
          <cell r="A611" t="str">
            <v>GL001</v>
          </cell>
          <cell r="C611" t="str">
            <v>236081</v>
          </cell>
          <cell r="L611">
            <v>0</v>
          </cell>
        </row>
        <row r="612">
          <cell r="A612" t="str">
            <v>GL001</v>
          </cell>
          <cell r="C612" t="str">
            <v>236100</v>
          </cell>
          <cell r="L612">
            <v>0</v>
          </cell>
        </row>
        <row r="613">
          <cell r="A613" t="str">
            <v>GL001</v>
          </cell>
          <cell r="C613" t="str">
            <v>236300</v>
          </cell>
          <cell r="L613">
            <v>-395008.04</v>
          </cell>
        </row>
        <row r="614">
          <cell r="A614" t="str">
            <v>GL001</v>
          </cell>
          <cell r="C614" t="str">
            <v>236400</v>
          </cell>
          <cell r="L614">
            <v>-66783.75</v>
          </cell>
        </row>
        <row r="615">
          <cell r="A615" t="str">
            <v>GL001</v>
          </cell>
          <cell r="C615" t="str">
            <v>236401</v>
          </cell>
          <cell r="L615">
            <v>-17036.07</v>
          </cell>
        </row>
        <row r="616">
          <cell r="A616" t="str">
            <v>GL001</v>
          </cell>
          <cell r="C616" t="str">
            <v>236510</v>
          </cell>
          <cell r="L616">
            <v>-320.64</v>
          </cell>
        </row>
        <row r="617">
          <cell r="A617" t="str">
            <v>GL001</v>
          </cell>
          <cell r="C617" t="str">
            <v>236520</v>
          </cell>
          <cell r="L617">
            <v>-46.73</v>
          </cell>
        </row>
        <row r="618">
          <cell r="A618" t="str">
            <v>GL001</v>
          </cell>
          <cell r="C618" t="str">
            <v>236600</v>
          </cell>
          <cell r="L618">
            <v>-1733243.77</v>
          </cell>
        </row>
        <row r="619">
          <cell r="A619" t="str">
            <v>GL001</v>
          </cell>
          <cell r="C619" t="str">
            <v>236910</v>
          </cell>
          <cell r="L619">
            <v>0</v>
          </cell>
        </row>
        <row r="620">
          <cell r="A620" t="str">
            <v>GL001</v>
          </cell>
          <cell r="C620" t="str">
            <v>236911</v>
          </cell>
          <cell r="L620">
            <v>0</v>
          </cell>
        </row>
        <row r="621">
          <cell r="A621" t="str">
            <v>GL001</v>
          </cell>
          <cell r="C621" t="str">
            <v>236920</v>
          </cell>
          <cell r="L621">
            <v>0</v>
          </cell>
        </row>
        <row r="622">
          <cell r="A622" t="str">
            <v>GL001</v>
          </cell>
          <cell r="C622" t="str">
            <v>236930</v>
          </cell>
          <cell r="L622">
            <v>-772989.98</v>
          </cell>
        </row>
        <row r="623">
          <cell r="A623" t="str">
            <v>GL001</v>
          </cell>
          <cell r="C623" t="str">
            <v>237101</v>
          </cell>
          <cell r="L623">
            <v>0</v>
          </cell>
        </row>
        <row r="624">
          <cell r="A624" t="str">
            <v>GL001</v>
          </cell>
          <cell r="C624" t="str">
            <v>237102</v>
          </cell>
          <cell r="L624">
            <v>-530789.41</v>
          </cell>
        </row>
        <row r="625">
          <cell r="A625" t="str">
            <v>GL001</v>
          </cell>
          <cell r="C625" t="str">
            <v>237103</v>
          </cell>
          <cell r="L625">
            <v>-1159999.54</v>
          </cell>
        </row>
        <row r="626">
          <cell r="A626" t="str">
            <v>GL001</v>
          </cell>
          <cell r="C626" t="str">
            <v>237105</v>
          </cell>
          <cell r="L626">
            <v>-387500</v>
          </cell>
        </row>
        <row r="627">
          <cell r="A627" t="str">
            <v>GL001</v>
          </cell>
          <cell r="C627" t="str">
            <v>237108</v>
          </cell>
          <cell r="L627">
            <v>-1175000.3899999999</v>
          </cell>
        </row>
        <row r="628">
          <cell r="A628" t="str">
            <v>GL001</v>
          </cell>
          <cell r="C628" t="str">
            <v>237122</v>
          </cell>
          <cell r="L628">
            <v>0</v>
          </cell>
        </row>
        <row r="629">
          <cell r="A629" t="str">
            <v>GL001</v>
          </cell>
          <cell r="C629" t="str">
            <v>237123</v>
          </cell>
          <cell r="L629">
            <v>0</v>
          </cell>
        </row>
        <row r="630">
          <cell r="A630" t="str">
            <v>GL001</v>
          </cell>
          <cell r="C630" t="str">
            <v>237124</v>
          </cell>
          <cell r="L630">
            <v>0</v>
          </cell>
        </row>
        <row r="631">
          <cell r="A631" t="str">
            <v>GL001</v>
          </cell>
          <cell r="C631" t="str">
            <v>237125</v>
          </cell>
          <cell r="L631">
            <v>0</v>
          </cell>
        </row>
        <row r="632">
          <cell r="A632" t="str">
            <v>GL001</v>
          </cell>
          <cell r="C632" t="str">
            <v>237126</v>
          </cell>
          <cell r="L632">
            <v>0</v>
          </cell>
        </row>
        <row r="633">
          <cell r="A633" t="str">
            <v>GL001</v>
          </cell>
          <cell r="C633" t="str">
            <v>237127</v>
          </cell>
          <cell r="L633">
            <v>0</v>
          </cell>
        </row>
        <row r="634">
          <cell r="A634" t="str">
            <v>GL001</v>
          </cell>
          <cell r="C634" t="str">
            <v>237128</v>
          </cell>
          <cell r="L634">
            <v>0</v>
          </cell>
        </row>
        <row r="635">
          <cell r="A635" t="str">
            <v>GL001</v>
          </cell>
          <cell r="C635" t="str">
            <v>237129</v>
          </cell>
          <cell r="L635">
            <v>0</v>
          </cell>
        </row>
        <row r="636">
          <cell r="A636" t="str">
            <v>GL001</v>
          </cell>
          <cell r="C636" t="str">
            <v>237130</v>
          </cell>
          <cell r="L636">
            <v>0</v>
          </cell>
        </row>
        <row r="637">
          <cell r="A637" t="str">
            <v>GL001</v>
          </cell>
          <cell r="C637" t="str">
            <v>237140</v>
          </cell>
          <cell r="L637">
            <v>-478125</v>
          </cell>
        </row>
        <row r="638">
          <cell r="A638" t="str">
            <v>GL001</v>
          </cell>
          <cell r="C638" t="str">
            <v>237198</v>
          </cell>
          <cell r="L638">
            <v>0</v>
          </cell>
        </row>
        <row r="639">
          <cell r="A639" t="str">
            <v>GL001</v>
          </cell>
          <cell r="C639" t="str">
            <v>237199</v>
          </cell>
          <cell r="L639">
            <v>0</v>
          </cell>
        </row>
        <row r="640">
          <cell r="A640" t="str">
            <v>GL001</v>
          </cell>
          <cell r="C640" t="str">
            <v>237300</v>
          </cell>
          <cell r="L640">
            <v>-12111.31</v>
          </cell>
        </row>
        <row r="641">
          <cell r="A641" t="str">
            <v>GL001</v>
          </cell>
          <cell r="C641" t="str">
            <v>237400</v>
          </cell>
          <cell r="L641">
            <v>24855.94</v>
          </cell>
        </row>
        <row r="642">
          <cell r="A642" t="str">
            <v>GL001</v>
          </cell>
          <cell r="C642" t="str">
            <v>237500</v>
          </cell>
          <cell r="L642">
            <v>0</v>
          </cell>
        </row>
        <row r="643">
          <cell r="A643" t="str">
            <v>GL001</v>
          </cell>
          <cell r="C643" t="str">
            <v>237510</v>
          </cell>
          <cell r="L643">
            <v>0</v>
          </cell>
        </row>
        <row r="644">
          <cell r="A644" t="str">
            <v>GL001</v>
          </cell>
          <cell r="C644" t="str">
            <v>237600</v>
          </cell>
          <cell r="L644">
            <v>0</v>
          </cell>
        </row>
        <row r="645">
          <cell r="A645" t="str">
            <v>GL001</v>
          </cell>
          <cell r="C645" t="str">
            <v>237700</v>
          </cell>
          <cell r="L645">
            <v>0</v>
          </cell>
        </row>
        <row r="646">
          <cell r="A646" t="str">
            <v>GL001</v>
          </cell>
          <cell r="C646" t="str">
            <v>237710</v>
          </cell>
          <cell r="L646">
            <v>0</v>
          </cell>
        </row>
        <row r="647">
          <cell r="A647" t="str">
            <v>GL001</v>
          </cell>
          <cell r="C647" t="str">
            <v>237802</v>
          </cell>
          <cell r="L647">
            <v>0</v>
          </cell>
        </row>
        <row r="648">
          <cell r="A648" t="str">
            <v>GL001</v>
          </cell>
          <cell r="C648" t="str">
            <v>237803</v>
          </cell>
          <cell r="L648">
            <v>-866666.9</v>
          </cell>
        </row>
        <row r="649">
          <cell r="A649" t="str">
            <v>GL001</v>
          </cell>
          <cell r="C649" t="str">
            <v>237804</v>
          </cell>
          <cell r="L649">
            <v>-775069.82</v>
          </cell>
        </row>
        <row r="650">
          <cell r="A650" t="str">
            <v>GL001</v>
          </cell>
          <cell r="C650" t="str">
            <v>237805</v>
          </cell>
          <cell r="L650">
            <v>-96358.33</v>
          </cell>
        </row>
        <row r="651">
          <cell r="A651" t="str">
            <v>GL001</v>
          </cell>
          <cell r="C651" t="str">
            <v>237806</v>
          </cell>
          <cell r="L651">
            <v>-446400</v>
          </cell>
        </row>
        <row r="652">
          <cell r="A652" t="str">
            <v>GL001</v>
          </cell>
          <cell r="C652" t="str">
            <v>237807</v>
          </cell>
          <cell r="L652">
            <v>-213500</v>
          </cell>
        </row>
        <row r="653">
          <cell r="A653" t="str">
            <v>GL001</v>
          </cell>
          <cell r="C653" t="str">
            <v>237808</v>
          </cell>
          <cell r="L653">
            <v>-783816.67</v>
          </cell>
        </row>
        <row r="654">
          <cell r="A654" t="str">
            <v>GL001</v>
          </cell>
          <cell r="C654" t="str">
            <v>237900</v>
          </cell>
          <cell r="L654">
            <v>0</v>
          </cell>
        </row>
        <row r="655">
          <cell r="A655" t="str">
            <v>GL001</v>
          </cell>
          <cell r="C655" t="str">
            <v>238100</v>
          </cell>
          <cell r="L655">
            <v>-3896360.18</v>
          </cell>
        </row>
        <row r="656">
          <cell r="A656" t="str">
            <v>GL001</v>
          </cell>
          <cell r="C656" t="str">
            <v>238210</v>
          </cell>
          <cell r="L656">
            <v>0</v>
          </cell>
        </row>
        <row r="657">
          <cell r="A657" t="str">
            <v>GL001</v>
          </cell>
          <cell r="C657" t="str">
            <v>238220</v>
          </cell>
          <cell r="L657">
            <v>0</v>
          </cell>
        </row>
        <row r="658">
          <cell r="A658" t="str">
            <v>GL001</v>
          </cell>
          <cell r="C658" t="str">
            <v>238250</v>
          </cell>
          <cell r="L658">
            <v>0</v>
          </cell>
        </row>
        <row r="659">
          <cell r="A659" t="str">
            <v>GL001</v>
          </cell>
          <cell r="C659" t="str">
            <v>238900</v>
          </cell>
          <cell r="L659">
            <v>0</v>
          </cell>
        </row>
        <row r="660">
          <cell r="A660" t="str">
            <v>GL001</v>
          </cell>
          <cell r="C660" t="str">
            <v>241100</v>
          </cell>
          <cell r="L660">
            <v>0</v>
          </cell>
        </row>
        <row r="661">
          <cell r="A661" t="str">
            <v>GL001</v>
          </cell>
          <cell r="C661" t="str">
            <v>241310</v>
          </cell>
          <cell r="L661">
            <v>-15237.98</v>
          </cell>
        </row>
        <row r="662">
          <cell r="A662" t="str">
            <v>GL001</v>
          </cell>
          <cell r="C662" t="str">
            <v>241320</v>
          </cell>
          <cell r="L662">
            <v>-15230.01</v>
          </cell>
        </row>
        <row r="663">
          <cell r="A663" t="str">
            <v>GL001</v>
          </cell>
          <cell r="C663" t="str">
            <v>241330</v>
          </cell>
          <cell r="L663">
            <v>-620090.44999999995</v>
          </cell>
        </row>
        <row r="664">
          <cell r="A664" t="str">
            <v>GL001</v>
          </cell>
          <cell r="C664" t="str">
            <v>241335</v>
          </cell>
          <cell r="L664">
            <v>0</v>
          </cell>
        </row>
        <row r="665">
          <cell r="A665" t="str">
            <v>GL001</v>
          </cell>
          <cell r="C665" t="str">
            <v>241339</v>
          </cell>
          <cell r="L665">
            <v>-3530.46</v>
          </cell>
        </row>
        <row r="666">
          <cell r="A666" t="str">
            <v>GL001</v>
          </cell>
          <cell r="C666" t="str">
            <v>241340</v>
          </cell>
          <cell r="L666">
            <v>-11449.83</v>
          </cell>
        </row>
        <row r="667">
          <cell r="A667" t="str">
            <v>GL001</v>
          </cell>
          <cell r="C667" t="str">
            <v>241400</v>
          </cell>
          <cell r="L667">
            <v>0</v>
          </cell>
        </row>
        <row r="668">
          <cell r="A668" t="str">
            <v>GL001</v>
          </cell>
          <cell r="C668" t="str">
            <v>241510</v>
          </cell>
          <cell r="L668">
            <v>-3536.78</v>
          </cell>
        </row>
        <row r="669">
          <cell r="A669" t="str">
            <v>GL001</v>
          </cell>
          <cell r="C669" t="str">
            <v>241520</v>
          </cell>
          <cell r="L669">
            <v>0</v>
          </cell>
        </row>
        <row r="670">
          <cell r="A670" t="str">
            <v>GL001</v>
          </cell>
          <cell r="C670" t="str">
            <v>241530</v>
          </cell>
          <cell r="L670">
            <v>-2666</v>
          </cell>
        </row>
        <row r="671">
          <cell r="A671" t="str">
            <v>GL001</v>
          </cell>
          <cell r="C671" t="str">
            <v>241540</v>
          </cell>
          <cell r="L671">
            <v>-388</v>
          </cell>
        </row>
        <row r="672">
          <cell r="A672" t="str">
            <v>GL001</v>
          </cell>
          <cell r="C672" t="str">
            <v>242032</v>
          </cell>
          <cell r="L672">
            <v>0</v>
          </cell>
        </row>
        <row r="673">
          <cell r="A673" t="str">
            <v>GL001</v>
          </cell>
          <cell r="C673" t="str">
            <v>242036</v>
          </cell>
          <cell r="L673">
            <v>0</v>
          </cell>
        </row>
        <row r="674">
          <cell r="A674" t="str">
            <v>GL001</v>
          </cell>
          <cell r="C674" t="str">
            <v>242037</v>
          </cell>
          <cell r="L674">
            <v>0</v>
          </cell>
        </row>
        <row r="675">
          <cell r="A675" t="str">
            <v>GL001</v>
          </cell>
          <cell r="C675" t="str">
            <v>242100</v>
          </cell>
          <cell r="L675">
            <v>-1724298.47</v>
          </cell>
        </row>
        <row r="676">
          <cell r="A676" t="str">
            <v>GL001</v>
          </cell>
          <cell r="C676" t="str">
            <v>242110</v>
          </cell>
          <cell r="L676">
            <v>0</v>
          </cell>
        </row>
        <row r="677">
          <cell r="A677" t="str">
            <v>GL001</v>
          </cell>
          <cell r="C677" t="str">
            <v>242111</v>
          </cell>
          <cell r="L677">
            <v>0</v>
          </cell>
        </row>
        <row r="678">
          <cell r="A678" t="str">
            <v>GL001</v>
          </cell>
          <cell r="C678" t="str">
            <v>242120</v>
          </cell>
          <cell r="L678">
            <v>-989218.8</v>
          </cell>
        </row>
        <row r="679">
          <cell r="A679" t="str">
            <v>GL001</v>
          </cell>
          <cell r="C679" t="str">
            <v>242121</v>
          </cell>
          <cell r="L679">
            <v>0</v>
          </cell>
        </row>
        <row r="680">
          <cell r="A680" t="str">
            <v>GL001</v>
          </cell>
          <cell r="C680" t="str">
            <v>242122</v>
          </cell>
          <cell r="L680">
            <v>-3090070</v>
          </cell>
        </row>
        <row r="681">
          <cell r="A681" t="str">
            <v>GL001</v>
          </cell>
          <cell r="C681" t="str">
            <v>242123</v>
          </cell>
          <cell r="L681">
            <v>0</v>
          </cell>
        </row>
        <row r="682">
          <cell r="A682" t="str">
            <v>GL001</v>
          </cell>
          <cell r="C682" t="str">
            <v>242124</v>
          </cell>
          <cell r="L682">
            <v>-1263502</v>
          </cell>
        </row>
        <row r="683">
          <cell r="A683" t="str">
            <v>GL001</v>
          </cell>
          <cell r="C683" t="str">
            <v>242130</v>
          </cell>
          <cell r="L683">
            <v>-1363258.44</v>
          </cell>
        </row>
        <row r="684">
          <cell r="A684" t="str">
            <v>GL001</v>
          </cell>
          <cell r="C684" t="str">
            <v>242201</v>
          </cell>
          <cell r="L684">
            <v>389.29</v>
          </cell>
        </row>
        <row r="685">
          <cell r="A685" t="str">
            <v>GL001</v>
          </cell>
          <cell r="C685" t="str">
            <v>242202</v>
          </cell>
          <cell r="L685">
            <v>-66.42</v>
          </cell>
        </row>
        <row r="686">
          <cell r="A686" t="str">
            <v>GL001</v>
          </cell>
          <cell r="C686" t="str">
            <v>242203</v>
          </cell>
          <cell r="L686">
            <v>0</v>
          </cell>
        </row>
        <row r="687">
          <cell r="A687" t="str">
            <v>GL001</v>
          </cell>
          <cell r="C687" t="str">
            <v>242220</v>
          </cell>
          <cell r="L687">
            <v>-12908.63</v>
          </cell>
        </row>
        <row r="688">
          <cell r="A688" t="str">
            <v>GL001</v>
          </cell>
          <cell r="C688" t="str">
            <v>242230</v>
          </cell>
          <cell r="L688">
            <v>2868.25</v>
          </cell>
        </row>
        <row r="689">
          <cell r="A689" t="str">
            <v>GL001</v>
          </cell>
          <cell r="C689" t="str">
            <v>242240</v>
          </cell>
          <cell r="L689">
            <v>250000</v>
          </cell>
        </row>
        <row r="690">
          <cell r="A690" t="str">
            <v>GL001</v>
          </cell>
          <cell r="C690" t="str">
            <v>242245</v>
          </cell>
          <cell r="L690">
            <v>-83269.350000000006</v>
          </cell>
        </row>
        <row r="691">
          <cell r="A691" t="str">
            <v>GL001</v>
          </cell>
          <cell r="C691" t="str">
            <v>242250</v>
          </cell>
          <cell r="L691">
            <v>0</v>
          </cell>
        </row>
        <row r="692">
          <cell r="A692" t="str">
            <v>GL001</v>
          </cell>
          <cell r="C692" t="str">
            <v>242260</v>
          </cell>
          <cell r="L692">
            <v>0</v>
          </cell>
        </row>
        <row r="693">
          <cell r="A693" t="str">
            <v>GL001</v>
          </cell>
          <cell r="C693" t="str">
            <v>242300</v>
          </cell>
          <cell r="L693">
            <v>0</v>
          </cell>
        </row>
        <row r="694">
          <cell r="A694" t="str">
            <v>GL001</v>
          </cell>
          <cell r="C694" t="str">
            <v>242400</v>
          </cell>
          <cell r="L694">
            <v>0</v>
          </cell>
        </row>
        <row r="695">
          <cell r="A695" t="str">
            <v>GL001</v>
          </cell>
          <cell r="C695" t="str">
            <v>242410</v>
          </cell>
          <cell r="L695">
            <v>0</v>
          </cell>
        </row>
        <row r="696">
          <cell r="A696" t="str">
            <v>GL001</v>
          </cell>
          <cell r="C696" t="str">
            <v>242500</v>
          </cell>
          <cell r="L696">
            <v>11318</v>
          </cell>
        </row>
        <row r="697">
          <cell r="A697" t="str">
            <v>GL001</v>
          </cell>
          <cell r="C697" t="str">
            <v>242501</v>
          </cell>
          <cell r="L697">
            <v>0</v>
          </cell>
        </row>
        <row r="698">
          <cell r="A698" t="str">
            <v>GL001</v>
          </cell>
          <cell r="C698" t="str">
            <v>242520</v>
          </cell>
          <cell r="L698">
            <v>0</v>
          </cell>
        </row>
        <row r="699">
          <cell r="A699" t="str">
            <v>GL001</v>
          </cell>
          <cell r="C699" t="str">
            <v>242600</v>
          </cell>
          <cell r="L699">
            <v>0</v>
          </cell>
        </row>
        <row r="700">
          <cell r="A700" t="str">
            <v>GL001</v>
          </cell>
          <cell r="C700" t="str">
            <v>242650</v>
          </cell>
          <cell r="L700">
            <v>0</v>
          </cell>
        </row>
        <row r="701">
          <cell r="A701" t="str">
            <v>GL001</v>
          </cell>
          <cell r="C701" t="str">
            <v>242651</v>
          </cell>
          <cell r="L701">
            <v>-697000.33</v>
          </cell>
        </row>
        <row r="702">
          <cell r="A702" t="str">
            <v>GL001</v>
          </cell>
          <cell r="C702" t="str">
            <v>242652</v>
          </cell>
          <cell r="L702">
            <v>-164000.06</v>
          </cell>
        </row>
        <row r="703">
          <cell r="A703" t="str">
            <v>GL001</v>
          </cell>
          <cell r="C703" t="str">
            <v>242653</v>
          </cell>
          <cell r="L703">
            <v>-90408</v>
          </cell>
        </row>
        <row r="704">
          <cell r="A704" t="str">
            <v>GL001</v>
          </cell>
          <cell r="C704" t="str">
            <v>242700</v>
          </cell>
          <cell r="L704">
            <v>-9013572.7899999991</v>
          </cell>
        </row>
        <row r="705">
          <cell r="A705" t="str">
            <v>GL001</v>
          </cell>
          <cell r="C705" t="str">
            <v>243000</v>
          </cell>
          <cell r="L705">
            <v>-328019.86</v>
          </cell>
        </row>
        <row r="706">
          <cell r="A706" t="str">
            <v>GL001</v>
          </cell>
          <cell r="C706" t="str">
            <v>244200</v>
          </cell>
          <cell r="L706">
            <v>-1126180</v>
          </cell>
        </row>
        <row r="707">
          <cell r="A707" t="str">
            <v>GL001</v>
          </cell>
          <cell r="C707" t="str">
            <v>244600</v>
          </cell>
          <cell r="L707">
            <v>-1238990</v>
          </cell>
        </row>
        <row r="708">
          <cell r="A708" t="str">
            <v>GL001</v>
          </cell>
          <cell r="C708" t="str">
            <v>252100</v>
          </cell>
          <cell r="L708">
            <v>-646357.74</v>
          </cell>
        </row>
        <row r="709">
          <cell r="A709" t="str">
            <v>GL001</v>
          </cell>
          <cell r="C709" t="str">
            <v>252110</v>
          </cell>
          <cell r="L709">
            <v>-1612241.21</v>
          </cell>
        </row>
        <row r="710">
          <cell r="A710" t="str">
            <v>GL001</v>
          </cell>
          <cell r="C710" t="str">
            <v>252200</v>
          </cell>
          <cell r="L710">
            <v>-130893</v>
          </cell>
        </row>
        <row r="711">
          <cell r="A711" t="str">
            <v>GL001</v>
          </cell>
          <cell r="C711" t="str">
            <v>253001</v>
          </cell>
          <cell r="L711">
            <v>0</v>
          </cell>
        </row>
        <row r="712">
          <cell r="A712" t="str">
            <v>GL001</v>
          </cell>
          <cell r="C712" t="str">
            <v>253002</v>
          </cell>
          <cell r="L712">
            <v>-883231.48</v>
          </cell>
        </row>
        <row r="713">
          <cell r="A713" t="str">
            <v>GL001</v>
          </cell>
          <cell r="C713" t="str">
            <v>253007</v>
          </cell>
          <cell r="L713">
            <v>0</v>
          </cell>
        </row>
        <row r="714">
          <cell r="A714" t="str">
            <v>GL001</v>
          </cell>
          <cell r="C714" t="str">
            <v>253008</v>
          </cell>
          <cell r="L714">
            <v>-17483.650000000001</v>
          </cell>
        </row>
        <row r="715">
          <cell r="A715" t="str">
            <v>GL001</v>
          </cell>
          <cell r="C715" t="str">
            <v>253100</v>
          </cell>
          <cell r="L715">
            <v>0</v>
          </cell>
        </row>
        <row r="716">
          <cell r="A716" t="str">
            <v>GL001</v>
          </cell>
          <cell r="C716" t="str">
            <v>253185</v>
          </cell>
          <cell r="L716">
            <v>0</v>
          </cell>
        </row>
        <row r="717">
          <cell r="A717" t="str">
            <v>GL001</v>
          </cell>
          <cell r="C717" t="str">
            <v>253200</v>
          </cell>
          <cell r="L717">
            <v>-131072.51</v>
          </cell>
        </row>
        <row r="718">
          <cell r="A718" t="str">
            <v>GL001</v>
          </cell>
          <cell r="C718" t="str">
            <v>253400</v>
          </cell>
          <cell r="L718">
            <v>0</v>
          </cell>
        </row>
        <row r="719">
          <cell r="A719" t="str">
            <v>GL001</v>
          </cell>
          <cell r="C719" t="str">
            <v>253500</v>
          </cell>
          <cell r="L719">
            <v>0</v>
          </cell>
        </row>
        <row r="720">
          <cell r="A720" t="str">
            <v>GL001</v>
          </cell>
          <cell r="C720" t="str">
            <v>253551</v>
          </cell>
          <cell r="L720">
            <v>0</v>
          </cell>
        </row>
        <row r="721">
          <cell r="A721" t="str">
            <v>GL001</v>
          </cell>
          <cell r="C721" t="str">
            <v>253552</v>
          </cell>
          <cell r="L721">
            <v>0</v>
          </cell>
        </row>
        <row r="722">
          <cell r="A722" t="str">
            <v>GL001</v>
          </cell>
          <cell r="C722" t="str">
            <v>253554</v>
          </cell>
          <cell r="L722">
            <v>0</v>
          </cell>
        </row>
        <row r="723">
          <cell r="A723" t="str">
            <v>GL001</v>
          </cell>
          <cell r="C723" t="str">
            <v>253600</v>
          </cell>
          <cell r="L723">
            <v>-18240.7</v>
          </cell>
        </row>
        <row r="724">
          <cell r="A724" t="str">
            <v>GL001</v>
          </cell>
          <cell r="C724" t="str">
            <v>253909</v>
          </cell>
          <cell r="L724">
            <v>0</v>
          </cell>
        </row>
        <row r="725">
          <cell r="A725" t="str">
            <v>GL001</v>
          </cell>
          <cell r="C725" t="str">
            <v>253920</v>
          </cell>
          <cell r="L725">
            <v>0</v>
          </cell>
        </row>
        <row r="726">
          <cell r="A726" t="str">
            <v>GL001</v>
          </cell>
          <cell r="C726" t="str">
            <v>253930</v>
          </cell>
          <cell r="L726">
            <v>0</v>
          </cell>
        </row>
        <row r="727">
          <cell r="A727" t="str">
            <v>GL001</v>
          </cell>
          <cell r="C727" t="str">
            <v>253943</v>
          </cell>
          <cell r="L727">
            <v>-58129695.200000003</v>
          </cell>
        </row>
        <row r="728">
          <cell r="A728" t="str">
            <v>GL001</v>
          </cell>
          <cell r="C728" t="str">
            <v>253990</v>
          </cell>
          <cell r="L728">
            <v>0</v>
          </cell>
        </row>
        <row r="729">
          <cell r="A729" t="str">
            <v>GL001</v>
          </cell>
          <cell r="C729" t="str">
            <v>254002</v>
          </cell>
          <cell r="L729">
            <v>-3146499.43</v>
          </cell>
        </row>
        <row r="730">
          <cell r="A730" t="str">
            <v>GL001</v>
          </cell>
          <cell r="C730" t="str">
            <v>254100</v>
          </cell>
          <cell r="L730">
            <v>-11039830.82</v>
          </cell>
        </row>
        <row r="731">
          <cell r="A731" t="str">
            <v>GL001</v>
          </cell>
          <cell r="C731" t="str">
            <v>254101</v>
          </cell>
          <cell r="L731">
            <v>0</v>
          </cell>
        </row>
        <row r="732">
          <cell r="A732" t="str">
            <v>GL001</v>
          </cell>
          <cell r="C732" t="str">
            <v>254102</v>
          </cell>
          <cell r="L732">
            <v>-2861288.18</v>
          </cell>
        </row>
        <row r="733">
          <cell r="A733" t="str">
            <v>GL001</v>
          </cell>
          <cell r="C733" t="str">
            <v>254103</v>
          </cell>
          <cell r="L733">
            <v>0</v>
          </cell>
        </row>
        <row r="734">
          <cell r="A734" t="str">
            <v>GL001</v>
          </cell>
          <cell r="C734" t="str">
            <v>254104</v>
          </cell>
          <cell r="L734">
            <v>0</v>
          </cell>
        </row>
        <row r="735">
          <cell r="A735" t="str">
            <v>GL001</v>
          </cell>
          <cell r="C735" t="str">
            <v>254105</v>
          </cell>
          <cell r="L735">
            <v>0</v>
          </cell>
        </row>
        <row r="736">
          <cell r="A736" t="str">
            <v>GL001</v>
          </cell>
          <cell r="C736" t="str">
            <v>254108</v>
          </cell>
          <cell r="L736">
            <v>-227144.71</v>
          </cell>
        </row>
        <row r="737">
          <cell r="A737" t="str">
            <v>GL001</v>
          </cell>
          <cell r="C737" t="str">
            <v>254110</v>
          </cell>
          <cell r="L737">
            <v>-126369375.68000001</v>
          </cell>
        </row>
        <row r="738">
          <cell r="A738" t="str">
            <v>GL001</v>
          </cell>
          <cell r="C738" t="str">
            <v>254111</v>
          </cell>
          <cell r="L738">
            <v>-82460</v>
          </cell>
        </row>
        <row r="739">
          <cell r="A739" t="str">
            <v>GL001</v>
          </cell>
          <cell r="C739" t="str">
            <v>254113</v>
          </cell>
          <cell r="L739">
            <v>-7535023.9100000001</v>
          </cell>
        </row>
        <row r="740">
          <cell r="A740" t="str">
            <v>GL001</v>
          </cell>
          <cell r="C740" t="str">
            <v>254114</v>
          </cell>
          <cell r="L740">
            <v>38118911.299999997</v>
          </cell>
        </row>
        <row r="741">
          <cell r="A741" t="str">
            <v>GL001</v>
          </cell>
          <cell r="C741" t="str">
            <v>254115</v>
          </cell>
          <cell r="L741">
            <v>-42365</v>
          </cell>
        </row>
        <row r="742">
          <cell r="A742" t="str">
            <v>GL001</v>
          </cell>
          <cell r="C742" t="str">
            <v>254162</v>
          </cell>
          <cell r="L742">
            <v>-728531.08</v>
          </cell>
        </row>
        <row r="743">
          <cell r="A743" t="str">
            <v>GL001</v>
          </cell>
          <cell r="C743" t="str">
            <v>254163</v>
          </cell>
          <cell r="L743">
            <v>-8406180.8300000001</v>
          </cell>
        </row>
        <row r="744">
          <cell r="A744" t="str">
            <v>GL001</v>
          </cell>
          <cell r="C744" t="str">
            <v>254164</v>
          </cell>
          <cell r="L744">
            <v>-4459441.83</v>
          </cell>
        </row>
        <row r="745">
          <cell r="A745" t="str">
            <v>GL001</v>
          </cell>
          <cell r="C745" t="str">
            <v>254165</v>
          </cell>
          <cell r="L745">
            <v>0</v>
          </cell>
        </row>
        <row r="746">
          <cell r="A746" t="str">
            <v>GL001</v>
          </cell>
          <cell r="C746" t="str">
            <v>254210</v>
          </cell>
          <cell r="L746">
            <v>-652114.36</v>
          </cell>
        </row>
        <row r="747">
          <cell r="A747" t="str">
            <v>GL001</v>
          </cell>
          <cell r="C747" t="str">
            <v>254220</v>
          </cell>
          <cell r="L747">
            <v>-637802.54</v>
          </cell>
        </row>
        <row r="748">
          <cell r="A748" t="str">
            <v>GL001</v>
          </cell>
          <cell r="C748" t="str">
            <v>254230</v>
          </cell>
          <cell r="L748">
            <v>-8293893.9199999999</v>
          </cell>
        </row>
        <row r="749">
          <cell r="A749" t="str">
            <v>GL001</v>
          </cell>
          <cell r="C749" t="str">
            <v>254240</v>
          </cell>
          <cell r="L749">
            <v>-351288.8</v>
          </cell>
        </row>
        <row r="750">
          <cell r="A750" t="str">
            <v>GL001</v>
          </cell>
          <cell r="C750" t="str">
            <v>254250</v>
          </cell>
          <cell r="L750">
            <v>-1739283</v>
          </cell>
        </row>
        <row r="751">
          <cell r="A751" t="str">
            <v>GL001</v>
          </cell>
          <cell r="C751" t="str">
            <v>254330</v>
          </cell>
          <cell r="L751">
            <v>0</v>
          </cell>
        </row>
        <row r="752">
          <cell r="A752" t="str">
            <v>GL001</v>
          </cell>
          <cell r="C752" t="str">
            <v>254380</v>
          </cell>
          <cell r="L752">
            <v>-2492386.0499999998</v>
          </cell>
        </row>
        <row r="753">
          <cell r="A753" t="str">
            <v>GL001</v>
          </cell>
          <cell r="C753" t="str">
            <v>254996</v>
          </cell>
          <cell r="L753">
            <v>0</v>
          </cell>
        </row>
        <row r="754">
          <cell r="A754" t="str">
            <v>GL001</v>
          </cell>
          <cell r="C754" t="str">
            <v>254997</v>
          </cell>
          <cell r="L754">
            <v>3146499.43</v>
          </cell>
        </row>
        <row r="755">
          <cell r="A755" t="str">
            <v>GL001</v>
          </cell>
          <cell r="C755" t="str">
            <v>254998</v>
          </cell>
          <cell r="L755">
            <v>-460736.01</v>
          </cell>
        </row>
        <row r="756">
          <cell r="A756" t="str">
            <v>GL001</v>
          </cell>
          <cell r="C756" t="str">
            <v>255110</v>
          </cell>
          <cell r="L756">
            <v>-0.87</v>
          </cell>
        </row>
        <row r="757">
          <cell r="A757" t="str">
            <v>GL001</v>
          </cell>
          <cell r="C757" t="str">
            <v>255120</v>
          </cell>
          <cell r="L757">
            <v>0</v>
          </cell>
        </row>
        <row r="758">
          <cell r="A758" t="str">
            <v>GL001</v>
          </cell>
          <cell r="C758" t="str">
            <v>255130</v>
          </cell>
          <cell r="L758">
            <v>-625668.41</v>
          </cell>
        </row>
        <row r="759">
          <cell r="A759" t="str">
            <v>GL001</v>
          </cell>
          <cell r="C759" t="str">
            <v>255220</v>
          </cell>
          <cell r="L759">
            <v>-177.37</v>
          </cell>
        </row>
        <row r="760">
          <cell r="A760" t="str">
            <v>GL001</v>
          </cell>
          <cell r="C760" t="str">
            <v>255230</v>
          </cell>
          <cell r="L760">
            <v>-5510.75</v>
          </cell>
        </row>
        <row r="761">
          <cell r="A761" t="str">
            <v>GL001</v>
          </cell>
          <cell r="C761" t="str">
            <v>255240</v>
          </cell>
          <cell r="L761">
            <v>-17445721.600000001</v>
          </cell>
        </row>
        <row r="762">
          <cell r="A762" t="str">
            <v>GL001</v>
          </cell>
          <cell r="C762" t="str">
            <v>281400</v>
          </cell>
          <cell r="L762">
            <v>0</v>
          </cell>
        </row>
        <row r="763">
          <cell r="A763" t="str">
            <v>GL001</v>
          </cell>
          <cell r="C763" t="str">
            <v>281500</v>
          </cell>
          <cell r="L763">
            <v>0</v>
          </cell>
        </row>
        <row r="764">
          <cell r="A764" t="str">
            <v>GL001</v>
          </cell>
          <cell r="C764" t="str">
            <v>282100</v>
          </cell>
          <cell r="L764">
            <v>-401497942.20999998</v>
          </cell>
        </row>
        <row r="765">
          <cell r="A765" t="str">
            <v>GL001</v>
          </cell>
          <cell r="C765" t="str">
            <v>282120</v>
          </cell>
          <cell r="L765">
            <v>-646629</v>
          </cell>
        </row>
        <row r="766">
          <cell r="A766" t="str">
            <v>GL001</v>
          </cell>
          <cell r="C766" t="str">
            <v>282130</v>
          </cell>
          <cell r="L766">
            <v>60000</v>
          </cell>
        </row>
        <row r="767">
          <cell r="A767" t="str">
            <v>GL001</v>
          </cell>
          <cell r="C767" t="str">
            <v>282135</v>
          </cell>
          <cell r="L767">
            <v>48055</v>
          </cell>
        </row>
        <row r="768">
          <cell r="A768" t="str">
            <v>GL001</v>
          </cell>
          <cell r="C768" t="str">
            <v>282140</v>
          </cell>
          <cell r="L768">
            <v>-147755</v>
          </cell>
        </row>
        <row r="769">
          <cell r="A769" t="str">
            <v>GL001</v>
          </cell>
          <cell r="C769" t="str">
            <v>282150</v>
          </cell>
          <cell r="L769">
            <v>-339226</v>
          </cell>
        </row>
        <row r="770">
          <cell r="A770" t="str">
            <v>GL001</v>
          </cell>
          <cell r="C770" t="str">
            <v>282200</v>
          </cell>
          <cell r="L770">
            <v>-1727757.47</v>
          </cell>
        </row>
        <row r="771">
          <cell r="A771" t="str">
            <v>GL001</v>
          </cell>
          <cell r="C771" t="str">
            <v>283100</v>
          </cell>
          <cell r="L771">
            <v>-96959.42</v>
          </cell>
        </row>
        <row r="772">
          <cell r="A772" t="str">
            <v>GL001</v>
          </cell>
          <cell r="C772" t="str">
            <v>283103</v>
          </cell>
          <cell r="L772">
            <v>-4194533.8</v>
          </cell>
        </row>
        <row r="773">
          <cell r="A773" t="str">
            <v>GL001</v>
          </cell>
          <cell r="C773" t="str">
            <v>283116</v>
          </cell>
          <cell r="L773">
            <v>-5576452.1799999997</v>
          </cell>
        </row>
        <row r="774">
          <cell r="A774" t="str">
            <v>GL001</v>
          </cell>
          <cell r="C774" t="str">
            <v>283123</v>
          </cell>
          <cell r="L774">
            <v>-365064.88</v>
          </cell>
        </row>
        <row r="775">
          <cell r="A775" t="str">
            <v>GL001</v>
          </cell>
          <cell r="C775" t="str">
            <v>283139</v>
          </cell>
          <cell r="L775">
            <v>31142.45</v>
          </cell>
        </row>
        <row r="776">
          <cell r="A776" t="str">
            <v>GL001</v>
          </cell>
          <cell r="C776" t="str">
            <v>283355</v>
          </cell>
          <cell r="L776">
            <v>0</v>
          </cell>
        </row>
        <row r="777">
          <cell r="A777" t="str">
            <v>GL001</v>
          </cell>
          <cell r="C777" t="str">
            <v>283366</v>
          </cell>
          <cell r="L777">
            <v>-9997557</v>
          </cell>
        </row>
        <row r="778">
          <cell r="A778" t="str">
            <v>GL001</v>
          </cell>
          <cell r="C778" t="str">
            <v>283400</v>
          </cell>
          <cell r="L778">
            <v>-3453558.67</v>
          </cell>
        </row>
        <row r="779">
          <cell r="A779" t="str">
            <v>GL001</v>
          </cell>
          <cell r="C779" t="str">
            <v>283900</v>
          </cell>
          <cell r="L779">
            <v>-3315536.34</v>
          </cell>
        </row>
        <row r="780">
          <cell r="A780" t="str">
            <v>GL001</v>
          </cell>
          <cell r="C780" t="str">
            <v>283914</v>
          </cell>
          <cell r="L780">
            <v>-27253294</v>
          </cell>
        </row>
        <row r="781">
          <cell r="A781" t="str">
            <v>GL001</v>
          </cell>
          <cell r="C781" t="str">
            <v>283915</v>
          </cell>
          <cell r="L781">
            <v>-15022427.34</v>
          </cell>
        </row>
        <row r="782">
          <cell r="A782" t="str">
            <v>GL001</v>
          </cell>
          <cell r="C782" t="str">
            <v>283917</v>
          </cell>
          <cell r="L782">
            <v>-23903766.09</v>
          </cell>
        </row>
        <row r="783">
          <cell r="A783" t="str">
            <v>GL001</v>
          </cell>
          <cell r="C783" t="str">
            <v>283921</v>
          </cell>
          <cell r="L783">
            <v>-190052.06</v>
          </cell>
        </row>
        <row r="784">
          <cell r="A784" t="str">
            <v>GL001</v>
          </cell>
          <cell r="C784" t="str">
            <v>283924</v>
          </cell>
          <cell r="L784">
            <v>0</v>
          </cell>
        </row>
        <row r="785">
          <cell r="A785" t="str">
            <v>GL001</v>
          </cell>
          <cell r="C785" t="str">
            <v>301000</v>
          </cell>
          <cell r="L785">
            <v>0</v>
          </cell>
        </row>
        <row r="786">
          <cell r="A786" t="str">
            <v>GL001</v>
          </cell>
          <cell r="C786" t="str">
            <v>302000</v>
          </cell>
          <cell r="L786">
            <v>0</v>
          </cell>
        </row>
        <row r="787">
          <cell r="A787" t="str">
            <v>GL001</v>
          </cell>
          <cell r="C787" t="str">
            <v>303000</v>
          </cell>
          <cell r="L787">
            <v>0</v>
          </cell>
        </row>
        <row r="788">
          <cell r="A788" t="str">
            <v>GL001</v>
          </cell>
          <cell r="C788" t="str">
            <v>310000</v>
          </cell>
          <cell r="L788">
            <v>0</v>
          </cell>
        </row>
        <row r="789">
          <cell r="A789" t="str">
            <v>GL001</v>
          </cell>
          <cell r="C789" t="str">
            <v>311000</v>
          </cell>
          <cell r="L789">
            <v>0</v>
          </cell>
        </row>
        <row r="790">
          <cell r="A790" t="str">
            <v>GL001</v>
          </cell>
          <cell r="C790" t="str">
            <v>312000</v>
          </cell>
          <cell r="L790">
            <v>0</v>
          </cell>
        </row>
        <row r="791">
          <cell r="A791" t="str">
            <v>GL001</v>
          </cell>
          <cell r="C791" t="str">
            <v>314000</v>
          </cell>
          <cell r="L791">
            <v>0</v>
          </cell>
        </row>
        <row r="792">
          <cell r="A792" t="str">
            <v>GL001</v>
          </cell>
          <cell r="C792" t="str">
            <v>315000</v>
          </cell>
          <cell r="L792">
            <v>0</v>
          </cell>
        </row>
        <row r="793">
          <cell r="A793" t="str">
            <v>GL001</v>
          </cell>
          <cell r="C793" t="str">
            <v>316000</v>
          </cell>
          <cell r="L793">
            <v>0</v>
          </cell>
        </row>
        <row r="794">
          <cell r="A794" t="str">
            <v>GL001</v>
          </cell>
          <cell r="C794" t="str">
            <v>330000</v>
          </cell>
          <cell r="L794">
            <v>0</v>
          </cell>
        </row>
        <row r="795">
          <cell r="A795" t="str">
            <v>GL001</v>
          </cell>
          <cell r="C795" t="str">
            <v>331000</v>
          </cell>
          <cell r="L795">
            <v>0</v>
          </cell>
        </row>
        <row r="796">
          <cell r="A796" t="str">
            <v>GL001</v>
          </cell>
          <cell r="C796" t="str">
            <v>332000</v>
          </cell>
          <cell r="L796">
            <v>0</v>
          </cell>
        </row>
        <row r="797">
          <cell r="A797" t="str">
            <v>GL001</v>
          </cell>
          <cell r="C797" t="str">
            <v>333000</v>
          </cell>
          <cell r="L797">
            <v>0</v>
          </cell>
        </row>
        <row r="798">
          <cell r="A798" t="str">
            <v>GL001</v>
          </cell>
          <cell r="C798" t="str">
            <v>334000</v>
          </cell>
          <cell r="L798">
            <v>0</v>
          </cell>
        </row>
        <row r="799">
          <cell r="A799" t="str">
            <v>GL001</v>
          </cell>
          <cell r="C799" t="str">
            <v>335000</v>
          </cell>
          <cell r="L799">
            <v>0</v>
          </cell>
        </row>
        <row r="800">
          <cell r="A800" t="str">
            <v>GL001</v>
          </cell>
          <cell r="C800" t="str">
            <v>340000</v>
          </cell>
          <cell r="L800">
            <v>0</v>
          </cell>
        </row>
        <row r="801">
          <cell r="A801" t="str">
            <v>GL001</v>
          </cell>
          <cell r="C801" t="str">
            <v>341000</v>
          </cell>
          <cell r="L801">
            <v>0</v>
          </cell>
        </row>
        <row r="802">
          <cell r="A802" t="str">
            <v>GL001</v>
          </cell>
          <cell r="C802" t="str">
            <v>342000</v>
          </cell>
          <cell r="L802">
            <v>0</v>
          </cell>
        </row>
        <row r="803">
          <cell r="A803" t="str">
            <v>GL001</v>
          </cell>
          <cell r="C803" t="str">
            <v>343000</v>
          </cell>
          <cell r="L803">
            <v>0</v>
          </cell>
        </row>
        <row r="804">
          <cell r="A804" t="str">
            <v>GL001</v>
          </cell>
          <cell r="C804" t="str">
            <v>344000</v>
          </cell>
          <cell r="L804">
            <v>0</v>
          </cell>
        </row>
        <row r="805">
          <cell r="A805" t="str">
            <v>GL001</v>
          </cell>
          <cell r="C805" t="str">
            <v>345000</v>
          </cell>
          <cell r="L805">
            <v>0</v>
          </cell>
        </row>
        <row r="806">
          <cell r="A806" t="str">
            <v>GL001</v>
          </cell>
          <cell r="C806" t="str">
            <v>346000</v>
          </cell>
          <cell r="L806">
            <v>0</v>
          </cell>
        </row>
        <row r="807">
          <cell r="A807" t="str">
            <v>GL001</v>
          </cell>
          <cell r="C807" t="str">
            <v>350000</v>
          </cell>
          <cell r="L807">
            <v>0</v>
          </cell>
        </row>
        <row r="808">
          <cell r="A808" t="str">
            <v>GL001</v>
          </cell>
          <cell r="C808" t="str">
            <v>352000</v>
          </cell>
          <cell r="L808">
            <v>0</v>
          </cell>
        </row>
        <row r="809">
          <cell r="A809" t="str">
            <v>GL001</v>
          </cell>
          <cell r="C809" t="str">
            <v>353000</v>
          </cell>
          <cell r="L809">
            <v>0</v>
          </cell>
        </row>
        <row r="810">
          <cell r="A810" t="str">
            <v>GL001</v>
          </cell>
          <cell r="C810" t="str">
            <v>354000</v>
          </cell>
          <cell r="L810">
            <v>0</v>
          </cell>
        </row>
        <row r="811">
          <cell r="A811" t="str">
            <v>GL001</v>
          </cell>
          <cell r="C811" t="str">
            <v>355000</v>
          </cell>
          <cell r="L811">
            <v>0</v>
          </cell>
        </row>
        <row r="812">
          <cell r="A812" t="str">
            <v>GL001</v>
          </cell>
          <cell r="C812" t="str">
            <v>356000</v>
          </cell>
          <cell r="L812">
            <v>0</v>
          </cell>
        </row>
        <row r="813">
          <cell r="A813" t="str">
            <v>GL001</v>
          </cell>
          <cell r="C813" t="str">
            <v>360000</v>
          </cell>
          <cell r="L813">
            <v>0</v>
          </cell>
        </row>
        <row r="814">
          <cell r="A814" t="str">
            <v>GL001</v>
          </cell>
          <cell r="C814" t="str">
            <v>361000</v>
          </cell>
          <cell r="L814">
            <v>0</v>
          </cell>
        </row>
        <row r="815">
          <cell r="A815" t="str">
            <v>GL001</v>
          </cell>
          <cell r="C815" t="str">
            <v>362000</v>
          </cell>
          <cell r="L815">
            <v>0</v>
          </cell>
        </row>
        <row r="816">
          <cell r="A816" t="str">
            <v>GL001</v>
          </cell>
          <cell r="C816" t="str">
            <v>364000</v>
          </cell>
          <cell r="L816">
            <v>0</v>
          </cell>
        </row>
        <row r="817">
          <cell r="A817" t="str">
            <v>GL001</v>
          </cell>
          <cell r="C817" t="str">
            <v>365000</v>
          </cell>
          <cell r="L817">
            <v>0</v>
          </cell>
        </row>
        <row r="818">
          <cell r="A818" t="str">
            <v>GL001</v>
          </cell>
          <cell r="C818" t="str">
            <v>366000</v>
          </cell>
          <cell r="L818">
            <v>0</v>
          </cell>
        </row>
        <row r="819">
          <cell r="A819" t="str">
            <v>GL001</v>
          </cell>
          <cell r="C819" t="str">
            <v>367000</v>
          </cell>
          <cell r="L819">
            <v>0</v>
          </cell>
        </row>
        <row r="820">
          <cell r="A820" t="str">
            <v>GL001</v>
          </cell>
          <cell r="C820" t="str">
            <v>368000</v>
          </cell>
          <cell r="L820">
            <v>0</v>
          </cell>
        </row>
        <row r="821">
          <cell r="A821" t="str">
            <v>GL001</v>
          </cell>
          <cell r="C821" t="str">
            <v>369000</v>
          </cell>
          <cell r="L821">
            <v>0</v>
          </cell>
        </row>
        <row r="822">
          <cell r="A822" t="str">
            <v>GL001</v>
          </cell>
          <cell r="C822" t="str">
            <v>370000</v>
          </cell>
          <cell r="L822">
            <v>0</v>
          </cell>
        </row>
        <row r="823">
          <cell r="A823" t="str">
            <v>GL001</v>
          </cell>
          <cell r="C823" t="str">
            <v>371000</v>
          </cell>
          <cell r="L823">
            <v>0</v>
          </cell>
        </row>
        <row r="824">
          <cell r="A824" t="str">
            <v>GL001</v>
          </cell>
          <cell r="C824" t="str">
            <v>373000</v>
          </cell>
          <cell r="L824">
            <v>0</v>
          </cell>
        </row>
        <row r="825">
          <cell r="A825" t="str">
            <v>GL001</v>
          </cell>
          <cell r="C825" t="str">
            <v>389000</v>
          </cell>
          <cell r="L825">
            <v>0</v>
          </cell>
        </row>
        <row r="826">
          <cell r="A826" t="str">
            <v>GL001</v>
          </cell>
          <cell r="C826" t="str">
            <v>390000</v>
          </cell>
          <cell r="L826">
            <v>0</v>
          </cell>
        </row>
        <row r="827">
          <cell r="A827" t="str">
            <v>GL001</v>
          </cell>
          <cell r="C827" t="str">
            <v>391000</v>
          </cell>
          <cell r="L827">
            <v>0</v>
          </cell>
        </row>
        <row r="828">
          <cell r="A828" t="str">
            <v>GL001</v>
          </cell>
          <cell r="C828" t="str">
            <v>392000</v>
          </cell>
          <cell r="L828">
            <v>0</v>
          </cell>
        </row>
        <row r="829">
          <cell r="A829" t="str">
            <v>GL001</v>
          </cell>
          <cell r="C829" t="str">
            <v>393000</v>
          </cell>
          <cell r="L829">
            <v>0</v>
          </cell>
        </row>
        <row r="830">
          <cell r="A830" t="str">
            <v>GL001</v>
          </cell>
          <cell r="C830" t="str">
            <v>394000</v>
          </cell>
          <cell r="L830">
            <v>0</v>
          </cell>
        </row>
        <row r="831">
          <cell r="A831" t="str">
            <v>GL001</v>
          </cell>
          <cell r="C831" t="str">
            <v>395000</v>
          </cell>
          <cell r="L831">
            <v>0</v>
          </cell>
        </row>
        <row r="832">
          <cell r="A832" t="str">
            <v>GL001</v>
          </cell>
          <cell r="C832" t="str">
            <v>396000</v>
          </cell>
          <cell r="L832">
            <v>0</v>
          </cell>
        </row>
        <row r="833">
          <cell r="A833" t="str">
            <v>GL001</v>
          </cell>
          <cell r="C833" t="str">
            <v>397000</v>
          </cell>
          <cell r="L833">
            <v>0</v>
          </cell>
        </row>
        <row r="834">
          <cell r="A834" t="str">
            <v>GL001</v>
          </cell>
          <cell r="C834" t="str">
            <v>398000</v>
          </cell>
          <cell r="L834">
            <v>0</v>
          </cell>
        </row>
        <row r="835">
          <cell r="A835" t="str">
            <v>GL001</v>
          </cell>
          <cell r="C835" t="str">
            <v>403000</v>
          </cell>
          <cell r="L835">
            <v>76400662.719999999</v>
          </cell>
        </row>
        <row r="836">
          <cell r="A836" t="str">
            <v>GL001</v>
          </cell>
          <cell r="C836" t="str">
            <v>403003</v>
          </cell>
          <cell r="L836">
            <v>43242.32</v>
          </cell>
        </row>
        <row r="837">
          <cell r="A837" t="str">
            <v>GL001</v>
          </cell>
          <cell r="C837" t="str">
            <v>403009</v>
          </cell>
          <cell r="L837">
            <v>47179.41</v>
          </cell>
        </row>
        <row r="838">
          <cell r="A838" t="str">
            <v>GL001</v>
          </cell>
          <cell r="C838" t="str">
            <v>403011</v>
          </cell>
          <cell r="L838">
            <v>638.46</v>
          </cell>
        </row>
        <row r="839">
          <cell r="A839" t="str">
            <v>GL001</v>
          </cell>
          <cell r="C839" t="str">
            <v>403012</v>
          </cell>
          <cell r="L839">
            <v>134548.92000000001</v>
          </cell>
        </row>
        <row r="840">
          <cell r="A840" t="str">
            <v>GL001</v>
          </cell>
          <cell r="C840" t="str">
            <v>403100</v>
          </cell>
          <cell r="L840">
            <v>0</v>
          </cell>
        </row>
        <row r="841">
          <cell r="A841" t="str">
            <v>GL001</v>
          </cell>
          <cell r="C841" t="str">
            <v>404000</v>
          </cell>
          <cell r="L841">
            <v>3049933.58</v>
          </cell>
        </row>
        <row r="842">
          <cell r="A842" t="str">
            <v>GL001</v>
          </cell>
          <cell r="C842" t="str">
            <v>408141</v>
          </cell>
          <cell r="L842">
            <v>3237492.03</v>
          </cell>
        </row>
        <row r="843">
          <cell r="A843" t="str">
            <v>GL001</v>
          </cell>
          <cell r="C843" t="str">
            <v>408144</v>
          </cell>
          <cell r="L843">
            <v>215108.59</v>
          </cell>
        </row>
        <row r="844">
          <cell r="A844" t="str">
            <v>GL001</v>
          </cell>
          <cell r="C844" t="str">
            <v>408511</v>
          </cell>
          <cell r="L844">
            <v>23124</v>
          </cell>
        </row>
        <row r="845">
          <cell r="A845" t="str">
            <v>GL001</v>
          </cell>
          <cell r="C845" t="str">
            <v>408512</v>
          </cell>
          <cell r="L845">
            <v>26222.21</v>
          </cell>
        </row>
        <row r="846">
          <cell r="A846" t="str">
            <v>GL001</v>
          </cell>
          <cell r="C846" t="str">
            <v>408610</v>
          </cell>
          <cell r="L846">
            <v>21597134.120000001</v>
          </cell>
        </row>
        <row r="847">
          <cell r="A847" t="str">
            <v>GL001</v>
          </cell>
          <cell r="C847" t="str">
            <v>408620</v>
          </cell>
          <cell r="L847">
            <v>81848.509999999995</v>
          </cell>
        </row>
        <row r="848">
          <cell r="A848" t="str">
            <v>GL001</v>
          </cell>
          <cell r="C848" t="str">
            <v>408630</v>
          </cell>
          <cell r="L848">
            <v>480</v>
          </cell>
        </row>
        <row r="849">
          <cell r="A849" t="str">
            <v>GL001</v>
          </cell>
          <cell r="C849" t="str">
            <v>408910</v>
          </cell>
          <cell r="L849">
            <v>26525.63</v>
          </cell>
        </row>
        <row r="850">
          <cell r="A850" t="str">
            <v>GL001</v>
          </cell>
          <cell r="C850" t="str">
            <v>408930</v>
          </cell>
          <cell r="L850">
            <v>9664840.6799999997</v>
          </cell>
        </row>
        <row r="851">
          <cell r="A851" t="str">
            <v>GL001</v>
          </cell>
          <cell r="C851" t="str">
            <v>408951</v>
          </cell>
          <cell r="L851">
            <v>14247.24</v>
          </cell>
        </row>
        <row r="852">
          <cell r="A852" t="str">
            <v>GL001</v>
          </cell>
          <cell r="C852" t="str">
            <v>409111</v>
          </cell>
          <cell r="L852">
            <v>739047</v>
          </cell>
        </row>
        <row r="853">
          <cell r="A853" t="str">
            <v>GL001</v>
          </cell>
          <cell r="C853" t="str">
            <v>409112</v>
          </cell>
          <cell r="L853">
            <v>0.04</v>
          </cell>
        </row>
        <row r="854">
          <cell r="A854" t="str">
            <v>GL001</v>
          </cell>
          <cell r="C854" t="str">
            <v>409131</v>
          </cell>
          <cell r="L854">
            <v>0</v>
          </cell>
        </row>
        <row r="855">
          <cell r="A855" t="str">
            <v>GL001</v>
          </cell>
          <cell r="C855" t="str">
            <v>409132</v>
          </cell>
          <cell r="L855">
            <v>0</v>
          </cell>
        </row>
        <row r="856">
          <cell r="A856" t="str">
            <v>GL001</v>
          </cell>
          <cell r="C856" t="str">
            <v>409250</v>
          </cell>
          <cell r="L856">
            <v>0</v>
          </cell>
        </row>
        <row r="857">
          <cell r="A857" t="str">
            <v>GL001</v>
          </cell>
          <cell r="C857" t="str">
            <v>409260</v>
          </cell>
          <cell r="L857">
            <v>0</v>
          </cell>
        </row>
        <row r="858">
          <cell r="A858" t="str">
            <v>GL001</v>
          </cell>
          <cell r="C858" t="str">
            <v>410112</v>
          </cell>
          <cell r="L858">
            <v>3800717.24</v>
          </cell>
        </row>
        <row r="859">
          <cell r="A859" t="str">
            <v>GL001</v>
          </cell>
          <cell r="C859" t="str">
            <v>410116</v>
          </cell>
          <cell r="L859">
            <v>110781.94</v>
          </cell>
        </row>
        <row r="860">
          <cell r="A860" t="str">
            <v>GL001</v>
          </cell>
          <cell r="C860" t="str">
            <v>410119</v>
          </cell>
          <cell r="L860">
            <v>-739047</v>
          </cell>
        </row>
        <row r="861">
          <cell r="A861" t="str">
            <v>GL001</v>
          </cell>
          <cell r="C861" t="str">
            <v>410124</v>
          </cell>
          <cell r="L861">
            <v>815280.19</v>
          </cell>
        </row>
        <row r="862">
          <cell r="A862" t="str">
            <v>GL001</v>
          </cell>
          <cell r="C862" t="str">
            <v>410128</v>
          </cell>
          <cell r="L862">
            <v>64649.64</v>
          </cell>
        </row>
        <row r="863">
          <cell r="A863" t="str">
            <v>GL001</v>
          </cell>
          <cell r="C863" t="str">
            <v>410130</v>
          </cell>
          <cell r="L863">
            <v>5501274.7800000003</v>
          </cell>
        </row>
        <row r="864">
          <cell r="A864" t="str">
            <v>GL001</v>
          </cell>
          <cell r="C864" t="str">
            <v>410131</v>
          </cell>
          <cell r="L864">
            <v>224520.24</v>
          </cell>
        </row>
        <row r="865">
          <cell r="A865" t="str">
            <v>GL001</v>
          </cell>
          <cell r="C865" t="str">
            <v>410132</v>
          </cell>
          <cell r="L865">
            <v>264.77</v>
          </cell>
        </row>
        <row r="866">
          <cell r="A866" t="str">
            <v>GL001</v>
          </cell>
          <cell r="C866" t="str">
            <v>410134</v>
          </cell>
          <cell r="L866">
            <v>461754.14</v>
          </cell>
        </row>
        <row r="867">
          <cell r="A867" t="str">
            <v>GL001</v>
          </cell>
          <cell r="C867" t="str">
            <v>410136</v>
          </cell>
          <cell r="L867">
            <v>972202.11</v>
          </cell>
        </row>
        <row r="868">
          <cell r="A868" t="str">
            <v>GL001</v>
          </cell>
          <cell r="C868" t="str">
            <v>410139</v>
          </cell>
          <cell r="L868">
            <v>144825.43</v>
          </cell>
        </row>
        <row r="869">
          <cell r="A869" t="str">
            <v>GL001</v>
          </cell>
          <cell r="C869" t="str">
            <v>410141</v>
          </cell>
          <cell r="L869">
            <v>53208383.469999999</v>
          </cell>
        </row>
        <row r="870">
          <cell r="A870" t="str">
            <v>GL001</v>
          </cell>
          <cell r="C870" t="str">
            <v>410142</v>
          </cell>
          <cell r="L870">
            <v>329330.81</v>
          </cell>
        </row>
        <row r="871">
          <cell r="A871" t="str">
            <v>GL001</v>
          </cell>
          <cell r="C871" t="str">
            <v>410144</v>
          </cell>
          <cell r="L871">
            <v>693920.39</v>
          </cell>
        </row>
        <row r="872">
          <cell r="A872" t="str">
            <v>GL001</v>
          </cell>
          <cell r="C872" t="str">
            <v>410298</v>
          </cell>
          <cell r="L872">
            <v>86856.01</v>
          </cell>
        </row>
        <row r="873">
          <cell r="A873" t="str">
            <v>GL001</v>
          </cell>
          <cell r="C873" t="str">
            <v>411003</v>
          </cell>
          <cell r="L873">
            <v>-137061.74</v>
          </cell>
        </row>
        <row r="874">
          <cell r="A874" t="str">
            <v>GL001</v>
          </cell>
          <cell r="C874" t="str">
            <v>411004</v>
          </cell>
          <cell r="L874">
            <v>-266778.40000000002</v>
          </cell>
        </row>
        <row r="875">
          <cell r="A875" t="str">
            <v>GL001</v>
          </cell>
          <cell r="C875" t="str">
            <v>411100</v>
          </cell>
          <cell r="L875">
            <v>0</v>
          </cell>
        </row>
        <row r="876">
          <cell r="A876" t="str">
            <v>GL001</v>
          </cell>
          <cell r="C876" t="str">
            <v>411103</v>
          </cell>
          <cell r="L876">
            <v>-5754764.9699999997</v>
          </cell>
        </row>
        <row r="877">
          <cell r="A877" t="str">
            <v>GL001</v>
          </cell>
          <cell r="C877" t="str">
            <v>411112</v>
          </cell>
          <cell r="L877">
            <v>-3878047.84</v>
          </cell>
        </row>
        <row r="878">
          <cell r="A878" t="str">
            <v>GL001</v>
          </cell>
          <cell r="C878" t="str">
            <v>411116</v>
          </cell>
          <cell r="L878">
            <v>-244886.5</v>
          </cell>
        </row>
        <row r="879">
          <cell r="A879" t="str">
            <v>GL001</v>
          </cell>
          <cell r="C879" t="str">
            <v>411118</v>
          </cell>
          <cell r="L879">
            <v>-55087.39</v>
          </cell>
        </row>
        <row r="880">
          <cell r="A880" t="str">
            <v>GL001</v>
          </cell>
          <cell r="C880" t="str">
            <v>411121</v>
          </cell>
          <cell r="L880">
            <v>-49731.08</v>
          </cell>
        </row>
        <row r="881">
          <cell r="A881" t="str">
            <v>GL001</v>
          </cell>
          <cell r="C881" t="str">
            <v>411122</v>
          </cell>
          <cell r="L881">
            <v>-256144.56</v>
          </cell>
        </row>
        <row r="882">
          <cell r="A882" t="str">
            <v>GL001</v>
          </cell>
          <cell r="C882" t="str">
            <v>411124</v>
          </cell>
          <cell r="L882">
            <v>-177688.12</v>
          </cell>
        </row>
        <row r="883">
          <cell r="A883" t="str">
            <v>GL001</v>
          </cell>
          <cell r="C883" t="str">
            <v>411126</v>
          </cell>
          <cell r="L883">
            <v>-279270.49</v>
          </cell>
        </row>
        <row r="884">
          <cell r="A884" t="str">
            <v>GL001</v>
          </cell>
          <cell r="C884" t="str">
            <v>411128</v>
          </cell>
          <cell r="L884">
            <v>-17571.21</v>
          </cell>
        </row>
        <row r="885">
          <cell r="A885" t="str">
            <v>GL001</v>
          </cell>
          <cell r="C885" t="str">
            <v>411130</v>
          </cell>
          <cell r="L885">
            <v>-4355529.79</v>
          </cell>
        </row>
        <row r="886">
          <cell r="A886" t="str">
            <v>GL001</v>
          </cell>
          <cell r="C886" t="str">
            <v>411131</v>
          </cell>
          <cell r="L886">
            <v>-1054235.67</v>
          </cell>
        </row>
        <row r="887">
          <cell r="A887" t="str">
            <v>GL001</v>
          </cell>
          <cell r="C887" t="str">
            <v>411132</v>
          </cell>
          <cell r="L887">
            <v>-27.87</v>
          </cell>
        </row>
        <row r="888">
          <cell r="A888" t="str">
            <v>GL001</v>
          </cell>
          <cell r="C888" t="str">
            <v>411134</v>
          </cell>
          <cell r="L888">
            <v>-816887.26</v>
          </cell>
        </row>
        <row r="889">
          <cell r="A889" t="str">
            <v>GL001</v>
          </cell>
          <cell r="C889" t="str">
            <v>411137</v>
          </cell>
          <cell r="L889">
            <v>-126888.13</v>
          </cell>
        </row>
        <row r="890">
          <cell r="A890" t="str">
            <v>GL001</v>
          </cell>
          <cell r="C890" t="str">
            <v>411139</v>
          </cell>
          <cell r="L890">
            <v>-80381.38</v>
          </cell>
        </row>
        <row r="891">
          <cell r="A891" t="str">
            <v>GL001</v>
          </cell>
          <cell r="C891" t="str">
            <v>411141</v>
          </cell>
          <cell r="L891">
            <v>-10781807.390000001</v>
          </cell>
        </row>
        <row r="892">
          <cell r="A892" t="str">
            <v>GL001</v>
          </cell>
          <cell r="C892" t="str">
            <v>411142</v>
          </cell>
          <cell r="L892">
            <v>-305916.07</v>
          </cell>
        </row>
        <row r="893">
          <cell r="A893" t="str">
            <v>GL001</v>
          </cell>
          <cell r="C893" t="str">
            <v>411199</v>
          </cell>
          <cell r="L893">
            <v>110350.08</v>
          </cell>
        </row>
        <row r="894">
          <cell r="A894" t="str">
            <v>GL001</v>
          </cell>
          <cell r="C894" t="str">
            <v>411259</v>
          </cell>
          <cell r="L894">
            <v>-493523.84</v>
          </cell>
        </row>
        <row r="895">
          <cell r="A895" t="str">
            <v>GL001</v>
          </cell>
          <cell r="C895" t="str">
            <v>411413</v>
          </cell>
          <cell r="L895">
            <v>-141041.92000000001</v>
          </cell>
        </row>
        <row r="896">
          <cell r="A896" t="str">
            <v>GL001</v>
          </cell>
          <cell r="C896" t="str">
            <v>411423</v>
          </cell>
          <cell r="L896">
            <v>-1778</v>
          </cell>
        </row>
        <row r="897">
          <cell r="A897" t="str">
            <v>GL001</v>
          </cell>
          <cell r="C897" t="str">
            <v>411800</v>
          </cell>
          <cell r="L897">
            <v>-11.53</v>
          </cell>
        </row>
        <row r="898">
          <cell r="A898" t="str">
            <v>GL001</v>
          </cell>
          <cell r="C898" t="str">
            <v>414300</v>
          </cell>
          <cell r="L898">
            <v>349637</v>
          </cell>
        </row>
        <row r="899">
          <cell r="A899" t="str">
            <v>GL001</v>
          </cell>
          <cell r="C899" t="str">
            <v>414989</v>
          </cell>
          <cell r="L899">
            <v>0</v>
          </cell>
        </row>
        <row r="900">
          <cell r="A900" t="str">
            <v>GL001</v>
          </cell>
          <cell r="C900" t="str">
            <v>414999</v>
          </cell>
          <cell r="L900">
            <v>0</v>
          </cell>
        </row>
        <row r="901">
          <cell r="A901" t="str">
            <v>GL001</v>
          </cell>
          <cell r="C901" t="str">
            <v>419020</v>
          </cell>
          <cell r="L901">
            <v>-10067.969999999999</v>
          </cell>
        </row>
        <row r="902">
          <cell r="A902" t="str">
            <v>GL001</v>
          </cell>
          <cell r="C902" t="str">
            <v>419026</v>
          </cell>
          <cell r="L902">
            <v>-1646.55</v>
          </cell>
        </row>
        <row r="903">
          <cell r="A903" t="str">
            <v>GL001</v>
          </cell>
          <cell r="C903" t="str">
            <v>419030</v>
          </cell>
          <cell r="L903">
            <v>-99583.49</v>
          </cell>
        </row>
        <row r="904">
          <cell r="A904" t="str">
            <v>GL001</v>
          </cell>
          <cell r="C904" t="str">
            <v>419100</v>
          </cell>
          <cell r="L904">
            <v>-3200967.17</v>
          </cell>
        </row>
        <row r="905">
          <cell r="A905" t="str">
            <v>GL001</v>
          </cell>
          <cell r="C905" t="str">
            <v>419801</v>
          </cell>
          <cell r="L905">
            <v>-5033.63</v>
          </cell>
        </row>
        <row r="906">
          <cell r="A906" t="str">
            <v>GL001</v>
          </cell>
          <cell r="C906" t="str">
            <v>421022</v>
          </cell>
          <cell r="L906">
            <v>35690.94</v>
          </cell>
        </row>
        <row r="907">
          <cell r="A907" t="str">
            <v>GL001</v>
          </cell>
          <cell r="C907" t="str">
            <v>421027</v>
          </cell>
          <cell r="L907">
            <v>78925.429999999993</v>
          </cell>
        </row>
        <row r="908">
          <cell r="A908" t="str">
            <v>GL001</v>
          </cell>
          <cell r="C908" t="str">
            <v>421029</v>
          </cell>
          <cell r="L908">
            <v>1253.55</v>
          </cell>
        </row>
        <row r="909">
          <cell r="A909" t="str">
            <v>GL001</v>
          </cell>
          <cell r="C909" t="str">
            <v>421031</v>
          </cell>
          <cell r="L909">
            <v>-2898.85</v>
          </cell>
        </row>
        <row r="910">
          <cell r="A910" t="str">
            <v>GL001</v>
          </cell>
          <cell r="C910" t="str">
            <v>421060</v>
          </cell>
          <cell r="L910">
            <v>71214.070000000007</v>
          </cell>
        </row>
        <row r="911">
          <cell r="A911" t="str">
            <v>GL001</v>
          </cell>
          <cell r="C911" t="str">
            <v>421065</v>
          </cell>
          <cell r="L911">
            <v>72850.490000000005</v>
          </cell>
        </row>
        <row r="912">
          <cell r="A912" t="str">
            <v>GL001</v>
          </cell>
          <cell r="C912" t="str">
            <v>421067</v>
          </cell>
          <cell r="L912">
            <v>1215.3699999999999</v>
          </cell>
        </row>
        <row r="913">
          <cell r="A913" t="str">
            <v>GL001</v>
          </cell>
          <cell r="C913" t="str">
            <v>421100</v>
          </cell>
          <cell r="L913">
            <v>-88067.44</v>
          </cell>
        </row>
        <row r="914">
          <cell r="A914" t="str">
            <v>GL001</v>
          </cell>
          <cell r="C914" t="str">
            <v>421200</v>
          </cell>
          <cell r="L914">
            <v>130497.01</v>
          </cell>
        </row>
        <row r="915">
          <cell r="A915" t="str">
            <v>GL001</v>
          </cell>
          <cell r="C915" t="str">
            <v>426113</v>
          </cell>
          <cell r="L915">
            <v>0</v>
          </cell>
        </row>
        <row r="916">
          <cell r="A916" t="str">
            <v>GL001</v>
          </cell>
          <cell r="C916" t="str">
            <v>426114</v>
          </cell>
          <cell r="L916">
            <v>487952.94</v>
          </cell>
        </row>
        <row r="917">
          <cell r="A917" t="str">
            <v>GL001</v>
          </cell>
          <cell r="C917" t="str">
            <v>426300</v>
          </cell>
          <cell r="L917">
            <v>60943.46</v>
          </cell>
        </row>
        <row r="918">
          <cell r="A918" t="str">
            <v>GL001</v>
          </cell>
          <cell r="C918" t="str">
            <v>426400</v>
          </cell>
          <cell r="L918">
            <v>87586.87</v>
          </cell>
        </row>
        <row r="919">
          <cell r="A919" t="str">
            <v>GL001</v>
          </cell>
          <cell r="C919" t="str">
            <v>426407</v>
          </cell>
          <cell r="L919">
            <v>129763.11</v>
          </cell>
        </row>
        <row r="920">
          <cell r="A920" t="str">
            <v>GL001</v>
          </cell>
          <cell r="C920" t="str">
            <v>426413</v>
          </cell>
          <cell r="L920">
            <v>74362.14</v>
          </cell>
        </row>
        <row r="921">
          <cell r="A921" t="str">
            <v>GL001</v>
          </cell>
          <cell r="C921" t="str">
            <v>426440</v>
          </cell>
          <cell r="L921">
            <v>52212.93</v>
          </cell>
        </row>
        <row r="922">
          <cell r="A922" t="str">
            <v>GL001</v>
          </cell>
          <cell r="C922" t="str">
            <v>426441</v>
          </cell>
          <cell r="L922">
            <v>18244.580000000002</v>
          </cell>
        </row>
        <row r="923">
          <cell r="A923" t="str">
            <v>GL001</v>
          </cell>
          <cell r="C923" t="str">
            <v>426444</v>
          </cell>
          <cell r="L923">
            <v>127162.41</v>
          </cell>
        </row>
        <row r="924">
          <cell r="A924" t="str">
            <v>GL001</v>
          </cell>
          <cell r="C924" t="str">
            <v>426445</v>
          </cell>
          <cell r="L924">
            <v>1448</v>
          </cell>
        </row>
        <row r="925">
          <cell r="A925" t="str">
            <v>GL001</v>
          </cell>
          <cell r="C925" t="str">
            <v>426446</v>
          </cell>
          <cell r="L925">
            <v>163153.60999999999</v>
          </cell>
        </row>
        <row r="926">
          <cell r="A926" t="str">
            <v>GL001</v>
          </cell>
          <cell r="C926" t="str">
            <v>426447</v>
          </cell>
          <cell r="L926">
            <v>334.25</v>
          </cell>
        </row>
        <row r="927">
          <cell r="A927" t="str">
            <v>GL001</v>
          </cell>
          <cell r="C927" t="str">
            <v>426499</v>
          </cell>
          <cell r="L927">
            <v>40000</v>
          </cell>
        </row>
        <row r="928">
          <cell r="A928" t="str">
            <v>GL001</v>
          </cell>
          <cell r="C928" t="str">
            <v>426502</v>
          </cell>
          <cell r="L928">
            <v>183564.12</v>
          </cell>
        </row>
        <row r="929">
          <cell r="A929" t="str">
            <v>GL001</v>
          </cell>
          <cell r="C929" t="str">
            <v>426520</v>
          </cell>
          <cell r="L929">
            <v>73131.100000000006</v>
          </cell>
        </row>
        <row r="930">
          <cell r="A930" t="str">
            <v>GL001</v>
          </cell>
          <cell r="C930" t="str">
            <v>426561</v>
          </cell>
          <cell r="L930">
            <v>11000</v>
          </cell>
        </row>
        <row r="931">
          <cell r="A931" t="str">
            <v>GL001</v>
          </cell>
          <cell r="C931" t="str">
            <v>426562</v>
          </cell>
          <cell r="L931">
            <v>275.35000000000002</v>
          </cell>
        </row>
        <row r="932">
          <cell r="A932" t="str">
            <v>GL001</v>
          </cell>
          <cell r="C932" t="str">
            <v>426564</v>
          </cell>
          <cell r="L932">
            <v>3130.2</v>
          </cell>
        </row>
        <row r="933">
          <cell r="A933" t="str">
            <v>GL001</v>
          </cell>
          <cell r="C933" t="str">
            <v>426565</v>
          </cell>
          <cell r="L933">
            <v>204575.51</v>
          </cell>
        </row>
        <row r="934">
          <cell r="A934" t="str">
            <v>GL001</v>
          </cell>
          <cell r="C934" t="str">
            <v>426566</v>
          </cell>
          <cell r="L934">
            <v>1854.77</v>
          </cell>
        </row>
        <row r="935">
          <cell r="A935" t="str">
            <v>GL001</v>
          </cell>
          <cell r="C935" t="str">
            <v>426567</v>
          </cell>
          <cell r="L935">
            <v>8146.7</v>
          </cell>
        </row>
        <row r="936">
          <cell r="A936" t="str">
            <v>GL001</v>
          </cell>
          <cell r="C936" t="str">
            <v>426568</v>
          </cell>
          <cell r="L936">
            <v>23381.81</v>
          </cell>
        </row>
        <row r="937">
          <cell r="A937" t="str">
            <v>GL001</v>
          </cell>
          <cell r="C937" t="str">
            <v>426601</v>
          </cell>
          <cell r="L937">
            <v>0</v>
          </cell>
        </row>
        <row r="938">
          <cell r="A938" t="str">
            <v>GL001</v>
          </cell>
          <cell r="C938" t="str">
            <v>427102</v>
          </cell>
          <cell r="L938">
            <v>4154000.04</v>
          </cell>
        </row>
        <row r="939">
          <cell r="A939" t="str">
            <v>GL001</v>
          </cell>
          <cell r="C939" t="str">
            <v>427103</v>
          </cell>
          <cell r="L939">
            <v>2319999.96</v>
          </cell>
        </row>
        <row r="940">
          <cell r="A940" t="str">
            <v>GL001</v>
          </cell>
          <cell r="C940" t="str">
            <v>427108</v>
          </cell>
          <cell r="L940">
            <v>4700000.04</v>
          </cell>
        </row>
        <row r="941">
          <cell r="A941" t="str">
            <v>GL001</v>
          </cell>
          <cell r="C941" t="str">
            <v>427290</v>
          </cell>
          <cell r="L941">
            <v>1650000</v>
          </cell>
        </row>
        <row r="942">
          <cell r="A942" t="str">
            <v>GL001</v>
          </cell>
          <cell r="C942" t="str">
            <v>427400</v>
          </cell>
          <cell r="L942">
            <v>5737500</v>
          </cell>
        </row>
        <row r="943">
          <cell r="A943" t="str">
            <v>GL001</v>
          </cell>
          <cell r="C943" t="str">
            <v>427500</v>
          </cell>
          <cell r="L943">
            <v>4650000</v>
          </cell>
        </row>
        <row r="944">
          <cell r="A944" t="str">
            <v>GL001</v>
          </cell>
          <cell r="C944" t="str">
            <v>427783</v>
          </cell>
          <cell r="L944">
            <v>2600000.04</v>
          </cell>
        </row>
        <row r="945">
          <cell r="A945" t="str">
            <v>GL001</v>
          </cell>
          <cell r="C945" t="str">
            <v>427804</v>
          </cell>
          <cell r="L945">
            <v>3150399.96</v>
          </cell>
        </row>
        <row r="946">
          <cell r="A946" t="str">
            <v>GL001</v>
          </cell>
          <cell r="C946" t="str">
            <v>427805</v>
          </cell>
          <cell r="L946">
            <v>1119000</v>
          </cell>
        </row>
        <row r="947">
          <cell r="A947" t="str">
            <v>GL001</v>
          </cell>
          <cell r="C947" t="str">
            <v>427806</v>
          </cell>
          <cell r="L947">
            <v>5184000</v>
          </cell>
        </row>
        <row r="948">
          <cell r="A948" t="str">
            <v>GL001</v>
          </cell>
          <cell r="C948" t="str">
            <v>427807</v>
          </cell>
          <cell r="L948">
            <v>2562000</v>
          </cell>
        </row>
        <row r="949">
          <cell r="A949" t="str">
            <v>GL001</v>
          </cell>
          <cell r="C949" t="str">
            <v>427808</v>
          </cell>
          <cell r="L949">
            <v>2154000</v>
          </cell>
        </row>
        <row r="950">
          <cell r="A950" t="str">
            <v>GL001</v>
          </cell>
          <cell r="C950" t="str">
            <v>428102</v>
          </cell>
          <cell r="L950">
            <v>67565.759999999995</v>
          </cell>
        </row>
        <row r="951">
          <cell r="A951" t="str">
            <v>GL001</v>
          </cell>
          <cell r="C951" t="str">
            <v>428103</v>
          </cell>
          <cell r="L951">
            <v>3714.6</v>
          </cell>
        </row>
        <row r="952">
          <cell r="A952" t="str">
            <v>GL001</v>
          </cell>
          <cell r="C952" t="str">
            <v>428104</v>
          </cell>
          <cell r="L952">
            <v>24954.84</v>
          </cell>
        </row>
        <row r="953">
          <cell r="A953" t="str">
            <v>GL001</v>
          </cell>
          <cell r="C953" t="str">
            <v>428105</v>
          </cell>
          <cell r="L953">
            <v>48511.08</v>
          </cell>
        </row>
        <row r="954">
          <cell r="A954" t="str">
            <v>GL001</v>
          </cell>
          <cell r="C954" t="str">
            <v>428106</v>
          </cell>
          <cell r="L954">
            <v>2519.04</v>
          </cell>
        </row>
        <row r="955">
          <cell r="A955" t="str">
            <v>GL001</v>
          </cell>
          <cell r="C955" t="str">
            <v>428107</v>
          </cell>
          <cell r="L955">
            <v>3669.36</v>
          </cell>
        </row>
        <row r="956">
          <cell r="A956" t="str">
            <v>GL001</v>
          </cell>
          <cell r="C956" t="str">
            <v>428108</v>
          </cell>
          <cell r="L956">
            <v>134381.04</v>
          </cell>
        </row>
        <row r="957">
          <cell r="A957" t="str">
            <v>GL001</v>
          </cell>
          <cell r="C957" t="str">
            <v>428110</v>
          </cell>
          <cell r="L957">
            <v>19727.64</v>
          </cell>
        </row>
        <row r="958">
          <cell r="A958" t="str">
            <v>GL001</v>
          </cell>
          <cell r="C958" t="str">
            <v>428155</v>
          </cell>
          <cell r="L958">
            <v>131488.68</v>
          </cell>
        </row>
        <row r="959">
          <cell r="A959" t="str">
            <v>GL001</v>
          </cell>
          <cell r="C959" t="str">
            <v>428170</v>
          </cell>
          <cell r="L959">
            <v>53364.36</v>
          </cell>
        </row>
        <row r="960">
          <cell r="A960" t="str">
            <v>GL001</v>
          </cell>
          <cell r="C960" t="str">
            <v>428180</v>
          </cell>
          <cell r="L960">
            <v>87115.08</v>
          </cell>
        </row>
        <row r="961">
          <cell r="A961" t="str">
            <v>GL001</v>
          </cell>
          <cell r="C961" t="str">
            <v>428190</v>
          </cell>
          <cell r="L961">
            <v>938.52</v>
          </cell>
        </row>
        <row r="962">
          <cell r="A962" t="str">
            <v>GL001</v>
          </cell>
          <cell r="C962" t="str">
            <v>428191</v>
          </cell>
          <cell r="L962">
            <v>1583.88</v>
          </cell>
        </row>
        <row r="963">
          <cell r="A963" t="str">
            <v>GL001</v>
          </cell>
          <cell r="C963" t="str">
            <v>428192</v>
          </cell>
          <cell r="L963">
            <v>59296.92</v>
          </cell>
        </row>
        <row r="964">
          <cell r="A964" t="str">
            <v>GL001</v>
          </cell>
          <cell r="C964" t="str">
            <v>428193</v>
          </cell>
          <cell r="L964">
            <v>34627.08</v>
          </cell>
        </row>
        <row r="965">
          <cell r="A965" t="str">
            <v>GL001</v>
          </cell>
          <cell r="C965" t="str">
            <v>428202</v>
          </cell>
          <cell r="L965">
            <v>-138170.28</v>
          </cell>
        </row>
        <row r="966">
          <cell r="A966" t="str">
            <v>GL001</v>
          </cell>
          <cell r="C966" t="str">
            <v>428203</v>
          </cell>
          <cell r="L966">
            <v>71846.039999999994</v>
          </cell>
        </row>
        <row r="967">
          <cell r="A967" t="str">
            <v>GL001</v>
          </cell>
          <cell r="C967" t="str">
            <v>428290</v>
          </cell>
          <cell r="L967">
            <v>63845.53</v>
          </cell>
        </row>
        <row r="968">
          <cell r="A968" t="str">
            <v>GL001</v>
          </cell>
          <cell r="C968" t="str">
            <v>428400</v>
          </cell>
          <cell r="L968">
            <v>126005.52</v>
          </cell>
        </row>
        <row r="969">
          <cell r="A969" t="str">
            <v>GL001</v>
          </cell>
          <cell r="C969" t="str">
            <v>428500</v>
          </cell>
          <cell r="L969">
            <v>141747.48000000001</v>
          </cell>
        </row>
        <row r="970">
          <cell r="A970" t="str">
            <v>GL001</v>
          </cell>
          <cell r="C970" t="str">
            <v>428783</v>
          </cell>
          <cell r="L970">
            <v>33667.08</v>
          </cell>
        </row>
        <row r="971">
          <cell r="A971" t="str">
            <v>GL001</v>
          </cell>
          <cell r="C971" t="str">
            <v>428801</v>
          </cell>
          <cell r="L971">
            <v>107018.4</v>
          </cell>
        </row>
        <row r="972">
          <cell r="A972" t="str">
            <v>GL001</v>
          </cell>
          <cell r="C972" t="str">
            <v>428804</v>
          </cell>
          <cell r="L972">
            <v>79799.520000000004</v>
          </cell>
        </row>
        <row r="973">
          <cell r="A973" t="str">
            <v>GL001</v>
          </cell>
          <cell r="C973" t="str">
            <v>428805</v>
          </cell>
          <cell r="L973">
            <v>18614.16</v>
          </cell>
        </row>
        <row r="974">
          <cell r="A974" t="str">
            <v>GL001</v>
          </cell>
          <cell r="C974" t="str">
            <v>428806</v>
          </cell>
          <cell r="L974">
            <v>47774.28</v>
          </cell>
        </row>
        <row r="975">
          <cell r="A975" t="str">
            <v>GL001</v>
          </cell>
          <cell r="C975" t="str">
            <v>428807</v>
          </cell>
          <cell r="L975">
            <v>22049.88</v>
          </cell>
        </row>
        <row r="976">
          <cell r="A976" t="str">
            <v>GL001</v>
          </cell>
          <cell r="C976" t="str">
            <v>428808</v>
          </cell>
          <cell r="L976">
            <v>32657.88</v>
          </cell>
        </row>
        <row r="977">
          <cell r="A977" t="str">
            <v>GL001</v>
          </cell>
          <cell r="C977" t="str">
            <v>431100</v>
          </cell>
          <cell r="L977">
            <v>548380</v>
          </cell>
        </row>
        <row r="978">
          <cell r="A978" t="str">
            <v>GL001</v>
          </cell>
          <cell r="C978" t="str">
            <v>431200</v>
          </cell>
          <cell r="L978">
            <v>268830.56</v>
          </cell>
        </row>
        <row r="979">
          <cell r="A979" t="str">
            <v>GL001</v>
          </cell>
          <cell r="C979" t="str">
            <v>431203</v>
          </cell>
          <cell r="L979">
            <v>55401.74</v>
          </cell>
        </row>
        <row r="980">
          <cell r="A980" t="str">
            <v>GL001</v>
          </cell>
          <cell r="C980" t="str">
            <v>431300</v>
          </cell>
          <cell r="L980">
            <v>30744</v>
          </cell>
        </row>
        <row r="981">
          <cell r="A981" t="str">
            <v>GL001</v>
          </cell>
          <cell r="C981" t="str">
            <v>431400</v>
          </cell>
          <cell r="L981">
            <v>120377.59</v>
          </cell>
        </row>
        <row r="982">
          <cell r="A982" t="str">
            <v>GL001</v>
          </cell>
          <cell r="C982" t="str">
            <v>431600</v>
          </cell>
          <cell r="L982">
            <v>429.27</v>
          </cell>
        </row>
        <row r="983">
          <cell r="A983" t="str">
            <v>GL001</v>
          </cell>
          <cell r="C983" t="str">
            <v>431800</v>
          </cell>
          <cell r="L983">
            <v>16666.63</v>
          </cell>
        </row>
        <row r="984">
          <cell r="A984" t="str">
            <v>GL001</v>
          </cell>
          <cell r="C984" t="str">
            <v>431802</v>
          </cell>
          <cell r="L984">
            <v>93548.06</v>
          </cell>
        </row>
        <row r="985">
          <cell r="A985" t="str">
            <v>GL001</v>
          </cell>
          <cell r="C985" t="str">
            <v>432000</v>
          </cell>
          <cell r="L985">
            <v>-1923799.65</v>
          </cell>
        </row>
        <row r="986">
          <cell r="A986" t="str">
            <v>GL001</v>
          </cell>
          <cell r="C986" t="str">
            <v>436000</v>
          </cell>
          <cell r="L986">
            <v>0</v>
          </cell>
        </row>
        <row r="987">
          <cell r="A987" t="str">
            <v>GL001</v>
          </cell>
          <cell r="C987" t="str">
            <v>438000</v>
          </cell>
          <cell r="L987">
            <v>0</v>
          </cell>
        </row>
        <row r="988">
          <cell r="A988" t="str">
            <v>GL001</v>
          </cell>
          <cell r="C988" t="str">
            <v>439100</v>
          </cell>
          <cell r="L988">
            <v>0</v>
          </cell>
        </row>
        <row r="989">
          <cell r="A989" t="str">
            <v>GL001</v>
          </cell>
          <cell r="C989" t="str">
            <v>440010</v>
          </cell>
          <cell r="L989">
            <v>-4901110.41</v>
          </cell>
        </row>
        <row r="990">
          <cell r="A990" t="str">
            <v>GL001</v>
          </cell>
          <cell r="C990" t="str">
            <v>440011</v>
          </cell>
          <cell r="L990">
            <v>21733</v>
          </cell>
        </row>
        <row r="991">
          <cell r="A991" t="str">
            <v>GL001</v>
          </cell>
          <cell r="C991" t="str">
            <v>440020</v>
          </cell>
          <cell r="L991">
            <v>-11345493.59</v>
          </cell>
        </row>
        <row r="992">
          <cell r="A992" t="str">
            <v>GL001</v>
          </cell>
          <cell r="C992" t="str">
            <v>440021</v>
          </cell>
          <cell r="L992">
            <v>-26481</v>
          </cell>
        </row>
        <row r="993">
          <cell r="A993" t="str">
            <v>GL001</v>
          </cell>
          <cell r="C993" t="str">
            <v>440030</v>
          </cell>
          <cell r="L993">
            <v>-216874371.31</v>
          </cell>
        </row>
        <row r="994">
          <cell r="A994" t="str">
            <v>GL001</v>
          </cell>
          <cell r="C994" t="str">
            <v>440031</v>
          </cell>
          <cell r="L994">
            <v>-1774943</v>
          </cell>
        </row>
        <row r="995">
          <cell r="A995" t="str">
            <v>GL001</v>
          </cell>
          <cell r="C995" t="str">
            <v>440034</v>
          </cell>
          <cell r="L995">
            <v>3199740.36</v>
          </cell>
        </row>
        <row r="996">
          <cell r="A996" t="str">
            <v>GL001</v>
          </cell>
          <cell r="C996" t="str">
            <v>440040</v>
          </cell>
          <cell r="L996">
            <v>-4863332.51</v>
          </cell>
        </row>
        <row r="997">
          <cell r="A997" t="str">
            <v>GL001</v>
          </cell>
          <cell r="C997" t="str">
            <v>440041</v>
          </cell>
          <cell r="L997">
            <v>-14229</v>
          </cell>
        </row>
        <row r="998">
          <cell r="A998" t="str">
            <v>GL001</v>
          </cell>
          <cell r="C998" t="str">
            <v>442110</v>
          </cell>
          <cell r="L998">
            <v>-3006058.07</v>
          </cell>
        </row>
        <row r="999">
          <cell r="A999" t="str">
            <v>GL001</v>
          </cell>
          <cell r="C999" t="str">
            <v>442111</v>
          </cell>
          <cell r="L999">
            <v>12301</v>
          </cell>
        </row>
        <row r="1000">
          <cell r="A1000" t="str">
            <v>GL001</v>
          </cell>
          <cell r="C1000" t="str">
            <v>442120</v>
          </cell>
          <cell r="L1000">
            <v>-5806912.0300000003</v>
          </cell>
        </row>
        <row r="1001">
          <cell r="A1001" t="str">
            <v>GL001</v>
          </cell>
          <cell r="C1001" t="str">
            <v>442121</v>
          </cell>
          <cell r="L1001">
            <v>801</v>
          </cell>
        </row>
        <row r="1002">
          <cell r="A1002" t="str">
            <v>GL001</v>
          </cell>
          <cell r="C1002" t="str">
            <v>442130</v>
          </cell>
          <cell r="L1002">
            <v>-160401660.93000001</v>
          </cell>
        </row>
        <row r="1003">
          <cell r="A1003" t="str">
            <v>GL001</v>
          </cell>
          <cell r="C1003" t="str">
            <v>442131</v>
          </cell>
          <cell r="L1003">
            <v>-840258</v>
          </cell>
        </row>
        <row r="1004">
          <cell r="A1004" t="str">
            <v>GL001</v>
          </cell>
          <cell r="C1004" t="str">
            <v>442134</v>
          </cell>
          <cell r="L1004">
            <v>2849825.66</v>
          </cell>
        </row>
        <row r="1005">
          <cell r="A1005" t="str">
            <v>GL001</v>
          </cell>
          <cell r="C1005" t="str">
            <v>442140</v>
          </cell>
          <cell r="L1005">
            <v>-4976869.45</v>
          </cell>
        </row>
        <row r="1006">
          <cell r="A1006" t="str">
            <v>GL001</v>
          </cell>
          <cell r="C1006" t="str">
            <v>442141</v>
          </cell>
          <cell r="L1006">
            <v>-13304</v>
          </cell>
        </row>
        <row r="1007">
          <cell r="A1007" t="str">
            <v>GL001</v>
          </cell>
          <cell r="C1007" t="str">
            <v>442213</v>
          </cell>
          <cell r="L1007">
            <v>-4113441.7</v>
          </cell>
        </row>
        <row r="1008">
          <cell r="A1008" t="str">
            <v>GL001</v>
          </cell>
          <cell r="C1008" t="str">
            <v>442215</v>
          </cell>
          <cell r="L1008">
            <v>144289.65</v>
          </cell>
        </row>
        <row r="1009">
          <cell r="A1009" t="str">
            <v>GL001</v>
          </cell>
          <cell r="C1009" t="str">
            <v>442330</v>
          </cell>
          <cell r="L1009">
            <v>-7583014.5300000003</v>
          </cell>
        </row>
        <row r="1010">
          <cell r="A1010" t="str">
            <v>GL001</v>
          </cell>
          <cell r="C1010" t="str">
            <v>442332</v>
          </cell>
          <cell r="L1010">
            <v>154721.87</v>
          </cell>
        </row>
        <row r="1011">
          <cell r="A1011" t="str">
            <v>GL001</v>
          </cell>
          <cell r="C1011" t="str">
            <v>442340</v>
          </cell>
          <cell r="L1011">
            <v>-697708.26</v>
          </cell>
        </row>
        <row r="1012">
          <cell r="A1012" t="str">
            <v>GL001</v>
          </cell>
          <cell r="C1012" t="str">
            <v>442510</v>
          </cell>
          <cell r="L1012">
            <v>-6532525.1100000003</v>
          </cell>
        </row>
        <row r="1013">
          <cell r="A1013" t="str">
            <v>GL001</v>
          </cell>
          <cell r="C1013" t="str">
            <v>442511</v>
          </cell>
          <cell r="L1013">
            <v>16063</v>
          </cell>
        </row>
        <row r="1014">
          <cell r="A1014" t="str">
            <v>GL001</v>
          </cell>
          <cell r="C1014" t="str">
            <v>442520</v>
          </cell>
          <cell r="L1014">
            <v>-4777179.71</v>
          </cell>
        </row>
        <row r="1015">
          <cell r="A1015" t="str">
            <v>GL001</v>
          </cell>
          <cell r="C1015" t="str">
            <v>442521</v>
          </cell>
          <cell r="L1015">
            <v>-1892</v>
          </cell>
        </row>
        <row r="1016">
          <cell r="A1016" t="str">
            <v>GL001</v>
          </cell>
          <cell r="C1016" t="str">
            <v>442530</v>
          </cell>
          <cell r="L1016">
            <v>-62012622.399999999</v>
          </cell>
        </row>
        <row r="1017">
          <cell r="A1017" t="str">
            <v>GL001</v>
          </cell>
          <cell r="C1017" t="str">
            <v>442531</v>
          </cell>
          <cell r="L1017">
            <v>-34998</v>
          </cell>
        </row>
        <row r="1018">
          <cell r="A1018" t="str">
            <v>GL001</v>
          </cell>
          <cell r="C1018" t="str">
            <v>442533</v>
          </cell>
          <cell r="L1018">
            <v>1517327.3</v>
          </cell>
        </row>
        <row r="1019">
          <cell r="A1019" t="str">
            <v>GL001</v>
          </cell>
          <cell r="C1019" t="str">
            <v>442540</v>
          </cell>
          <cell r="L1019">
            <v>-2291727.4700000002</v>
          </cell>
        </row>
        <row r="1020">
          <cell r="A1020" t="str">
            <v>GL001</v>
          </cell>
          <cell r="C1020" t="str">
            <v>442541</v>
          </cell>
          <cell r="L1020">
            <v>-2914</v>
          </cell>
        </row>
        <row r="1021">
          <cell r="A1021" t="str">
            <v>GL001</v>
          </cell>
          <cell r="C1021" t="str">
            <v>444010</v>
          </cell>
          <cell r="L1021">
            <v>-79203.02</v>
          </cell>
        </row>
        <row r="1022">
          <cell r="A1022" t="str">
            <v>GL001</v>
          </cell>
          <cell r="C1022" t="str">
            <v>444020</v>
          </cell>
          <cell r="L1022">
            <v>-254506.04</v>
          </cell>
        </row>
        <row r="1023">
          <cell r="A1023" t="str">
            <v>GL001</v>
          </cell>
          <cell r="C1023" t="str">
            <v>444030</v>
          </cell>
          <cell r="L1023">
            <v>-3742591.37</v>
          </cell>
        </row>
        <row r="1024">
          <cell r="A1024" t="str">
            <v>GL001</v>
          </cell>
          <cell r="C1024" t="str">
            <v>444032</v>
          </cell>
          <cell r="L1024">
            <v>45197.2</v>
          </cell>
        </row>
        <row r="1025">
          <cell r="A1025" t="str">
            <v>GL001</v>
          </cell>
          <cell r="C1025" t="str">
            <v>444040</v>
          </cell>
          <cell r="L1025">
            <v>-83468.17</v>
          </cell>
        </row>
        <row r="1026">
          <cell r="A1026" t="str">
            <v>GL001</v>
          </cell>
          <cell r="C1026" t="str">
            <v>445010</v>
          </cell>
          <cell r="L1026">
            <v>-411838.49</v>
          </cell>
        </row>
        <row r="1027">
          <cell r="A1027" t="str">
            <v>GL001</v>
          </cell>
          <cell r="C1027" t="str">
            <v>445020</v>
          </cell>
          <cell r="L1027">
            <v>-490271.7</v>
          </cell>
        </row>
        <row r="1028">
          <cell r="A1028" t="str">
            <v>GL001</v>
          </cell>
          <cell r="C1028" t="str">
            <v>445030</v>
          </cell>
          <cell r="L1028">
            <v>-10197330.470000001</v>
          </cell>
        </row>
        <row r="1029">
          <cell r="A1029" t="str">
            <v>GL001</v>
          </cell>
          <cell r="C1029" t="str">
            <v>445032</v>
          </cell>
          <cell r="L1029">
            <v>182333.22</v>
          </cell>
        </row>
        <row r="1030">
          <cell r="A1030" t="str">
            <v>GL001</v>
          </cell>
          <cell r="C1030" t="str">
            <v>445040</v>
          </cell>
          <cell r="L1030">
            <v>-225126.34</v>
          </cell>
        </row>
        <row r="1031">
          <cell r="A1031" t="str">
            <v>GL001</v>
          </cell>
          <cell r="C1031" t="str">
            <v>447221</v>
          </cell>
          <cell r="L1031">
            <v>-691503.66</v>
          </cell>
        </row>
        <row r="1032">
          <cell r="A1032" t="str">
            <v>GL001</v>
          </cell>
          <cell r="C1032" t="str">
            <v>447231</v>
          </cell>
          <cell r="L1032">
            <v>-13843291.779999999</v>
          </cell>
        </row>
        <row r="1033">
          <cell r="A1033" t="str">
            <v>GL001</v>
          </cell>
          <cell r="C1033" t="str">
            <v>447232</v>
          </cell>
          <cell r="L1033">
            <v>-4457120.5999999996</v>
          </cell>
        </row>
        <row r="1034">
          <cell r="A1034" t="str">
            <v>GL001</v>
          </cell>
          <cell r="C1034" t="str">
            <v>447233</v>
          </cell>
          <cell r="L1034">
            <v>-731989.07</v>
          </cell>
        </row>
        <row r="1035">
          <cell r="A1035" t="str">
            <v>GL001</v>
          </cell>
          <cell r="C1035" t="str">
            <v>447850</v>
          </cell>
          <cell r="L1035">
            <v>-24055354.920000002</v>
          </cell>
        </row>
        <row r="1036">
          <cell r="A1036" t="str">
            <v>GL001</v>
          </cell>
          <cell r="C1036" t="str">
            <v>447860</v>
          </cell>
          <cell r="L1036">
            <v>-42905.51</v>
          </cell>
        </row>
        <row r="1037">
          <cell r="A1037" t="str">
            <v>GL001</v>
          </cell>
          <cell r="C1037" t="str">
            <v>448010</v>
          </cell>
          <cell r="L1037">
            <v>-3528.39</v>
          </cell>
        </row>
        <row r="1038">
          <cell r="A1038" t="str">
            <v>GL001</v>
          </cell>
          <cell r="C1038" t="str">
            <v>448020</v>
          </cell>
          <cell r="L1038">
            <v>-32718.799999999999</v>
          </cell>
        </row>
        <row r="1039">
          <cell r="A1039" t="str">
            <v>GL001</v>
          </cell>
          <cell r="C1039" t="str">
            <v>448030</v>
          </cell>
          <cell r="L1039">
            <v>-313886</v>
          </cell>
        </row>
        <row r="1040">
          <cell r="A1040" t="str">
            <v>GL001</v>
          </cell>
          <cell r="C1040" t="str">
            <v>448032</v>
          </cell>
          <cell r="L1040">
            <v>5671.81</v>
          </cell>
        </row>
        <row r="1041">
          <cell r="A1041" t="str">
            <v>GL001</v>
          </cell>
          <cell r="C1041" t="str">
            <v>449102</v>
          </cell>
          <cell r="L1041">
            <v>-40355.040000000001</v>
          </cell>
        </row>
        <row r="1042">
          <cell r="A1042" t="str">
            <v>GL001</v>
          </cell>
          <cell r="C1042" t="str">
            <v>449103</v>
          </cell>
          <cell r="L1042">
            <v>-37091.519999999997</v>
          </cell>
        </row>
        <row r="1043">
          <cell r="A1043" t="str">
            <v>GL001</v>
          </cell>
          <cell r="C1043" t="str">
            <v>449106</v>
          </cell>
          <cell r="L1043">
            <v>-22551</v>
          </cell>
        </row>
        <row r="1044">
          <cell r="A1044" t="str">
            <v>GL001</v>
          </cell>
          <cell r="C1044" t="str">
            <v>449108</v>
          </cell>
          <cell r="L1044">
            <v>-535.55999999999995</v>
          </cell>
        </row>
        <row r="1045">
          <cell r="A1045" t="str">
            <v>GL001</v>
          </cell>
          <cell r="C1045" t="str">
            <v>449109</v>
          </cell>
          <cell r="L1045">
            <v>-2263.56</v>
          </cell>
        </row>
        <row r="1046">
          <cell r="A1046" t="str">
            <v>GL001</v>
          </cell>
          <cell r="C1046" t="str">
            <v>450020</v>
          </cell>
          <cell r="L1046">
            <v>-121702.58</v>
          </cell>
        </row>
        <row r="1047">
          <cell r="A1047" t="str">
            <v>GL001</v>
          </cell>
          <cell r="C1047" t="str">
            <v>450030</v>
          </cell>
          <cell r="L1047">
            <v>-1500896.18</v>
          </cell>
        </row>
        <row r="1048">
          <cell r="A1048" t="str">
            <v>GL001</v>
          </cell>
          <cell r="C1048" t="str">
            <v>450040</v>
          </cell>
          <cell r="L1048">
            <v>-50414.55</v>
          </cell>
        </row>
        <row r="1049">
          <cell r="A1049" t="str">
            <v>GL001</v>
          </cell>
          <cell r="C1049" t="str">
            <v>451031</v>
          </cell>
          <cell r="L1049">
            <v>-2767</v>
          </cell>
        </row>
        <row r="1050">
          <cell r="A1050" t="str">
            <v>GL001</v>
          </cell>
          <cell r="C1050" t="str">
            <v>451032</v>
          </cell>
          <cell r="L1050">
            <v>-5430</v>
          </cell>
        </row>
        <row r="1051">
          <cell r="A1051" t="str">
            <v>GL001</v>
          </cell>
          <cell r="C1051" t="str">
            <v>451033</v>
          </cell>
          <cell r="L1051">
            <v>-92945</v>
          </cell>
        </row>
        <row r="1052">
          <cell r="A1052" t="str">
            <v>GL001</v>
          </cell>
          <cell r="C1052" t="str">
            <v>451034</v>
          </cell>
          <cell r="L1052">
            <v>-3205</v>
          </cell>
        </row>
        <row r="1053">
          <cell r="A1053" t="str">
            <v>GL001</v>
          </cell>
          <cell r="C1053" t="str">
            <v>451230</v>
          </cell>
          <cell r="L1053">
            <v>-2328</v>
          </cell>
        </row>
        <row r="1054">
          <cell r="A1054" t="str">
            <v>GL001</v>
          </cell>
          <cell r="C1054" t="str">
            <v>454010</v>
          </cell>
          <cell r="L1054">
            <v>-25082.93</v>
          </cell>
        </row>
        <row r="1055">
          <cell r="A1055" t="str">
            <v>GL001</v>
          </cell>
          <cell r="C1055" t="str">
            <v>454020</v>
          </cell>
          <cell r="L1055">
            <v>-44398.34</v>
          </cell>
        </row>
        <row r="1056">
          <cell r="A1056" t="str">
            <v>GL001</v>
          </cell>
          <cell r="C1056" t="str">
            <v>454030</v>
          </cell>
          <cell r="L1056">
            <v>-1038230.72</v>
          </cell>
        </row>
        <row r="1057">
          <cell r="A1057" t="str">
            <v>GL001</v>
          </cell>
          <cell r="C1057" t="str">
            <v>454040</v>
          </cell>
          <cell r="L1057">
            <v>-20697.11</v>
          </cell>
        </row>
        <row r="1058">
          <cell r="A1058" t="str">
            <v>GL001</v>
          </cell>
          <cell r="C1058" t="str">
            <v>456010</v>
          </cell>
          <cell r="L1058">
            <v>-16212.7</v>
          </cell>
        </row>
        <row r="1059">
          <cell r="A1059" t="str">
            <v>GL001</v>
          </cell>
          <cell r="C1059" t="str">
            <v>456020</v>
          </cell>
          <cell r="L1059">
            <v>-1719.69</v>
          </cell>
        </row>
        <row r="1060">
          <cell r="A1060" t="str">
            <v>GL001</v>
          </cell>
          <cell r="C1060" t="str">
            <v>456030</v>
          </cell>
          <cell r="L1060">
            <v>-296752.40000000002</v>
          </cell>
        </row>
        <row r="1061">
          <cell r="A1061" t="str">
            <v>GL001</v>
          </cell>
          <cell r="C1061" t="str">
            <v>456040</v>
          </cell>
          <cell r="L1061">
            <v>-3957.79</v>
          </cell>
        </row>
        <row r="1062">
          <cell r="A1062" t="str">
            <v>GL001</v>
          </cell>
          <cell r="C1062" t="str">
            <v>456075</v>
          </cell>
          <cell r="L1062">
            <v>-236077.73</v>
          </cell>
        </row>
        <row r="1063">
          <cell r="A1063" t="str">
            <v>GL001</v>
          </cell>
          <cell r="C1063" t="str">
            <v>456081</v>
          </cell>
          <cell r="L1063">
            <v>-253799.76</v>
          </cell>
        </row>
        <row r="1064">
          <cell r="A1064" t="str">
            <v>GL001</v>
          </cell>
          <cell r="C1064" t="str">
            <v>456082</v>
          </cell>
          <cell r="L1064">
            <v>-100885.92</v>
          </cell>
        </row>
        <row r="1065">
          <cell r="A1065" t="str">
            <v>GL001</v>
          </cell>
          <cell r="C1065" t="str">
            <v>456083</v>
          </cell>
          <cell r="L1065">
            <v>-22788</v>
          </cell>
        </row>
        <row r="1066">
          <cell r="A1066" t="str">
            <v>GL001</v>
          </cell>
          <cell r="C1066" t="str">
            <v>456084</v>
          </cell>
          <cell r="L1066">
            <v>-70165.320000000007</v>
          </cell>
        </row>
        <row r="1067">
          <cell r="A1067" t="str">
            <v>GL001</v>
          </cell>
          <cell r="C1067" t="str">
            <v>456091</v>
          </cell>
          <cell r="L1067">
            <v>-1143.1199999999999</v>
          </cell>
        </row>
        <row r="1068">
          <cell r="A1068" t="str">
            <v>GL001</v>
          </cell>
          <cell r="C1068" t="str">
            <v>456092</v>
          </cell>
          <cell r="L1068">
            <v>-1990.68</v>
          </cell>
        </row>
        <row r="1069">
          <cell r="A1069" t="str">
            <v>GL001</v>
          </cell>
          <cell r="C1069" t="str">
            <v>456093</v>
          </cell>
          <cell r="L1069">
            <v>-33222</v>
          </cell>
        </row>
        <row r="1070">
          <cell r="A1070" t="str">
            <v>GL001</v>
          </cell>
          <cell r="C1070" t="str">
            <v>456094</v>
          </cell>
          <cell r="L1070">
            <v>-963.84</v>
          </cell>
        </row>
        <row r="1071">
          <cell r="A1071" t="str">
            <v>GL001</v>
          </cell>
          <cell r="C1071" t="str">
            <v>457131</v>
          </cell>
          <cell r="L1071">
            <v>-28436.39</v>
          </cell>
        </row>
        <row r="1072">
          <cell r="A1072" t="str">
            <v>GL001</v>
          </cell>
          <cell r="C1072" t="str">
            <v>457132</v>
          </cell>
          <cell r="L1072">
            <v>-66115.97</v>
          </cell>
        </row>
        <row r="1073">
          <cell r="A1073" t="str">
            <v>GL001</v>
          </cell>
          <cell r="C1073" t="str">
            <v>457137</v>
          </cell>
          <cell r="L1073">
            <v>-575017.48</v>
          </cell>
        </row>
        <row r="1074">
          <cell r="A1074" t="str">
            <v>GL001</v>
          </cell>
          <cell r="C1074" t="str">
            <v>457138</v>
          </cell>
          <cell r="L1074">
            <v>4483.82</v>
          </cell>
        </row>
        <row r="1075">
          <cell r="A1075" t="str">
            <v>GL001</v>
          </cell>
          <cell r="C1075" t="str">
            <v>457141</v>
          </cell>
          <cell r="L1075">
            <v>-5358770.4800000004</v>
          </cell>
        </row>
        <row r="1076">
          <cell r="A1076" t="str">
            <v>GL001</v>
          </cell>
          <cell r="C1076" t="str">
            <v>457142</v>
          </cell>
          <cell r="L1076">
            <v>-462495.91</v>
          </cell>
        </row>
        <row r="1077">
          <cell r="A1077" t="str">
            <v>GL001</v>
          </cell>
          <cell r="C1077" t="str">
            <v>457143</v>
          </cell>
          <cell r="L1077">
            <v>-1095495.81</v>
          </cell>
        </row>
        <row r="1078">
          <cell r="A1078" t="str">
            <v>GL001</v>
          </cell>
          <cell r="C1078" t="str">
            <v>457144</v>
          </cell>
          <cell r="L1078">
            <v>-367170.86</v>
          </cell>
        </row>
        <row r="1079">
          <cell r="A1079" t="str">
            <v>GL001</v>
          </cell>
          <cell r="C1079" t="str">
            <v>457145</v>
          </cell>
          <cell r="L1079">
            <v>-21330.720000000001</v>
          </cell>
        </row>
        <row r="1080">
          <cell r="A1080" t="str">
            <v>GL001</v>
          </cell>
          <cell r="C1080" t="str">
            <v>457146</v>
          </cell>
          <cell r="L1080">
            <v>-61841.26</v>
          </cell>
        </row>
        <row r="1081">
          <cell r="A1081" t="str">
            <v>GL001</v>
          </cell>
          <cell r="C1081" t="str">
            <v>457147</v>
          </cell>
          <cell r="L1081">
            <v>-69315.53</v>
          </cell>
        </row>
        <row r="1082">
          <cell r="A1082" t="str">
            <v>GL001</v>
          </cell>
          <cell r="C1082" t="str">
            <v>457148</v>
          </cell>
          <cell r="L1082">
            <v>-95615.13</v>
          </cell>
        </row>
        <row r="1083">
          <cell r="A1083" t="str">
            <v>GL001</v>
          </cell>
          <cell r="C1083" t="str">
            <v>457149</v>
          </cell>
          <cell r="L1083">
            <v>-6499.79</v>
          </cell>
        </row>
        <row r="1084">
          <cell r="A1084" t="str">
            <v>GL001</v>
          </cell>
          <cell r="C1084" t="str">
            <v>457150</v>
          </cell>
          <cell r="L1084">
            <v>-2188.7199999999998</v>
          </cell>
        </row>
        <row r="1085">
          <cell r="A1085" t="str">
            <v>GL001</v>
          </cell>
          <cell r="C1085" t="str">
            <v>457151</v>
          </cell>
          <cell r="L1085">
            <v>-368.19</v>
          </cell>
        </row>
        <row r="1086">
          <cell r="A1086" t="str">
            <v>GL001</v>
          </cell>
          <cell r="C1086" t="str">
            <v>457153</v>
          </cell>
          <cell r="L1086">
            <v>-416.66</v>
          </cell>
        </row>
        <row r="1087">
          <cell r="A1087" t="str">
            <v>GL001</v>
          </cell>
          <cell r="C1087" t="str">
            <v>457154</v>
          </cell>
          <cell r="L1087">
            <v>-571.58000000000004</v>
          </cell>
        </row>
        <row r="1088">
          <cell r="A1088" t="str">
            <v>GL001</v>
          </cell>
          <cell r="C1088" t="str">
            <v>457160</v>
          </cell>
          <cell r="L1088">
            <v>-44092.85</v>
          </cell>
        </row>
        <row r="1089">
          <cell r="A1089" t="str">
            <v>GL001</v>
          </cell>
          <cell r="C1089" t="str">
            <v>461100</v>
          </cell>
          <cell r="L1089">
            <v>-1512220.33</v>
          </cell>
        </row>
        <row r="1090">
          <cell r="A1090" t="str">
            <v>GL001</v>
          </cell>
          <cell r="C1090" t="str">
            <v>461200</v>
          </cell>
          <cell r="L1090">
            <v>-460352.93</v>
          </cell>
        </row>
        <row r="1091">
          <cell r="A1091" t="str">
            <v>GL001</v>
          </cell>
          <cell r="C1091" t="str">
            <v>461300</v>
          </cell>
          <cell r="L1091">
            <v>-70809.37</v>
          </cell>
        </row>
        <row r="1092">
          <cell r="A1092" t="str">
            <v>GL001</v>
          </cell>
          <cell r="C1092" t="str">
            <v>464000</v>
          </cell>
          <cell r="L1092">
            <v>-20170.68</v>
          </cell>
        </row>
        <row r="1093">
          <cell r="A1093" t="str">
            <v>GL001</v>
          </cell>
          <cell r="C1093" t="str">
            <v>467000</v>
          </cell>
          <cell r="L1093">
            <v>-1425.44</v>
          </cell>
        </row>
        <row r="1094">
          <cell r="A1094" t="str">
            <v>GL001</v>
          </cell>
          <cell r="C1094" t="str">
            <v>500011</v>
          </cell>
          <cell r="L1094">
            <v>2936.94</v>
          </cell>
        </row>
        <row r="1095">
          <cell r="A1095" t="str">
            <v>GL001</v>
          </cell>
          <cell r="C1095" t="str">
            <v>500035</v>
          </cell>
          <cell r="L1095">
            <v>1835.12</v>
          </cell>
        </row>
        <row r="1096">
          <cell r="A1096" t="str">
            <v>GL001</v>
          </cell>
          <cell r="C1096" t="str">
            <v>500036</v>
          </cell>
          <cell r="L1096">
            <v>231124.24</v>
          </cell>
        </row>
        <row r="1097">
          <cell r="A1097" t="str">
            <v>GL001</v>
          </cell>
          <cell r="C1097" t="str">
            <v>500039</v>
          </cell>
          <cell r="L1097">
            <v>1515199.53</v>
          </cell>
        </row>
        <row r="1098">
          <cell r="A1098" t="str">
            <v>GL001</v>
          </cell>
          <cell r="C1098" t="str">
            <v>500046</v>
          </cell>
          <cell r="L1098">
            <v>2641.41</v>
          </cell>
        </row>
        <row r="1099">
          <cell r="A1099" t="str">
            <v>GL001</v>
          </cell>
          <cell r="C1099" t="str">
            <v>500180</v>
          </cell>
          <cell r="L1099">
            <v>5620.5</v>
          </cell>
        </row>
        <row r="1100">
          <cell r="A1100" t="str">
            <v>GL001</v>
          </cell>
          <cell r="C1100" t="str">
            <v>500994</v>
          </cell>
          <cell r="L1100">
            <v>415384.83</v>
          </cell>
        </row>
        <row r="1101">
          <cell r="A1101" t="str">
            <v>GL001</v>
          </cell>
          <cell r="C1101" t="str">
            <v>500995</v>
          </cell>
          <cell r="L1101">
            <v>-418129.44</v>
          </cell>
        </row>
        <row r="1102">
          <cell r="A1102" t="str">
            <v>GL001</v>
          </cell>
          <cell r="C1102" t="str">
            <v>500996</v>
          </cell>
          <cell r="L1102">
            <v>-182880.1</v>
          </cell>
        </row>
        <row r="1103">
          <cell r="A1103" t="str">
            <v>GL001</v>
          </cell>
          <cell r="C1103" t="str">
            <v>501001</v>
          </cell>
          <cell r="L1103">
            <v>-21200.66</v>
          </cell>
        </row>
        <row r="1104">
          <cell r="A1104" t="str">
            <v>GL001</v>
          </cell>
          <cell r="C1104" t="str">
            <v>501002</v>
          </cell>
          <cell r="L1104">
            <v>7860620.5700000003</v>
          </cell>
        </row>
        <row r="1105">
          <cell r="A1105" t="str">
            <v>GL001</v>
          </cell>
          <cell r="C1105" t="str">
            <v>501003</v>
          </cell>
          <cell r="L1105">
            <v>-8099107.0700000003</v>
          </cell>
        </row>
        <row r="1106">
          <cell r="A1106" t="str">
            <v>GL001</v>
          </cell>
          <cell r="C1106" t="str">
            <v>501004</v>
          </cell>
          <cell r="L1106">
            <v>-155534.78</v>
          </cell>
        </row>
        <row r="1107">
          <cell r="A1107" t="str">
            <v>GL001</v>
          </cell>
          <cell r="C1107" t="str">
            <v>501005</v>
          </cell>
          <cell r="L1107">
            <v>58559.92</v>
          </cell>
        </row>
        <row r="1108">
          <cell r="A1108" t="str">
            <v>GL001</v>
          </cell>
          <cell r="C1108" t="str">
            <v>501011</v>
          </cell>
          <cell r="L1108">
            <v>994.54</v>
          </cell>
        </row>
        <row r="1109">
          <cell r="A1109" t="str">
            <v>GL001</v>
          </cell>
          <cell r="C1109" t="str">
            <v>501042</v>
          </cell>
          <cell r="L1109">
            <v>47397912.18</v>
          </cell>
        </row>
        <row r="1110">
          <cell r="A1110" t="str">
            <v>GL001</v>
          </cell>
          <cell r="C1110" t="str">
            <v>501045</v>
          </cell>
          <cell r="L1110">
            <v>556517.51</v>
          </cell>
        </row>
        <row r="1111">
          <cell r="A1111" t="str">
            <v>GL001</v>
          </cell>
          <cell r="C1111" t="str">
            <v>501183</v>
          </cell>
          <cell r="L1111">
            <v>-66123.199999999997</v>
          </cell>
        </row>
        <row r="1112">
          <cell r="A1112" t="str">
            <v>GL001</v>
          </cell>
          <cell r="C1112" t="str">
            <v>501300</v>
          </cell>
          <cell r="L1112">
            <v>63019.43</v>
          </cell>
        </row>
        <row r="1113">
          <cell r="A1113" t="str">
            <v>GL001</v>
          </cell>
          <cell r="C1113" t="str">
            <v>501400</v>
          </cell>
          <cell r="L1113">
            <v>140950.07999999999</v>
          </cell>
        </row>
        <row r="1114">
          <cell r="A1114" t="str">
            <v>GL001</v>
          </cell>
          <cell r="C1114" t="str">
            <v>501401</v>
          </cell>
          <cell r="L1114">
            <v>203374.05</v>
          </cell>
        </row>
        <row r="1115">
          <cell r="A1115" t="str">
            <v>GL001</v>
          </cell>
          <cell r="C1115" t="str">
            <v>501601</v>
          </cell>
          <cell r="L1115">
            <v>86498.41</v>
          </cell>
        </row>
        <row r="1116">
          <cell r="A1116" t="str">
            <v>GL001</v>
          </cell>
          <cell r="C1116" t="str">
            <v>501605</v>
          </cell>
          <cell r="L1116">
            <v>117223.85</v>
          </cell>
        </row>
        <row r="1117">
          <cell r="A1117" t="str">
            <v>GL001</v>
          </cell>
          <cell r="C1117" t="str">
            <v>501910</v>
          </cell>
          <cell r="L1117">
            <v>-14653.56</v>
          </cell>
        </row>
        <row r="1118">
          <cell r="A1118" t="str">
            <v>GL001</v>
          </cell>
          <cell r="C1118" t="str">
            <v>501920</v>
          </cell>
          <cell r="L1118">
            <v>-125260.2</v>
          </cell>
        </row>
        <row r="1119">
          <cell r="A1119" t="str">
            <v>GL001</v>
          </cell>
          <cell r="C1119" t="str">
            <v>501930</v>
          </cell>
          <cell r="L1119">
            <v>-2315427.11</v>
          </cell>
        </row>
        <row r="1120">
          <cell r="A1120" t="str">
            <v>GL001</v>
          </cell>
          <cell r="C1120" t="str">
            <v>501940</v>
          </cell>
          <cell r="L1120">
            <v>-69036.12</v>
          </cell>
        </row>
        <row r="1121">
          <cell r="A1121" t="str">
            <v>GL001</v>
          </cell>
          <cell r="C1121" t="str">
            <v>502084</v>
          </cell>
          <cell r="L1121">
            <v>6981.5</v>
          </cell>
        </row>
        <row r="1122">
          <cell r="A1122" t="str">
            <v>GL001</v>
          </cell>
          <cell r="C1122" t="str">
            <v>502093</v>
          </cell>
          <cell r="L1122">
            <v>51303.73</v>
          </cell>
        </row>
        <row r="1123">
          <cell r="A1123" t="str">
            <v>GL001</v>
          </cell>
          <cell r="C1123" t="str">
            <v>502096</v>
          </cell>
          <cell r="L1123">
            <v>82570.16</v>
          </cell>
        </row>
        <row r="1124">
          <cell r="A1124" t="str">
            <v>GL001</v>
          </cell>
          <cell r="C1124" t="str">
            <v>502099</v>
          </cell>
          <cell r="L1124">
            <v>40061.53</v>
          </cell>
        </row>
        <row r="1125">
          <cell r="A1125" t="str">
            <v>GL001</v>
          </cell>
          <cell r="C1125" t="str">
            <v>502102</v>
          </cell>
          <cell r="L1125">
            <v>173006.07999999999</v>
          </cell>
        </row>
        <row r="1126">
          <cell r="A1126" t="str">
            <v>GL001</v>
          </cell>
          <cell r="C1126" t="str">
            <v>502105</v>
          </cell>
          <cell r="L1126">
            <v>749.32</v>
          </cell>
        </row>
        <row r="1127">
          <cell r="A1127" t="str">
            <v>GL001</v>
          </cell>
          <cell r="C1127" t="str">
            <v>502108</v>
          </cell>
          <cell r="L1127">
            <v>1046457.48</v>
          </cell>
        </row>
        <row r="1128">
          <cell r="A1128" t="str">
            <v>GL001</v>
          </cell>
          <cell r="C1128" t="str">
            <v>502109</v>
          </cell>
          <cell r="L1128">
            <v>191924.81</v>
          </cell>
        </row>
        <row r="1129">
          <cell r="A1129" t="str">
            <v>GL001</v>
          </cell>
          <cell r="C1129" t="str">
            <v>502114</v>
          </cell>
          <cell r="L1129">
            <v>1659267.06</v>
          </cell>
        </row>
        <row r="1130">
          <cell r="A1130" t="str">
            <v>GL001</v>
          </cell>
          <cell r="C1130" t="str">
            <v>502168</v>
          </cell>
          <cell r="L1130">
            <v>39.58</v>
          </cell>
        </row>
        <row r="1131">
          <cell r="A1131" t="str">
            <v>GL001</v>
          </cell>
          <cell r="C1131" t="str">
            <v>505112</v>
          </cell>
          <cell r="L1131">
            <v>232623.03</v>
          </cell>
        </row>
        <row r="1132">
          <cell r="A1132" t="str">
            <v>GL001</v>
          </cell>
          <cell r="C1132" t="str">
            <v>505117</v>
          </cell>
          <cell r="L1132">
            <v>7609.34</v>
          </cell>
        </row>
        <row r="1133">
          <cell r="A1133" t="str">
            <v>GL001</v>
          </cell>
          <cell r="C1133" t="str">
            <v>505119</v>
          </cell>
          <cell r="L1133">
            <v>0</v>
          </cell>
        </row>
        <row r="1134">
          <cell r="A1134" t="str">
            <v>GL001</v>
          </cell>
          <cell r="C1134" t="str">
            <v>505120</v>
          </cell>
          <cell r="L1134">
            <v>144558.9</v>
          </cell>
        </row>
        <row r="1135">
          <cell r="A1135" t="str">
            <v>GL001</v>
          </cell>
          <cell r="C1135" t="str">
            <v>505422</v>
          </cell>
          <cell r="L1135">
            <v>382978.79</v>
          </cell>
        </row>
        <row r="1136">
          <cell r="A1136" t="str">
            <v>GL001</v>
          </cell>
          <cell r="C1136" t="str">
            <v>505426</v>
          </cell>
          <cell r="L1136">
            <v>163722.92000000001</v>
          </cell>
        </row>
        <row r="1137">
          <cell r="A1137" t="str">
            <v>GL001</v>
          </cell>
          <cell r="C1137" t="str">
            <v>506025</v>
          </cell>
          <cell r="L1137">
            <v>133690.92000000001</v>
          </cell>
        </row>
        <row r="1138">
          <cell r="A1138" t="str">
            <v>GL001</v>
          </cell>
          <cell r="C1138" t="str">
            <v>506126</v>
          </cell>
          <cell r="L1138">
            <v>912025.8</v>
          </cell>
        </row>
        <row r="1139">
          <cell r="A1139" t="str">
            <v>GL001</v>
          </cell>
          <cell r="C1139" t="str">
            <v>506128</v>
          </cell>
          <cell r="L1139">
            <v>8.1</v>
          </cell>
        </row>
        <row r="1140">
          <cell r="A1140" t="str">
            <v>GL001</v>
          </cell>
          <cell r="C1140" t="str">
            <v>506168</v>
          </cell>
          <cell r="L1140">
            <v>67819</v>
          </cell>
        </row>
        <row r="1141">
          <cell r="A1141" t="str">
            <v>GL001</v>
          </cell>
          <cell r="C1141" t="str">
            <v>506173</v>
          </cell>
          <cell r="L1141">
            <v>6780.67</v>
          </cell>
        </row>
        <row r="1142">
          <cell r="A1142" t="str">
            <v>GL001</v>
          </cell>
          <cell r="C1142" t="str">
            <v>506175</v>
          </cell>
          <cell r="L1142">
            <v>44674.99</v>
          </cell>
        </row>
        <row r="1143">
          <cell r="A1143" t="str">
            <v>GL001</v>
          </cell>
          <cell r="C1143" t="str">
            <v>506176</v>
          </cell>
          <cell r="L1143">
            <v>1810.05</v>
          </cell>
        </row>
        <row r="1144">
          <cell r="A1144" t="str">
            <v>GL001</v>
          </cell>
          <cell r="C1144" t="str">
            <v>506201</v>
          </cell>
          <cell r="L1144">
            <v>1026443.15</v>
          </cell>
        </row>
        <row r="1145">
          <cell r="A1145" t="str">
            <v>GL001</v>
          </cell>
          <cell r="C1145" t="str">
            <v>506202</v>
          </cell>
          <cell r="L1145">
            <v>664654.92000000004</v>
          </cell>
        </row>
        <row r="1146">
          <cell r="A1146" t="str">
            <v>GL001</v>
          </cell>
          <cell r="C1146" t="str">
            <v>506203</v>
          </cell>
          <cell r="L1146">
            <v>170024.1</v>
          </cell>
        </row>
        <row r="1147">
          <cell r="A1147" t="str">
            <v>GL001</v>
          </cell>
          <cell r="C1147" t="str">
            <v>506204</v>
          </cell>
          <cell r="L1147">
            <v>224269.82</v>
          </cell>
        </row>
        <row r="1148">
          <cell r="A1148" t="str">
            <v>GL001</v>
          </cell>
          <cell r="C1148" t="str">
            <v>506205</v>
          </cell>
          <cell r="L1148">
            <v>106954</v>
          </cell>
        </row>
        <row r="1149">
          <cell r="A1149" t="str">
            <v>GL001</v>
          </cell>
          <cell r="C1149" t="str">
            <v>507129</v>
          </cell>
          <cell r="L1149">
            <v>47881.67</v>
          </cell>
        </row>
        <row r="1150">
          <cell r="A1150" t="str">
            <v>GL001</v>
          </cell>
          <cell r="C1150" t="str">
            <v>510030</v>
          </cell>
          <cell r="L1150">
            <v>730969.43</v>
          </cell>
        </row>
        <row r="1151">
          <cell r="A1151" t="str">
            <v>GL001</v>
          </cell>
          <cell r="C1151" t="str">
            <v>510994</v>
          </cell>
          <cell r="L1151">
            <v>415384.82</v>
          </cell>
        </row>
        <row r="1152">
          <cell r="A1152" t="str">
            <v>GL001</v>
          </cell>
          <cell r="C1152" t="str">
            <v>510995</v>
          </cell>
          <cell r="L1152">
            <v>-418129.35</v>
          </cell>
        </row>
        <row r="1153">
          <cell r="A1153" t="str">
            <v>GL001</v>
          </cell>
          <cell r="C1153" t="str">
            <v>510996</v>
          </cell>
          <cell r="L1153">
            <v>-182880.13</v>
          </cell>
        </row>
        <row r="1154">
          <cell r="A1154" t="str">
            <v>GL001</v>
          </cell>
          <cell r="C1154" t="str">
            <v>511127</v>
          </cell>
          <cell r="L1154">
            <v>946130.17</v>
          </cell>
        </row>
        <row r="1155">
          <cell r="A1155" t="str">
            <v>GL001</v>
          </cell>
          <cell r="C1155" t="str">
            <v>511132</v>
          </cell>
          <cell r="L1155">
            <v>1837.62</v>
          </cell>
        </row>
        <row r="1156">
          <cell r="A1156" t="str">
            <v>GL001</v>
          </cell>
          <cell r="C1156" t="str">
            <v>511135</v>
          </cell>
          <cell r="L1156">
            <v>321496.23</v>
          </cell>
        </row>
        <row r="1157">
          <cell r="A1157" t="str">
            <v>GL001</v>
          </cell>
          <cell r="C1157" t="str">
            <v>511176</v>
          </cell>
          <cell r="L1157">
            <v>1218.3399999999999</v>
          </cell>
        </row>
        <row r="1158">
          <cell r="A1158" t="str">
            <v>GL001</v>
          </cell>
          <cell r="C1158" t="str">
            <v>512138</v>
          </cell>
          <cell r="L1158">
            <v>478204.84</v>
          </cell>
        </row>
        <row r="1159">
          <cell r="A1159" t="str">
            <v>GL001</v>
          </cell>
          <cell r="C1159" t="str">
            <v>512139</v>
          </cell>
          <cell r="L1159">
            <v>95692.32</v>
          </cell>
        </row>
        <row r="1160">
          <cell r="A1160" t="str">
            <v>GL001</v>
          </cell>
          <cell r="C1160" t="str">
            <v>512141</v>
          </cell>
          <cell r="L1160">
            <v>2469.9499999999998</v>
          </cell>
        </row>
        <row r="1161">
          <cell r="A1161" t="str">
            <v>GL001</v>
          </cell>
          <cell r="C1161" t="str">
            <v>512144</v>
          </cell>
          <cell r="L1161">
            <v>51252.93</v>
          </cell>
        </row>
        <row r="1162">
          <cell r="A1162" t="str">
            <v>GL001</v>
          </cell>
          <cell r="C1162" t="str">
            <v>512147</v>
          </cell>
          <cell r="L1162">
            <v>291528.27</v>
          </cell>
        </row>
        <row r="1163">
          <cell r="A1163" t="str">
            <v>GL001</v>
          </cell>
          <cell r="C1163" t="str">
            <v>512150</v>
          </cell>
          <cell r="L1163">
            <v>52335.839999999997</v>
          </cell>
        </row>
        <row r="1164">
          <cell r="A1164" t="str">
            <v>GL001</v>
          </cell>
          <cell r="C1164" t="str">
            <v>512153</v>
          </cell>
          <cell r="L1164">
            <v>480323.58</v>
          </cell>
        </row>
        <row r="1165">
          <cell r="A1165" t="str">
            <v>GL001</v>
          </cell>
          <cell r="C1165" t="str">
            <v>512156</v>
          </cell>
          <cell r="L1165">
            <v>63986.559999999998</v>
          </cell>
        </row>
        <row r="1166">
          <cell r="A1166" t="str">
            <v>GL001</v>
          </cell>
          <cell r="C1166" t="str">
            <v>512159</v>
          </cell>
          <cell r="L1166">
            <v>3133.47</v>
          </cell>
        </row>
        <row r="1167">
          <cell r="A1167" t="str">
            <v>GL001</v>
          </cell>
          <cell r="C1167" t="str">
            <v>512160</v>
          </cell>
          <cell r="L1167">
            <v>581948.18999999994</v>
          </cell>
        </row>
        <row r="1168">
          <cell r="A1168" t="str">
            <v>GL001</v>
          </cell>
          <cell r="C1168" t="str">
            <v>512161</v>
          </cell>
          <cell r="L1168">
            <v>101107.04</v>
          </cell>
        </row>
        <row r="1169">
          <cell r="A1169" t="str">
            <v>GL001</v>
          </cell>
          <cell r="C1169" t="str">
            <v>512162</v>
          </cell>
          <cell r="L1169">
            <v>240691.23</v>
          </cell>
        </row>
        <row r="1170">
          <cell r="A1170" t="str">
            <v>GL001</v>
          </cell>
          <cell r="C1170" t="str">
            <v>512163</v>
          </cell>
          <cell r="L1170">
            <v>148175.85</v>
          </cell>
        </row>
        <row r="1171">
          <cell r="A1171" t="str">
            <v>GL001</v>
          </cell>
          <cell r="C1171" t="str">
            <v>512164</v>
          </cell>
          <cell r="L1171">
            <v>28132.19</v>
          </cell>
        </row>
        <row r="1172">
          <cell r="A1172" t="str">
            <v>GL001</v>
          </cell>
          <cell r="C1172" t="str">
            <v>512165</v>
          </cell>
          <cell r="L1172">
            <v>3730897.93</v>
          </cell>
        </row>
        <row r="1173">
          <cell r="A1173" t="str">
            <v>GL001</v>
          </cell>
          <cell r="C1173" t="str">
            <v>512166</v>
          </cell>
          <cell r="L1173">
            <v>104.09</v>
          </cell>
        </row>
        <row r="1174">
          <cell r="A1174" t="str">
            <v>GL001</v>
          </cell>
          <cell r="C1174" t="str">
            <v>512167</v>
          </cell>
          <cell r="L1174">
            <v>309462.38</v>
          </cell>
        </row>
        <row r="1175">
          <cell r="A1175" t="str">
            <v>GL001</v>
          </cell>
          <cell r="C1175" t="str">
            <v>512168</v>
          </cell>
          <cell r="L1175">
            <v>125698.69</v>
          </cell>
        </row>
        <row r="1176">
          <cell r="A1176" t="str">
            <v>GL001</v>
          </cell>
          <cell r="C1176" t="str">
            <v>512169</v>
          </cell>
          <cell r="L1176">
            <v>6368.2</v>
          </cell>
        </row>
        <row r="1177">
          <cell r="A1177" t="str">
            <v>GL001</v>
          </cell>
          <cell r="C1177" t="str">
            <v>513122</v>
          </cell>
          <cell r="L1177">
            <v>21803.89</v>
          </cell>
        </row>
        <row r="1178">
          <cell r="A1178" t="str">
            <v>GL001</v>
          </cell>
          <cell r="C1178" t="str">
            <v>513168</v>
          </cell>
          <cell r="L1178">
            <v>814923.42</v>
          </cell>
        </row>
        <row r="1179">
          <cell r="A1179" t="str">
            <v>GL001</v>
          </cell>
          <cell r="C1179" t="str">
            <v>513172</v>
          </cell>
          <cell r="L1179">
            <v>4428.5600000000004</v>
          </cell>
        </row>
        <row r="1180">
          <cell r="A1180" t="str">
            <v>GL001</v>
          </cell>
          <cell r="C1180" t="str">
            <v>513173</v>
          </cell>
          <cell r="L1180">
            <v>482.61</v>
          </cell>
        </row>
        <row r="1181">
          <cell r="A1181" t="str">
            <v>GL001</v>
          </cell>
          <cell r="C1181" t="str">
            <v>513174</v>
          </cell>
          <cell r="L1181">
            <v>118768.35</v>
          </cell>
        </row>
        <row r="1182">
          <cell r="A1182" t="str">
            <v>GL001</v>
          </cell>
          <cell r="C1182" t="str">
            <v>513175</v>
          </cell>
          <cell r="L1182">
            <v>100238.38</v>
          </cell>
        </row>
        <row r="1183">
          <cell r="A1183" t="str">
            <v>GL001</v>
          </cell>
          <cell r="C1183" t="str">
            <v>513178</v>
          </cell>
          <cell r="L1183">
            <v>128489.04</v>
          </cell>
        </row>
        <row r="1184">
          <cell r="A1184" t="str">
            <v>GL001</v>
          </cell>
          <cell r="C1184" t="str">
            <v>513181</v>
          </cell>
          <cell r="L1184">
            <v>21149.87</v>
          </cell>
        </row>
        <row r="1185">
          <cell r="A1185" t="str">
            <v>GL001</v>
          </cell>
          <cell r="C1185" t="str">
            <v>513182</v>
          </cell>
          <cell r="L1185">
            <v>20315.96</v>
          </cell>
        </row>
        <row r="1186">
          <cell r="A1186" t="str">
            <v>GL001</v>
          </cell>
          <cell r="C1186" t="str">
            <v>514144</v>
          </cell>
          <cell r="L1186">
            <v>21529.87</v>
          </cell>
        </row>
        <row r="1187">
          <cell r="A1187" t="str">
            <v>GL001</v>
          </cell>
          <cell r="C1187" t="str">
            <v>514158</v>
          </cell>
          <cell r="L1187">
            <v>341078.91</v>
          </cell>
        </row>
        <row r="1188">
          <cell r="A1188" t="str">
            <v>GL001</v>
          </cell>
          <cell r="C1188" t="str">
            <v>514168</v>
          </cell>
          <cell r="L1188">
            <v>79437.91</v>
          </cell>
        </row>
        <row r="1189">
          <cell r="A1189" t="str">
            <v>GL001</v>
          </cell>
          <cell r="C1189" t="str">
            <v>514171</v>
          </cell>
          <cell r="L1189">
            <v>146080.41</v>
          </cell>
        </row>
        <row r="1190">
          <cell r="A1190" t="str">
            <v>GL001</v>
          </cell>
          <cell r="C1190" t="str">
            <v>514173</v>
          </cell>
          <cell r="L1190">
            <v>127818.09</v>
          </cell>
        </row>
        <row r="1191">
          <cell r="A1191" t="str">
            <v>GL001</v>
          </cell>
          <cell r="C1191" t="str">
            <v>514175</v>
          </cell>
          <cell r="L1191">
            <v>595792.98</v>
          </cell>
        </row>
        <row r="1192">
          <cell r="A1192" t="str">
            <v>GL001</v>
          </cell>
          <cell r="C1192" t="str">
            <v>514176</v>
          </cell>
          <cell r="L1192">
            <v>36542.81</v>
          </cell>
        </row>
        <row r="1193">
          <cell r="A1193" t="str">
            <v>GL001</v>
          </cell>
          <cell r="C1193" t="str">
            <v>535011</v>
          </cell>
          <cell r="L1193">
            <v>4172.13</v>
          </cell>
        </row>
        <row r="1194">
          <cell r="A1194" t="str">
            <v>GL001</v>
          </cell>
          <cell r="C1194" t="str">
            <v>535301</v>
          </cell>
          <cell r="L1194">
            <v>425.21</v>
          </cell>
        </row>
        <row r="1195">
          <cell r="A1195" t="str">
            <v>GL001</v>
          </cell>
          <cell r="C1195" t="str">
            <v>537316</v>
          </cell>
          <cell r="L1195">
            <v>7041.41</v>
          </cell>
        </row>
        <row r="1196">
          <cell r="A1196" t="str">
            <v>GL001</v>
          </cell>
          <cell r="C1196" t="str">
            <v>538325</v>
          </cell>
          <cell r="L1196">
            <v>30628.560000000001</v>
          </cell>
        </row>
        <row r="1197">
          <cell r="A1197" t="str">
            <v>GL001</v>
          </cell>
          <cell r="C1197" t="str">
            <v>539025</v>
          </cell>
          <cell r="L1197">
            <v>5482.48</v>
          </cell>
        </row>
        <row r="1198">
          <cell r="A1198" t="str">
            <v>GL001</v>
          </cell>
          <cell r="C1198" t="str">
            <v>539332</v>
          </cell>
          <cell r="L1198">
            <v>194877.54</v>
          </cell>
        </row>
        <row r="1199">
          <cell r="A1199" t="str">
            <v>GL001</v>
          </cell>
          <cell r="C1199" t="str">
            <v>541304</v>
          </cell>
          <cell r="L1199">
            <v>23420.69</v>
          </cell>
        </row>
        <row r="1200">
          <cell r="A1200" t="str">
            <v>GL001</v>
          </cell>
          <cell r="C1200" t="str">
            <v>542307</v>
          </cell>
          <cell r="L1200">
            <v>40952.29</v>
          </cell>
        </row>
        <row r="1201">
          <cell r="A1201" t="str">
            <v>GL001</v>
          </cell>
          <cell r="C1201" t="str">
            <v>542337</v>
          </cell>
          <cell r="L1201">
            <v>4420.3900000000003</v>
          </cell>
        </row>
        <row r="1202">
          <cell r="A1202" t="str">
            <v>GL001</v>
          </cell>
          <cell r="C1202" t="str">
            <v>543334</v>
          </cell>
          <cell r="L1202">
            <v>143659.03</v>
          </cell>
        </row>
        <row r="1203">
          <cell r="A1203" t="str">
            <v>GL001</v>
          </cell>
          <cell r="C1203" t="str">
            <v>544340</v>
          </cell>
          <cell r="L1203">
            <v>37293.870000000003</v>
          </cell>
        </row>
        <row r="1204">
          <cell r="A1204" t="str">
            <v>GL001</v>
          </cell>
          <cell r="C1204" t="str">
            <v>545343</v>
          </cell>
          <cell r="L1204">
            <v>14382.56</v>
          </cell>
        </row>
        <row r="1205">
          <cell r="A1205" t="str">
            <v>GL001</v>
          </cell>
          <cell r="C1205" t="str">
            <v>545346</v>
          </cell>
          <cell r="L1205">
            <v>168101.83</v>
          </cell>
        </row>
        <row r="1206">
          <cell r="A1206" t="str">
            <v>GL001</v>
          </cell>
          <cell r="C1206" t="str">
            <v>546011</v>
          </cell>
          <cell r="L1206">
            <v>4304.7</v>
          </cell>
        </row>
        <row r="1207">
          <cell r="A1207" t="str">
            <v>GL001</v>
          </cell>
          <cell r="C1207" t="str">
            <v>546204</v>
          </cell>
          <cell r="L1207">
            <v>30240.87</v>
          </cell>
        </row>
        <row r="1208">
          <cell r="A1208" t="str">
            <v>GL001</v>
          </cell>
          <cell r="C1208" t="str">
            <v>546205</v>
          </cell>
          <cell r="L1208">
            <v>38006.910000000003</v>
          </cell>
        </row>
        <row r="1209">
          <cell r="A1209" t="str">
            <v>GL001</v>
          </cell>
          <cell r="C1209" t="str">
            <v>546207</v>
          </cell>
          <cell r="L1209">
            <v>606590.38</v>
          </cell>
        </row>
        <row r="1210">
          <cell r="A1210" t="str">
            <v>GL001</v>
          </cell>
          <cell r="C1210" t="str">
            <v>547208</v>
          </cell>
          <cell r="L1210">
            <v>-55650</v>
          </cell>
        </row>
        <row r="1211">
          <cell r="A1211" t="str">
            <v>GL001</v>
          </cell>
          <cell r="C1211" t="str">
            <v>547210</v>
          </cell>
          <cell r="L1211">
            <v>48143098.810000002</v>
          </cell>
        </row>
        <row r="1212">
          <cell r="A1212" t="str">
            <v>GL001</v>
          </cell>
          <cell r="C1212" t="str">
            <v>547213</v>
          </cell>
          <cell r="L1212">
            <v>30617.51</v>
          </cell>
        </row>
        <row r="1213">
          <cell r="A1213" t="str">
            <v>GL001</v>
          </cell>
          <cell r="C1213" t="str">
            <v>547300</v>
          </cell>
          <cell r="L1213">
            <v>-965105.06</v>
          </cell>
        </row>
        <row r="1214">
          <cell r="A1214" t="str">
            <v>GL001</v>
          </cell>
          <cell r="C1214" t="str">
            <v>547301</v>
          </cell>
          <cell r="L1214">
            <v>3659556.67</v>
          </cell>
        </row>
        <row r="1215">
          <cell r="A1215" t="str">
            <v>GL001</v>
          </cell>
          <cell r="C1215" t="str">
            <v>547605</v>
          </cell>
          <cell r="L1215">
            <v>2148.19</v>
          </cell>
        </row>
        <row r="1216">
          <cell r="A1216" t="str">
            <v>GL001</v>
          </cell>
          <cell r="C1216" t="str">
            <v>547606</v>
          </cell>
          <cell r="L1216">
            <v>2148.19</v>
          </cell>
        </row>
        <row r="1217">
          <cell r="A1217" t="str">
            <v>GL001</v>
          </cell>
          <cell r="C1217" t="str">
            <v>547607</v>
          </cell>
          <cell r="L1217">
            <v>32034.97</v>
          </cell>
        </row>
        <row r="1218">
          <cell r="A1218" t="str">
            <v>GL001</v>
          </cell>
          <cell r="C1218" t="str">
            <v>548123</v>
          </cell>
          <cell r="L1218">
            <v>2100375.5</v>
          </cell>
        </row>
        <row r="1219">
          <cell r="A1219" t="str">
            <v>GL001</v>
          </cell>
          <cell r="C1219" t="str">
            <v>548124</v>
          </cell>
          <cell r="L1219">
            <v>125446.77</v>
          </cell>
        </row>
        <row r="1220">
          <cell r="A1220" t="str">
            <v>GL001</v>
          </cell>
          <cell r="C1220" t="str">
            <v>548125</v>
          </cell>
          <cell r="L1220">
            <v>33411.31</v>
          </cell>
        </row>
        <row r="1221">
          <cell r="A1221" t="str">
            <v>GL001</v>
          </cell>
          <cell r="C1221" t="str">
            <v>548126</v>
          </cell>
          <cell r="L1221">
            <v>28015.34</v>
          </cell>
        </row>
        <row r="1222">
          <cell r="A1222" t="str">
            <v>GL001</v>
          </cell>
          <cell r="C1222" t="str">
            <v>548202</v>
          </cell>
          <cell r="L1222">
            <v>205132.35</v>
          </cell>
        </row>
        <row r="1223">
          <cell r="A1223" t="str">
            <v>GL001</v>
          </cell>
          <cell r="C1223" t="str">
            <v>548219</v>
          </cell>
          <cell r="L1223">
            <v>512040.52</v>
          </cell>
        </row>
        <row r="1224">
          <cell r="A1224" t="str">
            <v>GL001</v>
          </cell>
          <cell r="C1224" t="str">
            <v>549025</v>
          </cell>
          <cell r="L1224">
            <v>108845.25</v>
          </cell>
        </row>
        <row r="1225">
          <cell r="A1225" t="str">
            <v>GL001</v>
          </cell>
          <cell r="C1225" t="str">
            <v>549046</v>
          </cell>
          <cell r="L1225">
            <v>4387.41</v>
          </cell>
        </row>
        <row r="1226">
          <cell r="A1226" t="str">
            <v>GL001</v>
          </cell>
          <cell r="C1226" t="str">
            <v>549120</v>
          </cell>
          <cell r="L1226">
            <v>896565.78</v>
          </cell>
        </row>
        <row r="1227">
          <cell r="A1227" t="str">
            <v>GL001</v>
          </cell>
          <cell r="C1227" t="str">
            <v>549169</v>
          </cell>
          <cell r="L1227">
            <v>-159166.76999999999</v>
          </cell>
        </row>
        <row r="1228">
          <cell r="A1228" t="str">
            <v>GL001</v>
          </cell>
          <cell r="C1228" t="str">
            <v>549222</v>
          </cell>
          <cell r="L1228">
            <v>173565.71</v>
          </cell>
        </row>
        <row r="1229">
          <cell r="A1229" t="str">
            <v>GL001</v>
          </cell>
          <cell r="C1229" t="str">
            <v>551201</v>
          </cell>
          <cell r="L1229">
            <v>586271</v>
          </cell>
        </row>
        <row r="1230">
          <cell r="A1230" t="str">
            <v>GL001</v>
          </cell>
          <cell r="C1230" t="str">
            <v>552121</v>
          </cell>
          <cell r="L1230">
            <v>53462.47</v>
          </cell>
        </row>
        <row r="1231">
          <cell r="A1231" t="str">
            <v>GL001</v>
          </cell>
          <cell r="C1231" t="str">
            <v>552122</v>
          </cell>
          <cell r="L1231">
            <v>2296.66</v>
          </cell>
        </row>
        <row r="1232">
          <cell r="A1232" t="str">
            <v>GL001</v>
          </cell>
          <cell r="C1232" t="str">
            <v>552135</v>
          </cell>
          <cell r="L1232">
            <v>99102.89</v>
          </cell>
        </row>
        <row r="1233">
          <cell r="A1233" t="str">
            <v>GL001</v>
          </cell>
          <cell r="C1233" t="str">
            <v>552136</v>
          </cell>
          <cell r="L1233">
            <v>34732.17</v>
          </cell>
        </row>
        <row r="1234">
          <cell r="A1234" t="str">
            <v>GL001</v>
          </cell>
          <cell r="C1234" t="str">
            <v>552137</v>
          </cell>
          <cell r="L1234">
            <v>13689.69</v>
          </cell>
        </row>
        <row r="1235">
          <cell r="A1235" t="str">
            <v>GL001</v>
          </cell>
          <cell r="C1235" t="str">
            <v>553157</v>
          </cell>
          <cell r="L1235">
            <v>-466.76</v>
          </cell>
        </row>
        <row r="1236">
          <cell r="A1236" t="str">
            <v>GL001</v>
          </cell>
          <cell r="C1236" t="str">
            <v>553160</v>
          </cell>
          <cell r="L1236">
            <v>5286178.74</v>
          </cell>
        </row>
        <row r="1237">
          <cell r="A1237" t="str">
            <v>GL001</v>
          </cell>
          <cell r="C1237" t="str">
            <v>553161</v>
          </cell>
          <cell r="L1237">
            <v>91545.08</v>
          </cell>
        </row>
        <row r="1238">
          <cell r="A1238" t="str">
            <v>GL001</v>
          </cell>
          <cell r="C1238" t="str">
            <v>553162</v>
          </cell>
          <cell r="L1238">
            <v>107201.22</v>
          </cell>
        </row>
        <row r="1239">
          <cell r="A1239" t="str">
            <v>GL001</v>
          </cell>
          <cell r="C1239" t="str">
            <v>553163</v>
          </cell>
          <cell r="L1239">
            <v>20477.75</v>
          </cell>
        </row>
        <row r="1240">
          <cell r="A1240" t="str">
            <v>GL001</v>
          </cell>
          <cell r="C1240" t="str">
            <v>553164</v>
          </cell>
          <cell r="L1240">
            <v>108653.98</v>
          </cell>
        </row>
        <row r="1241">
          <cell r="A1241" t="str">
            <v>GL001</v>
          </cell>
          <cell r="C1241" t="str">
            <v>553165</v>
          </cell>
          <cell r="L1241">
            <v>138886.95000000001</v>
          </cell>
        </row>
        <row r="1242">
          <cell r="A1242" t="str">
            <v>GL001</v>
          </cell>
          <cell r="C1242" t="str">
            <v>553166</v>
          </cell>
          <cell r="L1242">
            <v>47995.86</v>
          </cell>
        </row>
        <row r="1243">
          <cell r="A1243" t="str">
            <v>GL001</v>
          </cell>
          <cell r="C1243" t="str">
            <v>553167</v>
          </cell>
          <cell r="L1243">
            <v>7170.27</v>
          </cell>
        </row>
        <row r="1244">
          <cell r="A1244" t="str">
            <v>GL001</v>
          </cell>
          <cell r="C1244" t="str">
            <v>553168</v>
          </cell>
          <cell r="L1244">
            <v>3528306.84</v>
          </cell>
        </row>
        <row r="1245">
          <cell r="A1245" t="str">
            <v>GL001</v>
          </cell>
          <cell r="C1245" t="str">
            <v>553169</v>
          </cell>
          <cell r="L1245">
            <v>-1553784.57</v>
          </cell>
        </row>
        <row r="1246">
          <cell r="A1246" t="str">
            <v>GL001</v>
          </cell>
          <cell r="C1246" t="str">
            <v>553170</v>
          </cell>
          <cell r="L1246">
            <v>371838.13</v>
          </cell>
        </row>
        <row r="1247">
          <cell r="A1247" t="str">
            <v>GL001</v>
          </cell>
          <cell r="C1247" t="str">
            <v>553171</v>
          </cell>
          <cell r="L1247">
            <v>7967.92</v>
          </cell>
        </row>
        <row r="1248">
          <cell r="A1248" t="str">
            <v>GL001</v>
          </cell>
          <cell r="C1248" t="str">
            <v>553172</v>
          </cell>
          <cell r="L1248">
            <v>399.04</v>
          </cell>
        </row>
        <row r="1249">
          <cell r="A1249" t="str">
            <v>GL001</v>
          </cell>
          <cell r="C1249" t="str">
            <v>553173</v>
          </cell>
          <cell r="L1249">
            <v>1248.53</v>
          </cell>
        </row>
        <row r="1250">
          <cell r="A1250" t="str">
            <v>GL001</v>
          </cell>
          <cell r="C1250" t="str">
            <v>553174</v>
          </cell>
          <cell r="L1250">
            <v>120628.27</v>
          </cell>
        </row>
        <row r="1251">
          <cell r="A1251" t="str">
            <v>GL001</v>
          </cell>
          <cell r="C1251" t="str">
            <v>553175</v>
          </cell>
          <cell r="L1251">
            <v>31311.97</v>
          </cell>
        </row>
        <row r="1252">
          <cell r="A1252" t="str">
            <v>GL001</v>
          </cell>
          <cell r="C1252" t="str">
            <v>553181</v>
          </cell>
          <cell r="L1252">
            <v>11462.04</v>
          </cell>
        </row>
        <row r="1253">
          <cell r="A1253" t="str">
            <v>GL001</v>
          </cell>
          <cell r="C1253" t="str">
            <v>553182</v>
          </cell>
          <cell r="L1253">
            <v>4882.43</v>
          </cell>
        </row>
        <row r="1254">
          <cell r="A1254" t="str">
            <v>GL001</v>
          </cell>
          <cell r="C1254" t="str">
            <v>553184</v>
          </cell>
          <cell r="L1254">
            <v>21346.240000000002</v>
          </cell>
        </row>
        <row r="1255">
          <cell r="A1255" t="str">
            <v>GL001</v>
          </cell>
          <cell r="C1255" t="str">
            <v>553228</v>
          </cell>
          <cell r="L1255">
            <v>32554.15</v>
          </cell>
        </row>
        <row r="1256">
          <cell r="A1256" t="str">
            <v>GL001</v>
          </cell>
          <cell r="C1256" t="str">
            <v>553231</v>
          </cell>
          <cell r="L1256">
            <v>1426807.85</v>
          </cell>
        </row>
        <row r="1257">
          <cell r="A1257" t="str">
            <v>GL001</v>
          </cell>
          <cell r="C1257" t="str">
            <v>553232</v>
          </cell>
          <cell r="L1257">
            <v>56635.42</v>
          </cell>
        </row>
        <row r="1258">
          <cell r="A1258" t="str">
            <v>GL001</v>
          </cell>
          <cell r="C1258" t="str">
            <v>553260</v>
          </cell>
          <cell r="L1258">
            <v>30823.52</v>
          </cell>
        </row>
        <row r="1259">
          <cell r="A1259" t="str">
            <v>GL001</v>
          </cell>
          <cell r="C1259" t="str">
            <v>554110</v>
          </cell>
          <cell r="L1259">
            <v>82278.929999999993</v>
          </cell>
        </row>
        <row r="1260">
          <cell r="A1260" t="str">
            <v>GL001</v>
          </cell>
          <cell r="C1260" t="str">
            <v>554130</v>
          </cell>
          <cell r="L1260">
            <v>229449.95</v>
          </cell>
        </row>
        <row r="1261">
          <cell r="A1261" t="str">
            <v>GL001</v>
          </cell>
          <cell r="C1261" t="str">
            <v>554131</v>
          </cell>
          <cell r="L1261">
            <v>99055.11</v>
          </cell>
        </row>
        <row r="1262">
          <cell r="A1262" t="str">
            <v>GL001</v>
          </cell>
          <cell r="C1262" t="str">
            <v>554234</v>
          </cell>
          <cell r="L1262">
            <v>317355.44</v>
          </cell>
        </row>
        <row r="1263">
          <cell r="A1263" t="str">
            <v>GL001</v>
          </cell>
          <cell r="C1263" t="str">
            <v>555430</v>
          </cell>
          <cell r="L1263">
            <v>48538849.049999997</v>
          </cell>
        </row>
        <row r="1264">
          <cell r="A1264" t="str">
            <v>GL001</v>
          </cell>
          <cell r="C1264" t="str">
            <v>555700</v>
          </cell>
          <cell r="L1264">
            <v>53127.03</v>
          </cell>
        </row>
        <row r="1265">
          <cell r="A1265" t="str">
            <v>GL001</v>
          </cell>
          <cell r="C1265" t="str">
            <v>555800</v>
          </cell>
          <cell r="L1265">
            <v>12064781.390000001</v>
          </cell>
        </row>
        <row r="1266">
          <cell r="A1266" t="str">
            <v>GL001</v>
          </cell>
          <cell r="C1266" t="str">
            <v>555810</v>
          </cell>
          <cell r="L1266">
            <v>0</v>
          </cell>
        </row>
        <row r="1267">
          <cell r="A1267" t="str">
            <v>GL001</v>
          </cell>
          <cell r="C1267" t="str">
            <v>555820</v>
          </cell>
          <cell r="L1267">
            <v>639294.54</v>
          </cell>
        </row>
        <row r="1268">
          <cell r="A1268" t="str">
            <v>GL001</v>
          </cell>
          <cell r="C1268" t="str">
            <v>555840</v>
          </cell>
          <cell r="L1268">
            <v>207016.66</v>
          </cell>
        </row>
        <row r="1269">
          <cell r="A1269" t="str">
            <v>GL001</v>
          </cell>
          <cell r="C1269" t="str">
            <v>555850</v>
          </cell>
          <cell r="L1269">
            <v>74337.42</v>
          </cell>
        </row>
        <row r="1270">
          <cell r="A1270" t="str">
            <v>GL001</v>
          </cell>
          <cell r="C1270" t="str">
            <v>555860</v>
          </cell>
          <cell r="L1270">
            <v>208272.48</v>
          </cell>
        </row>
        <row r="1271">
          <cell r="A1271" t="str">
            <v>GL001</v>
          </cell>
          <cell r="C1271" t="str">
            <v>555870</v>
          </cell>
          <cell r="L1271">
            <v>85644.05</v>
          </cell>
        </row>
        <row r="1272">
          <cell r="A1272" t="str">
            <v>GL001</v>
          </cell>
          <cell r="C1272" t="str">
            <v>555880</v>
          </cell>
          <cell r="L1272">
            <v>654903.12</v>
          </cell>
        </row>
        <row r="1273">
          <cell r="A1273" t="str">
            <v>GL001</v>
          </cell>
          <cell r="C1273" t="str">
            <v>555900</v>
          </cell>
          <cell r="L1273">
            <v>4086689.61</v>
          </cell>
        </row>
        <row r="1274">
          <cell r="A1274" t="str">
            <v>GL001</v>
          </cell>
          <cell r="C1274" t="str">
            <v>555910</v>
          </cell>
          <cell r="L1274">
            <v>5179.3</v>
          </cell>
        </row>
        <row r="1275">
          <cell r="A1275" t="str">
            <v>GL001</v>
          </cell>
          <cell r="C1275" t="str">
            <v>555920</v>
          </cell>
          <cell r="L1275">
            <v>508867.95</v>
          </cell>
        </row>
        <row r="1276">
          <cell r="A1276" t="str">
            <v>GL001</v>
          </cell>
          <cell r="C1276" t="str">
            <v>555940</v>
          </cell>
          <cell r="L1276">
            <v>257045.47</v>
          </cell>
        </row>
        <row r="1277">
          <cell r="A1277" t="str">
            <v>GL001</v>
          </cell>
          <cell r="C1277" t="str">
            <v>555950</v>
          </cell>
          <cell r="L1277">
            <v>344650.2</v>
          </cell>
        </row>
        <row r="1278">
          <cell r="A1278" t="str">
            <v>GL001</v>
          </cell>
          <cell r="C1278" t="str">
            <v>555960</v>
          </cell>
          <cell r="L1278">
            <v>177942.76</v>
          </cell>
        </row>
        <row r="1279">
          <cell r="A1279" t="str">
            <v>GL001</v>
          </cell>
          <cell r="C1279" t="str">
            <v>555970</v>
          </cell>
          <cell r="L1279">
            <v>3450.59</v>
          </cell>
        </row>
        <row r="1280">
          <cell r="A1280" t="str">
            <v>GL001</v>
          </cell>
          <cell r="C1280" t="str">
            <v>555980</v>
          </cell>
          <cell r="L1280">
            <v>-1622716.15</v>
          </cell>
        </row>
        <row r="1281">
          <cell r="A1281" t="str">
            <v>GL001</v>
          </cell>
          <cell r="C1281" t="str">
            <v>555990</v>
          </cell>
          <cell r="L1281">
            <v>-5028973.47</v>
          </cell>
        </row>
        <row r="1282">
          <cell r="A1282" t="str">
            <v>GL001</v>
          </cell>
          <cell r="C1282" t="str">
            <v>555995</v>
          </cell>
          <cell r="L1282">
            <v>-3296926.32</v>
          </cell>
        </row>
        <row r="1283">
          <cell r="A1283" t="str">
            <v>GL001</v>
          </cell>
          <cell r="C1283" t="str">
            <v>556001</v>
          </cell>
          <cell r="L1283">
            <v>31192.09</v>
          </cell>
        </row>
        <row r="1284">
          <cell r="A1284" t="str">
            <v>GL001</v>
          </cell>
          <cell r="C1284" t="str">
            <v>556012</v>
          </cell>
          <cell r="L1284">
            <v>41410.99</v>
          </cell>
        </row>
        <row r="1285">
          <cell r="A1285" t="str">
            <v>GL001</v>
          </cell>
          <cell r="C1285" t="str">
            <v>556023</v>
          </cell>
          <cell r="L1285">
            <v>78038.490000000005</v>
          </cell>
        </row>
        <row r="1286">
          <cell r="A1286" t="str">
            <v>GL001</v>
          </cell>
          <cell r="C1286" t="str">
            <v>556025</v>
          </cell>
          <cell r="L1286">
            <v>9416.18</v>
          </cell>
        </row>
        <row r="1287">
          <cell r="A1287" t="str">
            <v>GL001</v>
          </cell>
          <cell r="C1287" t="str">
            <v>556201</v>
          </cell>
          <cell r="L1287">
            <v>14981.07</v>
          </cell>
        </row>
        <row r="1288">
          <cell r="A1288" t="str">
            <v>GL001</v>
          </cell>
          <cell r="C1288" t="str">
            <v>556205</v>
          </cell>
          <cell r="L1288">
            <v>930.77</v>
          </cell>
        </row>
        <row r="1289">
          <cell r="A1289" t="str">
            <v>GL001</v>
          </cell>
          <cell r="C1289" t="str">
            <v>556401</v>
          </cell>
          <cell r="L1289">
            <v>378513.91</v>
          </cell>
        </row>
        <row r="1290">
          <cell r="A1290" t="str">
            <v>GL001</v>
          </cell>
          <cell r="C1290" t="str">
            <v>556410</v>
          </cell>
          <cell r="L1290">
            <v>204815.59</v>
          </cell>
        </row>
        <row r="1291">
          <cell r="A1291" t="str">
            <v>GL001</v>
          </cell>
          <cell r="C1291" t="str">
            <v>556411</v>
          </cell>
          <cell r="L1291">
            <v>331.53</v>
          </cell>
        </row>
        <row r="1292">
          <cell r="A1292" t="str">
            <v>GL001</v>
          </cell>
          <cell r="C1292" t="str">
            <v>556412</v>
          </cell>
          <cell r="L1292">
            <v>1007176.53</v>
          </cell>
        </row>
        <row r="1293">
          <cell r="A1293" t="str">
            <v>GL001</v>
          </cell>
          <cell r="C1293" t="str">
            <v>556413</v>
          </cell>
          <cell r="L1293">
            <v>473560.63</v>
          </cell>
        </row>
        <row r="1294">
          <cell r="A1294" t="str">
            <v>GL001</v>
          </cell>
          <cell r="C1294" t="str">
            <v>556415</v>
          </cell>
          <cell r="L1294">
            <v>65641.91</v>
          </cell>
        </row>
        <row r="1295">
          <cell r="A1295" t="str">
            <v>GL001</v>
          </cell>
          <cell r="C1295" t="str">
            <v>556508</v>
          </cell>
          <cell r="L1295">
            <v>531.91</v>
          </cell>
        </row>
        <row r="1296">
          <cell r="A1296" t="str">
            <v>GL001</v>
          </cell>
          <cell r="C1296" t="str">
            <v>556523</v>
          </cell>
          <cell r="L1296">
            <v>1379352</v>
          </cell>
        </row>
        <row r="1297">
          <cell r="A1297" t="str">
            <v>GL001</v>
          </cell>
          <cell r="C1297" t="str">
            <v>557410</v>
          </cell>
          <cell r="L1297">
            <v>282583.42</v>
          </cell>
        </row>
        <row r="1298">
          <cell r="A1298" t="str">
            <v>GL001</v>
          </cell>
          <cell r="C1298" t="str">
            <v>557448</v>
          </cell>
          <cell r="L1298">
            <v>290091.78999999998</v>
          </cell>
        </row>
        <row r="1299">
          <cell r="A1299" t="str">
            <v>GL001</v>
          </cell>
          <cell r="C1299" t="str">
            <v>560011</v>
          </cell>
          <cell r="L1299">
            <v>106007.43</v>
          </cell>
        </row>
        <row r="1300">
          <cell r="A1300" t="str">
            <v>GL001</v>
          </cell>
          <cell r="C1300" t="str">
            <v>560025</v>
          </cell>
          <cell r="L1300">
            <v>410.2</v>
          </cell>
        </row>
        <row r="1301">
          <cell r="A1301" t="str">
            <v>GL001</v>
          </cell>
          <cell r="C1301" t="str">
            <v>560046</v>
          </cell>
          <cell r="L1301">
            <v>23331.06</v>
          </cell>
        </row>
        <row r="1302">
          <cell r="A1302" t="str">
            <v>GL001</v>
          </cell>
          <cell r="C1302" t="str">
            <v>560449</v>
          </cell>
          <cell r="L1302">
            <v>310.64</v>
          </cell>
        </row>
        <row r="1303">
          <cell r="A1303" t="str">
            <v>GL001</v>
          </cell>
          <cell r="C1303" t="str">
            <v>560490</v>
          </cell>
          <cell r="L1303">
            <v>444.01</v>
          </cell>
        </row>
        <row r="1304">
          <cell r="A1304" t="str">
            <v>GL001</v>
          </cell>
          <cell r="C1304" t="str">
            <v>560628</v>
          </cell>
          <cell r="L1304">
            <v>117586.44</v>
          </cell>
        </row>
        <row r="1305">
          <cell r="A1305" t="str">
            <v>GL001</v>
          </cell>
          <cell r="C1305" t="str">
            <v>560629</v>
          </cell>
          <cell r="L1305">
            <v>200184.16</v>
          </cell>
        </row>
        <row r="1306">
          <cell r="A1306" t="str">
            <v>GL001</v>
          </cell>
          <cell r="C1306" t="str">
            <v>561404</v>
          </cell>
          <cell r="L1306">
            <v>514221.97</v>
          </cell>
        </row>
        <row r="1307">
          <cell r="A1307" t="str">
            <v>GL001</v>
          </cell>
          <cell r="C1307" t="str">
            <v>561450</v>
          </cell>
          <cell r="L1307">
            <v>1426.85</v>
          </cell>
        </row>
        <row r="1308">
          <cell r="A1308" t="str">
            <v>GL001</v>
          </cell>
          <cell r="C1308" t="str">
            <v>561505</v>
          </cell>
          <cell r="L1308">
            <v>16449.98</v>
          </cell>
        </row>
        <row r="1309">
          <cell r="A1309" t="str">
            <v>GL001</v>
          </cell>
          <cell r="C1309" t="str">
            <v>562010</v>
          </cell>
          <cell r="L1309">
            <v>150918.25</v>
          </cell>
        </row>
        <row r="1310">
          <cell r="A1310" t="str">
            <v>GL001</v>
          </cell>
          <cell r="C1310" t="str">
            <v>562111</v>
          </cell>
          <cell r="L1310">
            <v>2569.7199999999998</v>
          </cell>
        </row>
        <row r="1311">
          <cell r="A1311" t="str">
            <v>GL001</v>
          </cell>
          <cell r="C1311" t="str">
            <v>562121</v>
          </cell>
          <cell r="L1311">
            <v>4021.7</v>
          </cell>
        </row>
        <row r="1312">
          <cell r="A1312" t="str">
            <v>GL001</v>
          </cell>
          <cell r="C1312" t="str">
            <v>562134</v>
          </cell>
          <cell r="L1312">
            <v>270764.82</v>
          </cell>
        </row>
        <row r="1313">
          <cell r="A1313" t="str">
            <v>GL001</v>
          </cell>
          <cell r="C1313" t="str">
            <v>562452</v>
          </cell>
          <cell r="L1313">
            <v>49.38</v>
          </cell>
        </row>
        <row r="1314">
          <cell r="A1314" t="str">
            <v>GL001</v>
          </cell>
          <cell r="C1314" t="str">
            <v>563011</v>
          </cell>
          <cell r="L1314">
            <v>23065.25</v>
          </cell>
        </row>
        <row r="1315">
          <cell r="A1315" t="str">
            <v>GL001</v>
          </cell>
          <cell r="C1315" t="str">
            <v>563012</v>
          </cell>
          <cell r="L1315">
            <v>48958.8</v>
          </cell>
        </row>
        <row r="1316">
          <cell r="A1316" t="str">
            <v>GL001</v>
          </cell>
          <cell r="C1316" t="str">
            <v>563014</v>
          </cell>
          <cell r="L1316">
            <v>2042.79</v>
          </cell>
        </row>
        <row r="1317">
          <cell r="A1317" t="str">
            <v>GL001</v>
          </cell>
          <cell r="C1317" t="str">
            <v>563015</v>
          </cell>
          <cell r="L1317">
            <v>2839.36</v>
          </cell>
        </row>
        <row r="1318">
          <cell r="A1318" t="str">
            <v>GL001</v>
          </cell>
          <cell r="C1318" t="str">
            <v>565413</v>
          </cell>
          <cell r="L1318">
            <v>0</v>
          </cell>
        </row>
        <row r="1319">
          <cell r="A1319" t="str">
            <v>GL001</v>
          </cell>
          <cell r="C1319" t="str">
            <v>565414</v>
          </cell>
          <cell r="L1319">
            <v>13809874.310000001</v>
          </cell>
        </row>
        <row r="1320">
          <cell r="A1320" t="str">
            <v>GL001</v>
          </cell>
          <cell r="C1320" t="str">
            <v>565415</v>
          </cell>
          <cell r="L1320">
            <v>337779.09</v>
          </cell>
        </row>
        <row r="1321">
          <cell r="A1321" t="str">
            <v>GL001</v>
          </cell>
          <cell r="C1321" t="str">
            <v>565416</v>
          </cell>
          <cell r="L1321">
            <v>2465046.87</v>
          </cell>
        </row>
        <row r="1322">
          <cell r="A1322" t="str">
            <v>GL001</v>
          </cell>
          <cell r="C1322" t="str">
            <v>565419</v>
          </cell>
          <cell r="L1322">
            <v>0</v>
          </cell>
        </row>
        <row r="1323">
          <cell r="A1323" t="str">
            <v>GL001</v>
          </cell>
          <cell r="C1323" t="str">
            <v>566450</v>
          </cell>
          <cell r="L1323">
            <v>229468.64</v>
          </cell>
        </row>
        <row r="1324">
          <cell r="A1324" t="str">
            <v>GL001</v>
          </cell>
          <cell r="C1324" t="str">
            <v>566458</v>
          </cell>
          <cell r="L1324">
            <v>966.72</v>
          </cell>
        </row>
        <row r="1325">
          <cell r="A1325" t="str">
            <v>GL001</v>
          </cell>
          <cell r="C1325" t="str">
            <v>566459</v>
          </cell>
          <cell r="L1325">
            <v>132812.34</v>
          </cell>
        </row>
        <row r="1326">
          <cell r="A1326" t="str">
            <v>GL001</v>
          </cell>
          <cell r="C1326" t="str">
            <v>566462</v>
          </cell>
          <cell r="L1326">
            <v>90088.46</v>
          </cell>
        </row>
        <row r="1327">
          <cell r="A1327" t="str">
            <v>GL001</v>
          </cell>
          <cell r="C1327" t="str">
            <v>567007</v>
          </cell>
          <cell r="L1327">
            <v>175</v>
          </cell>
        </row>
        <row r="1328">
          <cell r="A1328" t="str">
            <v>GL001</v>
          </cell>
          <cell r="C1328" t="str">
            <v>568631</v>
          </cell>
          <cell r="L1328">
            <v>213373.81</v>
          </cell>
        </row>
        <row r="1329">
          <cell r="A1329" t="str">
            <v>GL001</v>
          </cell>
          <cell r="C1329" t="str">
            <v>569037</v>
          </cell>
          <cell r="L1329">
            <v>5892.15</v>
          </cell>
        </row>
        <row r="1330">
          <cell r="A1330" t="str">
            <v>GL001</v>
          </cell>
          <cell r="C1330" t="str">
            <v>569203</v>
          </cell>
          <cell r="L1330">
            <v>1691.35</v>
          </cell>
        </row>
        <row r="1331">
          <cell r="A1331" t="str">
            <v>GL001</v>
          </cell>
          <cell r="C1331" t="str">
            <v>570040</v>
          </cell>
          <cell r="L1331">
            <v>430783.64</v>
          </cell>
        </row>
        <row r="1332">
          <cell r="A1332" t="str">
            <v>GL001</v>
          </cell>
          <cell r="C1332" t="str">
            <v>570043</v>
          </cell>
          <cell r="L1332">
            <v>128356.54</v>
          </cell>
        </row>
        <row r="1333">
          <cell r="A1333" t="str">
            <v>GL001</v>
          </cell>
          <cell r="C1333" t="str">
            <v>570044</v>
          </cell>
          <cell r="L1333">
            <v>4328.79</v>
          </cell>
        </row>
        <row r="1334">
          <cell r="A1334" t="str">
            <v>GL001</v>
          </cell>
          <cell r="C1334" t="str">
            <v>570060</v>
          </cell>
          <cell r="L1334">
            <v>76332.89</v>
          </cell>
        </row>
        <row r="1335">
          <cell r="A1335" t="str">
            <v>GL001</v>
          </cell>
          <cell r="C1335" t="str">
            <v>570177</v>
          </cell>
          <cell r="L1335">
            <v>68535.95</v>
          </cell>
        </row>
        <row r="1336">
          <cell r="A1336" t="str">
            <v>GL001</v>
          </cell>
          <cell r="C1336" t="str">
            <v>570472</v>
          </cell>
          <cell r="L1336">
            <v>315023.74</v>
          </cell>
        </row>
        <row r="1337">
          <cell r="A1337" t="str">
            <v>GL001</v>
          </cell>
          <cell r="C1337" t="str">
            <v>570475</v>
          </cell>
          <cell r="L1337">
            <v>40968.26</v>
          </cell>
        </row>
        <row r="1338">
          <cell r="A1338" t="str">
            <v>GL001</v>
          </cell>
          <cell r="C1338" t="str">
            <v>570511</v>
          </cell>
          <cell r="L1338">
            <v>8520.7900000000009</v>
          </cell>
        </row>
        <row r="1339">
          <cell r="A1339" t="str">
            <v>GL001</v>
          </cell>
          <cell r="C1339" t="str">
            <v>570517</v>
          </cell>
          <cell r="L1339">
            <v>280649.73</v>
          </cell>
        </row>
        <row r="1340">
          <cell r="A1340" t="str">
            <v>GL001</v>
          </cell>
          <cell r="C1340" t="str">
            <v>571001</v>
          </cell>
          <cell r="L1340">
            <v>197277.28</v>
          </cell>
        </row>
        <row r="1341">
          <cell r="A1341" t="str">
            <v>GL001</v>
          </cell>
          <cell r="C1341" t="str">
            <v>571041</v>
          </cell>
          <cell r="L1341">
            <v>30187.55</v>
          </cell>
        </row>
        <row r="1342">
          <cell r="A1342" t="str">
            <v>GL001</v>
          </cell>
          <cell r="C1342" t="str">
            <v>571042</v>
          </cell>
          <cell r="L1342">
            <v>51021.56</v>
          </cell>
        </row>
        <row r="1343">
          <cell r="A1343" t="str">
            <v>GL001</v>
          </cell>
          <cell r="C1343" t="str">
            <v>571043</v>
          </cell>
          <cell r="L1343">
            <v>28373.34</v>
          </cell>
        </row>
        <row r="1344">
          <cell r="A1344" t="str">
            <v>GL001</v>
          </cell>
          <cell r="C1344" t="str">
            <v>571044</v>
          </cell>
          <cell r="L1344">
            <v>5055.6000000000004</v>
          </cell>
        </row>
        <row r="1345">
          <cell r="A1345" t="str">
            <v>GL001</v>
          </cell>
          <cell r="C1345" t="str">
            <v>571045</v>
          </cell>
          <cell r="L1345">
            <v>27146.080000000002</v>
          </cell>
        </row>
        <row r="1346">
          <cell r="A1346" t="str">
            <v>GL001</v>
          </cell>
          <cell r="C1346" t="str">
            <v>571046</v>
          </cell>
          <cell r="L1346">
            <v>0</v>
          </cell>
        </row>
        <row r="1347">
          <cell r="A1347" t="str">
            <v>GL001</v>
          </cell>
          <cell r="C1347" t="str">
            <v>571047</v>
          </cell>
          <cell r="L1347">
            <v>11396.3</v>
          </cell>
        </row>
        <row r="1348">
          <cell r="A1348" t="str">
            <v>GL001</v>
          </cell>
          <cell r="C1348" t="str">
            <v>571048</v>
          </cell>
          <cell r="L1348">
            <v>60452.78</v>
          </cell>
        </row>
        <row r="1349">
          <cell r="A1349" t="str">
            <v>GL001</v>
          </cell>
          <cell r="C1349" t="str">
            <v>571062</v>
          </cell>
          <cell r="L1349">
            <v>16979.53</v>
          </cell>
        </row>
        <row r="1350">
          <cell r="A1350" t="str">
            <v>GL001</v>
          </cell>
          <cell r="C1350" t="str">
            <v>571147</v>
          </cell>
          <cell r="L1350">
            <v>281349.53000000003</v>
          </cell>
        </row>
        <row r="1351">
          <cell r="A1351" t="str">
            <v>GL001</v>
          </cell>
          <cell r="C1351" t="str">
            <v>571148</v>
          </cell>
          <cell r="L1351">
            <v>272725.93</v>
          </cell>
        </row>
        <row r="1352">
          <cell r="A1352" t="str">
            <v>GL001</v>
          </cell>
          <cell r="C1352" t="str">
            <v>571150</v>
          </cell>
          <cell r="L1352">
            <v>11712.23</v>
          </cell>
        </row>
        <row r="1353">
          <cell r="A1353" t="str">
            <v>GL001</v>
          </cell>
          <cell r="C1353" t="str">
            <v>571246</v>
          </cell>
          <cell r="L1353">
            <v>1417.6</v>
          </cell>
        </row>
        <row r="1354">
          <cell r="A1354" t="str">
            <v>GL001</v>
          </cell>
          <cell r="C1354" t="str">
            <v>571247</v>
          </cell>
          <cell r="L1354">
            <v>12844.26</v>
          </cell>
        </row>
        <row r="1355">
          <cell r="A1355" t="str">
            <v>GL001</v>
          </cell>
          <cell r="C1355" t="str">
            <v>571248</v>
          </cell>
          <cell r="L1355">
            <v>111795.47</v>
          </cell>
        </row>
        <row r="1356">
          <cell r="A1356" t="str">
            <v>GL001</v>
          </cell>
          <cell r="C1356" t="str">
            <v>571250</v>
          </cell>
          <cell r="L1356">
            <v>1417.6</v>
          </cell>
        </row>
        <row r="1357">
          <cell r="A1357" t="str">
            <v>GL001</v>
          </cell>
          <cell r="C1357" t="str">
            <v>571346</v>
          </cell>
          <cell r="L1357">
            <v>594.24</v>
          </cell>
        </row>
        <row r="1358">
          <cell r="A1358" t="str">
            <v>GL001</v>
          </cell>
          <cell r="C1358" t="str">
            <v>571347</v>
          </cell>
          <cell r="L1358">
            <v>4530.57</v>
          </cell>
        </row>
        <row r="1359">
          <cell r="A1359" t="str">
            <v>GL001</v>
          </cell>
          <cell r="C1359" t="str">
            <v>571348</v>
          </cell>
          <cell r="L1359">
            <v>5760.5</v>
          </cell>
        </row>
        <row r="1360">
          <cell r="A1360" t="str">
            <v>GL001</v>
          </cell>
          <cell r="C1360" t="str">
            <v>571350</v>
          </cell>
          <cell r="L1360">
            <v>1980.8</v>
          </cell>
        </row>
        <row r="1361">
          <cell r="A1361" t="str">
            <v>GL001</v>
          </cell>
          <cell r="C1361" t="str">
            <v>571447</v>
          </cell>
          <cell r="L1361">
            <v>3422.4</v>
          </cell>
        </row>
        <row r="1362">
          <cell r="A1362" t="str">
            <v>GL001</v>
          </cell>
          <cell r="C1362" t="str">
            <v>571448</v>
          </cell>
          <cell r="L1362">
            <v>98541.81</v>
          </cell>
        </row>
        <row r="1363">
          <cell r="A1363" t="str">
            <v>GL001</v>
          </cell>
          <cell r="C1363" t="str">
            <v>571546</v>
          </cell>
          <cell r="L1363">
            <v>1534</v>
          </cell>
        </row>
        <row r="1364">
          <cell r="A1364" t="str">
            <v>GL001</v>
          </cell>
          <cell r="C1364" t="str">
            <v>571547</v>
          </cell>
          <cell r="L1364">
            <v>4458</v>
          </cell>
        </row>
        <row r="1365">
          <cell r="A1365" t="str">
            <v>GL001</v>
          </cell>
          <cell r="C1365" t="str">
            <v>571548</v>
          </cell>
          <cell r="L1365">
            <v>64315.85</v>
          </cell>
        </row>
        <row r="1366">
          <cell r="A1366" t="str">
            <v>GL001</v>
          </cell>
          <cell r="C1366" t="str">
            <v>571646</v>
          </cell>
          <cell r="L1366">
            <v>0</v>
          </cell>
        </row>
        <row r="1367">
          <cell r="A1367" t="str">
            <v>GL001</v>
          </cell>
          <cell r="C1367" t="str">
            <v>571647</v>
          </cell>
          <cell r="L1367">
            <v>3805</v>
          </cell>
        </row>
        <row r="1368">
          <cell r="A1368" t="str">
            <v>GL001</v>
          </cell>
          <cell r="C1368" t="str">
            <v>571658</v>
          </cell>
          <cell r="L1368">
            <v>225</v>
          </cell>
        </row>
        <row r="1369">
          <cell r="A1369" t="str">
            <v>GL001</v>
          </cell>
          <cell r="C1369" t="str">
            <v>571910</v>
          </cell>
          <cell r="L1369">
            <v>205652.97</v>
          </cell>
        </row>
        <row r="1370">
          <cell r="A1370" t="str">
            <v>GL001</v>
          </cell>
          <cell r="C1370" t="str">
            <v>571911</v>
          </cell>
          <cell r="L1370">
            <v>242919.6</v>
          </cell>
        </row>
        <row r="1371">
          <cell r="A1371" t="str">
            <v>GL001</v>
          </cell>
          <cell r="C1371" t="str">
            <v>571912</v>
          </cell>
          <cell r="L1371">
            <v>29007.86</v>
          </cell>
        </row>
        <row r="1372">
          <cell r="A1372" t="str">
            <v>GL001</v>
          </cell>
          <cell r="C1372" t="str">
            <v>571913</v>
          </cell>
          <cell r="L1372">
            <v>5780.51</v>
          </cell>
        </row>
        <row r="1373">
          <cell r="A1373" t="str">
            <v>GL001</v>
          </cell>
          <cell r="C1373" t="str">
            <v>571920</v>
          </cell>
          <cell r="L1373">
            <v>136717.89000000001</v>
          </cell>
        </row>
        <row r="1374">
          <cell r="A1374" t="str">
            <v>GL001</v>
          </cell>
          <cell r="C1374" t="str">
            <v>571921</v>
          </cell>
          <cell r="L1374">
            <v>0</v>
          </cell>
        </row>
        <row r="1375">
          <cell r="A1375" t="str">
            <v>GL001</v>
          </cell>
          <cell r="C1375" t="str">
            <v>571998</v>
          </cell>
          <cell r="L1375">
            <v>115814.39999999999</v>
          </cell>
        </row>
        <row r="1376">
          <cell r="A1376" t="str">
            <v>GL001</v>
          </cell>
          <cell r="C1376" t="str">
            <v>571999</v>
          </cell>
          <cell r="L1376">
            <v>-83208.539999999994</v>
          </cell>
        </row>
        <row r="1377">
          <cell r="A1377" t="str">
            <v>GL001</v>
          </cell>
          <cell r="C1377" t="str">
            <v>580001</v>
          </cell>
          <cell r="L1377">
            <v>599981.18999999994</v>
          </cell>
        </row>
        <row r="1378">
          <cell r="A1378" t="str">
            <v>GL001</v>
          </cell>
          <cell r="C1378" t="str">
            <v>580002</v>
          </cell>
          <cell r="L1378">
            <v>61030.57</v>
          </cell>
        </row>
        <row r="1379">
          <cell r="A1379" t="str">
            <v>GL001</v>
          </cell>
          <cell r="C1379" t="str">
            <v>580011</v>
          </cell>
          <cell r="L1379">
            <v>65122.48</v>
          </cell>
        </row>
        <row r="1380">
          <cell r="A1380" t="str">
            <v>GL001</v>
          </cell>
          <cell r="C1380" t="str">
            <v>580016</v>
          </cell>
          <cell r="L1380">
            <v>2203.23</v>
          </cell>
        </row>
        <row r="1381">
          <cell r="A1381" t="str">
            <v>GL001</v>
          </cell>
          <cell r="C1381" t="str">
            <v>580046</v>
          </cell>
          <cell r="L1381">
            <v>117.24</v>
          </cell>
        </row>
        <row r="1382">
          <cell r="A1382" t="str">
            <v>GL001</v>
          </cell>
          <cell r="C1382" t="str">
            <v>580627</v>
          </cell>
          <cell r="L1382">
            <v>170306.61</v>
          </cell>
        </row>
        <row r="1383">
          <cell r="A1383" t="str">
            <v>GL001</v>
          </cell>
          <cell r="C1383" t="str">
            <v>580628</v>
          </cell>
          <cell r="L1383">
            <v>123474.55</v>
          </cell>
        </row>
        <row r="1384">
          <cell r="A1384" t="str">
            <v>GL001</v>
          </cell>
          <cell r="C1384" t="str">
            <v>580686</v>
          </cell>
          <cell r="L1384">
            <v>68668.81</v>
          </cell>
        </row>
        <row r="1385">
          <cell r="A1385" t="str">
            <v>GL001</v>
          </cell>
          <cell r="C1385" t="str">
            <v>580690</v>
          </cell>
          <cell r="L1385">
            <v>58227.66</v>
          </cell>
        </row>
        <row r="1386">
          <cell r="A1386" t="str">
            <v>GL001</v>
          </cell>
          <cell r="C1386" t="str">
            <v>582016</v>
          </cell>
          <cell r="L1386">
            <v>226589.53</v>
          </cell>
        </row>
        <row r="1387">
          <cell r="A1387" t="str">
            <v>GL001</v>
          </cell>
          <cell r="C1387" t="str">
            <v>583019</v>
          </cell>
          <cell r="L1387">
            <v>1538908.61</v>
          </cell>
        </row>
        <row r="1388">
          <cell r="A1388" t="str">
            <v>GL001</v>
          </cell>
          <cell r="C1388" t="str">
            <v>583020</v>
          </cell>
          <cell r="L1388">
            <v>106724.06</v>
          </cell>
        </row>
        <row r="1389">
          <cell r="A1389" t="str">
            <v>GL001</v>
          </cell>
          <cell r="C1389" t="str">
            <v>583021</v>
          </cell>
          <cell r="L1389">
            <v>29826.92</v>
          </cell>
        </row>
        <row r="1390">
          <cell r="A1390" t="str">
            <v>GL001</v>
          </cell>
          <cell r="C1390" t="str">
            <v>583025</v>
          </cell>
          <cell r="L1390">
            <v>16997.439999999999</v>
          </cell>
        </row>
        <row r="1391">
          <cell r="A1391" t="str">
            <v>GL001</v>
          </cell>
          <cell r="C1391" t="str">
            <v>583172</v>
          </cell>
          <cell r="L1391">
            <v>72774.48</v>
          </cell>
        </row>
        <row r="1392">
          <cell r="A1392" t="str">
            <v>GL001</v>
          </cell>
          <cell r="C1392" t="str">
            <v>583500</v>
          </cell>
          <cell r="L1392">
            <v>34108.47</v>
          </cell>
        </row>
        <row r="1393">
          <cell r="A1393" t="str">
            <v>GL001</v>
          </cell>
          <cell r="C1393" t="str">
            <v>583501</v>
          </cell>
          <cell r="L1393">
            <v>603.63</v>
          </cell>
        </row>
        <row r="1394">
          <cell r="A1394" t="str">
            <v>GL001</v>
          </cell>
          <cell r="C1394" t="str">
            <v>584022</v>
          </cell>
          <cell r="L1394">
            <v>822805.45</v>
          </cell>
        </row>
        <row r="1395">
          <cell r="A1395" t="str">
            <v>GL001</v>
          </cell>
          <cell r="C1395" t="str">
            <v>584025</v>
          </cell>
          <cell r="L1395">
            <v>48893.17</v>
          </cell>
        </row>
        <row r="1396">
          <cell r="A1396" t="str">
            <v>GL001</v>
          </cell>
          <cell r="C1396" t="str">
            <v>585025</v>
          </cell>
          <cell r="L1396">
            <v>81555.289999999994</v>
          </cell>
        </row>
        <row r="1397">
          <cell r="A1397" t="str">
            <v>GL001</v>
          </cell>
          <cell r="C1397" t="str">
            <v>586025</v>
          </cell>
          <cell r="L1397">
            <v>1946.27</v>
          </cell>
        </row>
        <row r="1398">
          <cell r="A1398" t="str">
            <v>GL001</v>
          </cell>
          <cell r="C1398" t="str">
            <v>586028</v>
          </cell>
          <cell r="L1398">
            <v>1678366.38</v>
          </cell>
        </row>
        <row r="1399">
          <cell r="A1399" t="str">
            <v>GL001</v>
          </cell>
          <cell r="C1399" t="str">
            <v>586029</v>
          </cell>
          <cell r="L1399">
            <v>830244.91</v>
          </cell>
        </row>
        <row r="1400">
          <cell r="A1400" t="str">
            <v>GL001</v>
          </cell>
          <cell r="C1400" t="str">
            <v>586120</v>
          </cell>
          <cell r="L1400">
            <v>335319.01</v>
          </cell>
        </row>
        <row r="1401">
          <cell r="A1401" t="str">
            <v>GL001</v>
          </cell>
          <cell r="C1401" t="str">
            <v>586135</v>
          </cell>
          <cell r="L1401">
            <v>71456.210000000006</v>
          </cell>
        </row>
        <row r="1402">
          <cell r="A1402" t="str">
            <v>GL001</v>
          </cell>
          <cell r="C1402" t="str">
            <v>586140</v>
          </cell>
          <cell r="L1402">
            <v>18003.8</v>
          </cell>
        </row>
        <row r="1403">
          <cell r="A1403" t="str">
            <v>GL001</v>
          </cell>
          <cell r="C1403" t="str">
            <v>586150</v>
          </cell>
          <cell r="L1403">
            <v>1628.99</v>
          </cell>
        </row>
        <row r="1404">
          <cell r="A1404" t="str">
            <v>GL001</v>
          </cell>
          <cell r="C1404" t="str">
            <v>586155</v>
          </cell>
          <cell r="L1404">
            <v>63972.59</v>
          </cell>
        </row>
        <row r="1405">
          <cell r="A1405" t="str">
            <v>GL001</v>
          </cell>
          <cell r="C1405" t="str">
            <v>587031</v>
          </cell>
          <cell r="L1405">
            <v>59760.25</v>
          </cell>
        </row>
        <row r="1406">
          <cell r="A1406" t="str">
            <v>GL001</v>
          </cell>
          <cell r="C1406" t="str">
            <v>587038</v>
          </cell>
          <cell r="L1406">
            <v>34482.44</v>
          </cell>
        </row>
        <row r="1407">
          <cell r="A1407" t="str">
            <v>GL001</v>
          </cell>
          <cell r="C1407" t="str">
            <v>587126</v>
          </cell>
          <cell r="L1407">
            <v>62063.34</v>
          </cell>
        </row>
        <row r="1408">
          <cell r="A1408" t="str">
            <v>GL001</v>
          </cell>
          <cell r="C1408" t="str">
            <v>587146</v>
          </cell>
          <cell r="L1408">
            <v>-366.86</v>
          </cell>
        </row>
        <row r="1409">
          <cell r="A1409" t="str">
            <v>GL001</v>
          </cell>
          <cell r="C1409" t="str">
            <v>587147</v>
          </cell>
          <cell r="L1409">
            <v>8600.74</v>
          </cell>
        </row>
        <row r="1410">
          <cell r="A1410" t="str">
            <v>GL001</v>
          </cell>
          <cell r="C1410" t="str">
            <v>587148</v>
          </cell>
          <cell r="L1410">
            <v>-20036.8</v>
          </cell>
        </row>
        <row r="1411">
          <cell r="A1411" t="str">
            <v>GL001</v>
          </cell>
          <cell r="C1411" t="str">
            <v>587519</v>
          </cell>
          <cell r="L1411">
            <v>6880.61</v>
          </cell>
        </row>
        <row r="1412">
          <cell r="A1412" t="str">
            <v>GL001</v>
          </cell>
          <cell r="C1412" t="str">
            <v>588011</v>
          </cell>
          <cell r="L1412">
            <v>77342.55</v>
          </cell>
        </row>
        <row r="1413">
          <cell r="A1413" t="str">
            <v>GL001</v>
          </cell>
          <cell r="C1413" t="str">
            <v>588023</v>
          </cell>
          <cell r="L1413">
            <v>572803.98</v>
          </cell>
        </row>
        <row r="1414">
          <cell r="A1414" t="str">
            <v>GL001</v>
          </cell>
          <cell r="C1414" t="str">
            <v>588025</v>
          </cell>
          <cell r="L1414">
            <v>311421.34999999998</v>
          </cell>
        </row>
        <row r="1415">
          <cell r="A1415" t="str">
            <v>GL001</v>
          </cell>
          <cell r="C1415" t="str">
            <v>588100</v>
          </cell>
          <cell r="L1415">
            <v>382343.59</v>
          </cell>
        </row>
        <row r="1416">
          <cell r="A1416" t="str">
            <v>GL001</v>
          </cell>
          <cell r="C1416" t="str">
            <v>588101</v>
          </cell>
          <cell r="L1416">
            <v>185.27</v>
          </cell>
        </row>
        <row r="1417">
          <cell r="A1417" t="str">
            <v>GL001</v>
          </cell>
          <cell r="C1417" t="str">
            <v>588105</v>
          </cell>
          <cell r="L1417">
            <v>1442.6</v>
          </cell>
        </row>
        <row r="1418">
          <cell r="A1418" t="str">
            <v>GL001</v>
          </cell>
          <cell r="C1418" t="str">
            <v>588120</v>
          </cell>
          <cell r="L1418">
            <v>42303.96</v>
          </cell>
        </row>
        <row r="1419">
          <cell r="A1419" t="str">
            <v>GL001</v>
          </cell>
          <cell r="C1419" t="str">
            <v>588130</v>
          </cell>
          <cell r="L1419">
            <v>71544.55</v>
          </cell>
        </row>
        <row r="1420">
          <cell r="A1420" t="str">
            <v>GL001</v>
          </cell>
          <cell r="C1420" t="str">
            <v>588305</v>
          </cell>
          <cell r="L1420">
            <v>9175.41</v>
          </cell>
        </row>
        <row r="1421">
          <cell r="A1421" t="str">
            <v>GL001</v>
          </cell>
          <cell r="C1421" t="str">
            <v>588401</v>
          </cell>
          <cell r="L1421">
            <v>4553.96</v>
          </cell>
        </row>
        <row r="1422">
          <cell r="A1422" t="str">
            <v>GL001</v>
          </cell>
          <cell r="C1422" t="str">
            <v>588405</v>
          </cell>
          <cell r="L1422">
            <v>863.44</v>
          </cell>
        </row>
        <row r="1423">
          <cell r="A1423" t="str">
            <v>GL001</v>
          </cell>
          <cell r="C1423" t="str">
            <v>588501</v>
          </cell>
          <cell r="L1423">
            <v>23.08</v>
          </cell>
        </row>
        <row r="1424">
          <cell r="A1424" t="str">
            <v>GL001</v>
          </cell>
          <cell r="C1424" t="str">
            <v>588505</v>
          </cell>
          <cell r="L1424">
            <v>842.64</v>
          </cell>
        </row>
        <row r="1425">
          <cell r="A1425" t="str">
            <v>GL001</v>
          </cell>
          <cell r="C1425" t="str">
            <v>588621</v>
          </cell>
          <cell r="L1425">
            <v>195461.61</v>
          </cell>
        </row>
        <row r="1426">
          <cell r="A1426" t="str">
            <v>GL001</v>
          </cell>
          <cell r="C1426" t="str">
            <v>588630</v>
          </cell>
          <cell r="L1426">
            <v>108957.39</v>
          </cell>
        </row>
        <row r="1427">
          <cell r="A1427" t="str">
            <v>GL001</v>
          </cell>
          <cell r="C1427" t="str">
            <v>589034</v>
          </cell>
          <cell r="L1427">
            <v>2530.56</v>
          </cell>
        </row>
        <row r="1428">
          <cell r="A1428" t="str">
            <v>GL001</v>
          </cell>
          <cell r="C1428" t="str">
            <v>590001</v>
          </cell>
          <cell r="L1428">
            <v>91011.46</v>
          </cell>
        </row>
        <row r="1429">
          <cell r="A1429" t="str">
            <v>GL001</v>
          </cell>
          <cell r="C1429" t="str">
            <v>590630</v>
          </cell>
          <cell r="L1429">
            <v>129855.4</v>
          </cell>
        </row>
        <row r="1430">
          <cell r="A1430" t="str">
            <v>GL001</v>
          </cell>
          <cell r="C1430" t="str">
            <v>591024</v>
          </cell>
          <cell r="L1430">
            <v>34940.32</v>
          </cell>
        </row>
        <row r="1431">
          <cell r="A1431" t="str">
            <v>GL001</v>
          </cell>
          <cell r="C1431" t="str">
            <v>591049</v>
          </cell>
          <cell r="L1431">
            <v>12008.29</v>
          </cell>
        </row>
        <row r="1432">
          <cell r="A1432" t="str">
            <v>GL001</v>
          </cell>
          <cell r="C1432" t="str">
            <v>591403</v>
          </cell>
          <cell r="L1432">
            <v>8050.26</v>
          </cell>
        </row>
        <row r="1433">
          <cell r="A1433" t="str">
            <v>GL001</v>
          </cell>
          <cell r="C1433" t="str">
            <v>591503</v>
          </cell>
          <cell r="L1433">
            <v>112.49</v>
          </cell>
        </row>
        <row r="1434">
          <cell r="A1434" t="str">
            <v>GL001</v>
          </cell>
          <cell r="C1434" t="str">
            <v>592052</v>
          </cell>
          <cell r="L1434">
            <v>1194675.6299999999</v>
          </cell>
        </row>
        <row r="1435">
          <cell r="A1435" t="str">
            <v>GL001</v>
          </cell>
          <cell r="C1435" t="str">
            <v>592053</v>
          </cell>
          <cell r="L1435">
            <v>105358.12</v>
          </cell>
        </row>
        <row r="1436">
          <cell r="A1436" t="str">
            <v>GL001</v>
          </cell>
          <cell r="C1436" t="str">
            <v>592054</v>
          </cell>
          <cell r="L1436">
            <v>380652.17</v>
          </cell>
        </row>
        <row r="1437">
          <cell r="A1437" t="str">
            <v>GL001</v>
          </cell>
          <cell r="C1437" t="str">
            <v>592060</v>
          </cell>
          <cell r="L1437">
            <v>214105.31</v>
          </cell>
        </row>
        <row r="1438">
          <cell r="A1438" t="str">
            <v>GL001</v>
          </cell>
          <cell r="C1438" t="str">
            <v>592469</v>
          </cell>
          <cell r="L1438">
            <v>87333.9</v>
          </cell>
        </row>
        <row r="1439">
          <cell r="A1439" t="str">
            <v>GL001</v>
          </cell>
          <cell r="C1439" t="str">
            <v>593001</v>
          </cell>
          <cell r="L1439">
            <v>1020447.72</v>
          </cell>
        </row>
        <row r="1440">
          <cell r="A1440" t="str">
            <v>GL001</v>
          </cell>
          <cell r="C1440" t="str">
            <v>593011</v>
          </cell>
          <cell r="L1440">
            <v>5676.13</v>
          </cell>
        </row>
        <row r="1441">
          <cell r="A1441" t="str">
            <v>GL001</v>
          </cell>
          <cell r="C1441" t="str">
            <v>593025</v>
          </cell>
          <cell r="L1441">
            <v>340.95</v>
          </cell>
        </row>
        <row r="1442">
          <cell r="A1442" t="str">
            <v>GL001</v>
          </cell>
          <cell r="C1442" t="str">
            <v>593058</v>
          </cell>
          <cell r="L1442">
            <v>3379501.65</v>
          </cell>
        </row>
        <row r="1443">
          <cell r="A1443" t="str">
            <v>GL001</v>
          </cell>
          <cell r="C1443" t="str">
            <v>593062</v>
          </cell>
          <cell r="L1443">
            <v>208756.57</v>
          </cell>
        </row>
        <row r="1444">
          <cell r="A1444" t="str">
            <v>GL001</v>
          </cell>
          <cell r="C1444" t="str">
            <v>593158</v>
          </cell>
          <cell r="L1444">
            <v>989673.71</v>
          </cell>
        </row>
        <row r="1445">
          <cell r="A1445" t="str">
            <v>GL001</v>
          </cell>
          <cell r="C1445" t="str">
            <v>593258</v>
          </cell>
          <cell r="L1445">
            <v>142975.99</v>
          </cell>
        </row>
        <row r="1446">
          <cell r="A1446" t="str">
            <v>GL001</v>
          </cell>
          <cell r="C1446" t="str">
            <v>593458</v>
          </cell>
          <cell r="L1446">
            <v>1075236.44</v>
          </cell>
        </row>
        <row r="1447">
          <cell r="A1447" t="str">
            <v>GL001</v>
          </cell>
          <cell r="C1447" t="str">
            <v>593500</v>
          </cell>
          <cell r="L1447">
            <v>6966.1</v>
          </cell>
        </row>
        <row r="1448">
          <cell r="A1448" t="str">
            <v>GL001</v>
          </cell>
          <cell r="C1448" t="str">
            <v>593510</v>
          </cell>
          <cell r="L1448">
            <v>107475.84</v>
          </cell>
        </row>
        <row r="1449">
          <cell r="A1449" t="str">
            <v>GL001</v>
          </cell>
          <cell r="C1449" t="str">
            <v>593555</v>
          </cell>
          <cell r="L1449">
            <v>2696200.42</v>
          </cell>
        </row>
        <row r="1450">
          <cell r="A1450" t="str">
            <v>GL001</v>
          </cell>
          <cell r="C1450" t="str">
            <v>593556</v>
          </cell>
          <cell r="L1450">
            <v>80955.48</v>
          </cell>
        </row>
        <row r="1451">
          <cell r="A1451" t="str">
            <v>GL001</v>
          </cell>
          <cell r="C1451" t="str">
            <v>593558</v>
          </cell>
          <cell r="L1451">
            <v>669991.36</v>
          </cell>
        </row>
        <row r="1452">
          <cell r="A1452" t="str">
            <v>GL001</v>
          </cell>
          <cell r="C1452" t="str">
            <v>593560</v>
          </cell>
          <cell r="L1452">
            <v>1084.28</v>
          </cell>
        </row>
        <row r="1453">
          <cell r="A1453" t="str">
            <v>GL001</v>
          </cell>
          <cell r="C1453" t="str">
            <v>593570</v>
          </cell>
          <cell r="L1453">
            <v>65767.67</v>
          </cell>
        </row>
        <row r="1454">
          <cell r="A1454" t="str">
            <v>GL001</v>
          </cell>
          <cell r="C1454" t="str">
            <v>593575</v>
          </cell>
          <cell r="L1454">
            <v>38808.379999999997</v>
          </cell>
        </row>
        <row r="1455">
          <cell r="A1455" t="str">
            <v>GL001</v>
          </cell>
          <cell r="C1455" t="str">
            <v>593597</v>
          </cell>
          <cell r="L1455">
            <v>84401.64</v>
          </cell>
        </row>
        <row r="1456">
          <cell r="A1456" t="str">
            <v>GL001</v>
          </cell>
          <cell r="C1456" t="str">
            <v>593598</v>
          </cell>
          <cell r="L1456">
            <v>4955.6499999999996</v>
          </cell>
        </row>
        <row r="1457">
          <cell r="A1457" t="str">
            <v>GL001</v>
          </cell>
          <cell r="C1457" t="str">
            <v>593599</v>
          </cell>
          <cell r="L1457">
            <v>139908.76999999999</v>
          </cell>
        </row>
        <row r="1458">
          <cell r="A1458" t="str">
            <v>GL001</v>
          </cell>
          <cell r="C1458" t="str">
            <v>593658</v>
          </cell>
          <cell r="L1458">
            <v>8381.11</v>
          </cell>
        </row>
        <row r="1459">
          <cell r="A1459" t="str">
            <v>GL001</v>
          </cell>
          <cell r="C1459" t="str">
            <v>593740</v>
          </cell>
          <cell r="L1459">
            <v>954657.11</v>
          </cell>
        </row>
        <row r="1460">
          <cell r="A1460" t="str">
            <v>GL001</v>
          </cell>
          <cell r="C1460" t="str">
            <v>593910</v>
          </cell>
          <cell r="L1460">
            <v>979918.74</v>
          </cell>
        </row>
        <row r="1461">
          <cell r="A1461" t="str">
            <v>GL001</v>
          </cell>
          <cell r="C1461" t="str">
            <v>593920</v>
          </cell>
          <cell r="L1461">
            <v>617262.64</v>
          </cell>
        </row>
        <row r="1462">
          <cell r="A1462" t="str">
            <v>GL001</v>
          </cell>
          <cell r="C1462" t="str">
            <v>593930</v>
          </cell>
          <cell r="L1462">
            <v>787.07</v>
          </cell>
        </row>
        <row r="1463">
          <cell r="A1463" t="str">
            <v>GL001</v>
          </cell>
          <cell r="C1463" t="str">
            <v>593932</v>
          </cell>
          <cell r="L1463">
            <v>3584.56</v>
          </cell>
        </row>
        <row r="1464">
          <cell r="A1464" t="str">
            <v>GL001</v>
          </cell>
          <cell r="C1464" t="str">
            <v>593940</v>
          </cell>
          <cell r="L1464">
            <v>106573.63</v>
          </cell>
        </row>
        <row r="1465">
          <cell r="A1465" t="str">
            <v>GL001</v>
          </cell>
          <cell r="C1465" t="str">
            <v>593998</v>
          </cell>
          <cell r="L1465">
            <v>667971.88</v>
          </cell>
        </row>
        <row r="1466">
          <cell r="A1466" t="str">
            <v>GL001</v>
          </cell>
          <cell r="C1466" t="str">
            <v>593999</v>
          </cell>
          <cell r="L1466">
            <v>-479914.04</v>
          </cell>
        </row>
        <row r="1467">
          <cell r="A1467" t="str">
            <v>GL001</v>
          </cell>
          <cell r="C1467" t="str">
            <v>594061</v>
          </cell>
          <cell r="L1467">
            <v>590184.11</v>
          </cell>
        </row>
        <row r="1468">
          <cell r="A1468" t="str">
            <v>GL001</v>
          </cell>
          <cell r="C1468" t="str">
            <v>594062</v>
          </cell>
          <cell r="L1468">
            <v>20540.060000000001</v>
          </cell>
        </row>
        <row r="1469">
          <cell r="A1469" t="str">
            <v>GL001</v>
          </cell>
          <cell r="C1469" t="str">
            <v>594910</v>
          </cell>
          <cell r="L1469">
            <v>160949.79</v>
          </cell>
        </row>
        <row r="1470">
          <cell r="A1470" t="str">
            <v>GL001</v>
          </cell>
          <cell r="C1470" t="str">
            <v>594998</v>
          </cell>
          <cell r="L1470">
            <v>31808.16</v>
          </cell>
        </row>
        <row r="1471">
          <cell r="A1471" t="str">
            <v>GL001</v>
          </cell>
          <cell r="C1471" t="str">
            <v>594999</v>
          </cell>
          <cell r="L1471">
            <v>-22853.05</v>
          </cell>
        </row>
        <row r="1472">
          <cell r="A1472" t="str">
            <v>GL001</v>
          </cell>
          <cell r="C1472" t="str">
            <v>595064</v>
          </cell>
          <cell r="L1472">
            <v>1900.35</v>
          </cell>
        </row>
        <row r="1473">
          <cell r="A1473" t="str">
            <v>GL001</v>
          </cell>
          <cell r="C1473" t="str">
            <v>595161</v>
          </cell>
          <cell r="L1473">
            <v>409854.31</v>
          </cell>
        </row>
        <row r="1474">
          <cell r="A1474" t="str">
            <v>GL001</v>
          </cell>
          <cell r="C1474" t="str">
            <v>595164</v>
          </cell>
          <cell r="L1474">
            <v>34462.269999999997</v>
          </cell>
        </row>
        <row r="1475">
          <cell r="A1475" t="str">
            <v>GL001</v>
          </cell>
          <cell r="C1475" t="str">
            <v>596067</v>
          </cell>
          <cell r="L1475">
            <v>304685.90999999997</v>
          </cell>
        </row>
        <row r="1476">
          <cell r="A1476" t="str">
            <v>GL001</v>
          </cell>
          <cell r="C1476" t="str">
            <v>597123</v>
          </cell>
          <cell r="L1476">
            <v>304964.3</v>
          </cell>
        </row>
        <row r="1477">
          <cell r="A1477" t="str">
            <v>GL001</v>
          </cell>
          <cell r="C1477" t="str">
            <v>597138</v>
          </cell>
          <cell r="L1477">
            <v>29293.17</v>
          </cell>
        </row>
        <row r="1478">
          <cell r="A1478" t="str">
            <v>GL001</v>
          </cell>
          <cell r="C1478" t="str">
            <v>598073</v>
          </cell>
          <cell r="L1478">
            <v>227331.01</v>
          </cell>
        </row>
        <row r="1479">
          <cell r="A1479" t="str">
            <v>GL001</v>
          </cell>
          <cell r="C1479" t="str">
            <v>600704</v>
          </cell>
          <cell r="L1479">
            <v>928.3</v>
          </cell>
        </row>
        <row r="1480">
          <cell r="A1480" t="str">
            <v>GL001</v>
          </cell>
          <cell r="C1480" t="str">
            <v>610707</v>
          </cell>
          <cell r="L1480">
            <v>2524.85</v>
          </cell>
        </row>
        <row r="1481">
          <cell r="A1481" t="str">
            <v>GL001</v>
          </cell>
          <cell r="C1481" t="str">
            <v>620710</v>
          </cell>
          <cell r="L1481">
            <v>24620.11</v>
          </cell>
        </row>
        <row r="1482">
          <cell r="A1482" t="str">
            <v>GL001</v>
          </cell>
          <cell r="C1482" t="str">
            <v>623713</v>
          </cell>
          <cell r="L1482">
            <v>131427.07</v>
          </cell>
        </row>
        <row r="1483">
          <cell r="A1483" t="str">
            <v>GL001</v>
          </cell>
          <cell r="C1483" t="str">
            <v>630716</v>
          </cell>
          <cell r="L1483">
            <v>9062.7900000000009</v>
          </cell>
        </row>
        <row r="1484">
          <cell r="A1484" t="str">
            <v>GL001</v>
          </cell>
          <cell r="C1484" t="str">
            <v>640719</v>
          </cell>
          <cell r="L1484">
            <v>39266.81</v>
          </cell>
        </row>
        <row r="1485">
          <cell r="A1485" t="str">
            <v>GL001</v>
          </cell>
          <cell r="C1485" t="str">
            <v>660725</v>
          </cell>
          <cell r="L1485">
            <v>806.19</v>
          </cell>
        </row>
        <row r="1486">
          <cell r="A1486" t="str">
            <v>GL001</v>
          </cell>
          <cell r="C1486" t="str">
            <v>662728</v>
          </cell>
          <cell r="L1486">
            <v>135217.68</v>
          </cell>
        </row>
        <row r="1487">
          <cell r="A1487" t="str">
            <v>GL001</v>
          </cell>
          <cell r="C1487" t="str">
            <v>672734</v>
          </cell>
          <cell r="L1487">
            <v>45761.69</v>
          </cell>
        </row>
        <row r="1488">
          <cell r="A1488" t="str">
            <v>GL001</v>
          </cell>
          <cell r="C1488" t="str">
            <v>673001</v>
          </cell>
          <cell r="L1488">
            <v>19505.349999999999</v>
          </cell>
        </row>
        <row r="1489">
          <cell r="A1489" t="str">
            <v>GL001</v>
          </cell>
          <cell r="C1489" t="str">
            <v>673011</v>
          </cell>
          <cell r="L1489">
            <v>5812.81</v>
          </cell>
        </row>
        <row r="1490">
          <cell r="A1490" t="str">
            <v>GL001</v>
          </cell>
          <cell r="C1490" t="str">
            <v>673025</v>
          </cell>
          <cell r="L1490">
            <v>1428.57</v>
          </cell>
        </row>
        <row r="1491">
          <cell r="A1491" t="str">
            <v>GL001</v>
          </cell>
          <cell r="C1491" t="str">
            <v>673737</v>
          </cell>
          <cell r="L1491">
            <v>269463.21999999997</v>
          </cell>
        </row>
        <row r="1492">
          <cell r="A1492" t="str">
            <v>GL001</v>
          </cell>
          <cell r="C1492" t="str">
            <v>673739</v>
          </cell>
          <cell r="L1492">
            <v>10080.99</v>
          </cell>
        </row>
        <row r="1493">
          <cell r="A1493" t="str">
            <v>GL001</v>
          </cell>
          <cell r="C1493" t="str">
            <v>675740</v>
          </cell>
          <cell r="L1493">
            <v>224613.18</v>
          </cell>
        </row>
        <row r="1494">
          <cell r="A1494" t="str">
            <v>GL001</v>
          </cell>
          <cell r="C1494" t="str">
            <v>680025</v>
          </cell>
          <cell r="L1494">
            <v>3639.21</v>
          </cell>
        </row>
        <row r="1495">
          <cell r="A1495" t="str">
            <v>GL001</v>
          </cell>
          <cell r="C1495" t="str">
            <v>681031</v>
          </cell>
          <cell r="L1495">
            <v>74923.08</v>
          </cell>
        </row>
        <row r="1496">
          <cell r="A1496" t="str">
            <v>GL001</v>
          </cell>
          <cell r="C1496" t="str">
            <v>682034</v>
          </cell>
          <cell r="L1496">
            <v>26366.76</v>
          </cell>
        </row>
        <row r="1497">
          <cell r="A1497" t="str">
            <v>GL001</v>
          </cell>
          <cell r="C1497" t="str">
            <v>682037</v>
          </cell>
          <cell r="L1497">
            <v>-4719</v>
          </cell>
        </row>
        <row r="1498">
          <cell r="A1498" t="str">
            <v>GL001</v>
          </cell>
          <cell r="C1498" t="str">
            <v>683036</v>
          </cell>
          <cell r="L1498">
            <v>7825.57</v>
          </cell>
        </row>
        <row r="1499">
          <cell r="A1499" t="str">
            <v>GL001</v>
          </cell>
          <cell r="C1499" t="str">
            <v>685002</v>
          </cell>
          <cell r="L1499">
            <v>5909.79</v>
          </cell>
        </row>
        <row r="1500">
          <cell r="A1500" t="str">
            <v>GL001</v>
          </cell>
          <cell r="C1500" t="str">
            <v>689000</v>
          </cell>
          <cell r="L1500">
            <v>9722.92</v>
          </cell>
        </row>
        <row r="1501">
          <cell r="A1501" t="str">
            <v>GL001</v>
          </cell>
          <cell r="C1501" t="str">
            <v>690538</v>
          </cell>
          <cell r="L1501">
            <v>7803</v>
          </cell>
        </row>
        <row r="1502">
          <cell r="A1502" t="str">
            <v>GL001</v>
          </cell>
          <cell r="C1502" t="str">
            <v>690539</v>
          </cell>
          <cell r="L1502">
            <v>76416</v>
          </cell>
        </row>
        <row r="1503">
          <cell r="A1503" t="str">
            <v>GL001</v>
          </cell>
          <cell r="C1503" t="str">
            <v>690542</v>
          </cell>
          <cell r="L1503">
            <v>17964</v>
          </cell>
        </row>
        <row r="1504">
          <cell r="A1504" t="str">
            <v>GL001</v>
          </cell>
          <cell r="C1504" t="str">
            <v>690543</v>
          </cell>
          <cell r="L1504">
            <v>77988.52</v>
          </cell>
        </row>
        <row r="1505">
          <cell r="A1505" t="str">
            <v>GL001</v>
          </cell>
          <cell r="C1505" t="str">
            <v>690557</v>
          </cell>
          <cell r="L1505">
            <v>15064.54</v>
          </cell>
        </row>
        <row r="1506">
          <cell r="A1506" t="str">
            <v>GL001</v>
          </cell>
          <cell r="C1506" t="str">
            <v>692000</v>
          </cell>
          <cell r="L1506">
            <v>25988.69</v>
          </cell>
        </row>
        <row r="1507">
          <cell r="A1507" t="str">
            <v>GL001</v>
          </cell>
          <cell r="C1507" t="str">
            <v>800000</v>
          </cell>
          <cell r="L1507">
            <v>0</v>
          </cell>
        </row>
        <row r="1508">
          <cell r="A1508" t="str">
            <v>GL001</v>
          </cell>
          <cell r="C1508" t="str">
            <v>801000</v>
          </cell>
          <cell r="L1508">
            <v>0</v>
          </cell>
        </row>
        <row r="1509">
          <cell r="A1509" t="str">
            <v>GL001</v>
          </cell>
          <cell r="C1509" t="str">
            <v>802000</v>
          </cell>
          <cell r="L1509">
            <v>0</v>
          </cell>
        </row>
        <row r="1510">
          <cell r="A1510" t="str">
            <v>GL001</v>
          </cell>
          <cell r="C1510" t="str">
            <v>805200</v>
          </cell>
          <cell r="L1510">
            <v>0</v>
          </cell>
        </row>
        <row r="1511">
          <cell r="A1511" t="str">
            <v>GL001</v>
          </cell>
          <cell r="C1511" t="str">
            <v>810000</v>
          </cell>
          <cell r="L1511">
            <v>0</v>
          </cell>
        </row>
        <row r="1512">
          <cell r="A1512" t="str">
            <v>GL001</v>
          </cell>
          <cell r="C1512" t="str">
            <v>811000</v>
          </cell>
          <cell r="L1512">
            <v>0</v>
          </cell>
        </row>
        <row r="1513">
          <cell r="A1513" t="str">
            <v>GL001</v>
          </cell>
          <cell r="C1513" t="str">
            <v>814000</v>
          </cell>
          <cell r="L1513">
            <v>0</v>
          </cell>
        </row>
        <row r="1514">
          <cell r="A1514" t="str">
            <v>GL001</v>
          </cell>
          <cell r="C1514" t="str">
            <v>825000</v>
          </cell>
          <cell r="L1514">
            <v>0</v>
          </cell>
        </row>
        <row r="1515">
          <cell r="A1515" t="str">
            <v>GL001</v>
          </cell>
          <cell r="C1515" t="str">
            <v>832000</v>
          </cell>
          <cell r="L1515">
            <v>0</v>
          </cell>
        </row>
        <row r="1516">
          <cell r="A1516" t="str">
            <v>GL001</v>
          </cell>
          <cell r="C1516" t="str">
            <v>840000</v>
          </cell>
          <cell r="L1516">
            <v>0</v>
          </cell>
        </row>
        <row r="1517">
          <cell r="A1517" t="str">
            <v>GL001</v>
          </cell>
          <cell r="C1517" t="str">
            <v>842000</v>
          </cell>
          <cell r="L1517">
            <v>0</v>
          </cell>
        </row>
        <row r="1518">
          <cell r="A1518" t="str">
            <v>GL001</v>
          </cell>
          <cell r="C1518" t="str">
            <v>843000</v>
          </cell>
          <cell r="L1518">
            <v>0</v>
          </cell>
        </row>
        <row r="1519">
          <cell r="A1519" t="str">
            <v>GL001</v>
          </cell>
          <cell r="C1519" t="str">
            <v>845000</v>
          </cell>
          <cell r="L1519">
            <v>0</v>
          </cell>
        </row>
        <row r="1520">
          <cell r="A1520" t="str">
            <v>GL001</v>
          </cell>
          <cell r="C1520" t="str">
            <v>846000</v>
          </cell>
          <cell r="L1520">
            <v>0</v>
          </cell>
        </row>
        <row r="1521">
          <cell r="A1521" t="str">
            <v>GL001</v>
          </cell>
          <cell r="C1521" t="str">
            <v>848000</v>
          </cell>
          <cell r="L1521">
            <v>0</v>
          </cell>
        </row>
        <row r="1522">
          <cell r="A1522" t="str">
            <v>GL001</v>
          </cell>
          <cell r="C1522" t="str">
            <v>891000</v>
          </cell>
          <cell r="L1522">
            <v>0</v>
          </cell>
        </row>
        <row r="1523">
          <cell r="A1523" t="str">
            <v>GL001</v>
          </cell>
          <cell r="C1523" t="str">
            <v>893000</v>
          </cell>
          <cell r="L1523">
            <v>0</v>
          </cell>
        </row>
        <row r="1524">
          <cell r="A1524" t="str">
            <v>GL001</v>
          </cell>
          <cell r="C1524" t="str">
            <v>894000</v>
          </cell>
          <cell r="L1524">
            <v>0</v>
          </cell>
        </row>
        <row r="1525">
          <cell r="A1525" t="str">
            <v>GL001</v>
          </cell>
          <cell r="C1525" t="str">
            <v>895000</v>
          </cell>
          <cell r="L1525">
            <v>0</v>
          </cell>
        </row>
        <row r="1526">
          <cell r="A1526" t="str">
            <v>GL001</v>
          </cell>
          <cell r="C1526" t="str">
            <v>898000</v>
          </cell>
          <cell r="L1526">
            <v>0</v>
          </cell>
        </row>
        <row r="1527">
          <cell r="A1527" t="str">
            <v>GL001</v>
          </cell>
          <cell r="C1527" t="str">
            <v>901001</v>
          </cell>
          <cell r="L1527">
            <v>453758.38</v>
          </cell>
        </row>
        <row r="1528">
          <cell r="A1528" t="str">
            <v>GL001</v>
          </cell>
          <cell r="C1528" t="str">
            <v>901002</v>
          </cell>
          <cell r="L1528">
            <v>21247.81</v>
          </cell>
        </row>
        <row r="1529">
          <cell r="A1529" t="str">
            <v>GL001</v>
          </cell>
          <cell r="C1529" t="str">
            <v>901011</v>
          </cell>
          <cell r="L1529">
            <v>20928.97</v>
          </cell>
        </row>
        <row r="1530">
          <cell r="A1530" t="str">
            <v>GL001</v>
          </cell>
          <cell r="C1530" t="str">
            <v>901025</v>
          </cell>
          <cell r="L1530">
            <v>706.85</v>
          </cell>
        </row>
        <row r="1531">
          <cell r="A1531" t="str">
            <v>GL001</v>
          </cell>
          <cell r="C1531" t="str">
            <v>901042</v>
          </cell>
          <cell r="L1531">
            <v>10194.709999999999</v>
          </cell>
        </row>
        <row r="1532">
          <cell r="A1532" t="str">
            <v>GL001</v>
          </cell>
          <cell r="C1532" t="str">
            <v>901201</v>
          </cell>
          <cell r="L1532">
            <v>68915.59</v>
          </cell>
        </row>
        <row r="1533">
          <cell r="A1533" t="str">
            <v>GL001</v>
          </cell>
          <cell r="C1533" t="str">
            <v>902005</v>
          </cell>
          <cell r="L1533">
            <v>15074.25</v>
          </cell>
        </row>
        <row r="1534">
          <cell r="A1534" t="str">
            <v>GL001</v>
          </cell>
          <cell r="C1534" t="str">
            <v>902007</v>
          </cell>
          <cell r="L1534">
            <v>1972859.71</v>
          </cell>
        </row>
        <row r="1535">
          <cell r="A1535" t="str">
            <v>GL001</v>
          </cell>
          <cell r="C1535" t="str">
            <v>903013</v>
          </cell>
          <cell r="L1535">
            <v>3815.7</v>
          </cell>
        </row>
        <row r="1536">
          <cell r="A1536" t="str">
            <v>GL001</v>
          </cell>
          <cell r="C1536" t="str">
            <v>903016</v>
          </cell>
          <cell r="L1536">
            <v>219768.33</v>
          </cell>
        </row>
        <row r="1537">
          <cell r="A1537" t="str">
            <v>GL001</v>
          </cell>
          <cell r="C1537" t="str">
            <v>903022</v>
          </cell>
          <cell r="L1537">
            <v>1710676.49</v>
          </cell>
        </row>
        <row r="1538">
          <cell r="A1538" t="str">
            <v>GL001</v>
          </cell>
          <cell r="C1538" t="str">
            <v>903023</v>
          </cell>
          <cell r="L1538">
            <v>82265.72</v>
          </cell>
        </row>
        <row r="1539">
          <cell r="A1539" t="str">
            <v>GL001</v>
          </cell>
          <cell r="C1539" t="str">
            <v>903028</v>
          </cell>
          <cell r="L1539">
            <v>200904.07</v>
          </cell>
        </row>
        <row r="1540">
          <cell r="A1540" t="str">
            <v>GL001</v>
          </cell>
          <cell r="C1540" t="str">
            <v>903046</v>
          </cell>
          <cell r="L1540">
            <v>718.13</v>
          </cell>
        </row>
        <row r="1541">
          <cell r="A1541" t="str">
            <v>GL001</v>
          </cell>
          <cell r="C1541" t="str">
            <v>903110</v>
          </cell>
          <cell r="L1541">
            <v>1251489.45</v>
          </cell>
        </row>
        <row r="1542">
          <cell r="A1542" t="str">
            <v>GL001</v>
          </cell>
          <cell r="C1542" t="str">
            <v>903146</v>
          </cell>
          <cell r="L1542">
            <v>136573.31</v>
          </cell>
        </row>
        <row r="1543">
          <cell r="A1543" t="str">
            <v>GL001</v>
          </cell>
          <cell r="C1543" t="str">
            <v>903148</v>
          </cell>
          <cell r="L1543">
            <v>5254.36</v>
          </cell>
        </row>
        <row r="1544">
          <cell r="A1544" t="str">
            <v>GL001</v>
          </cell>
          <cell r="C1544" t="str">
            <v>903150</v>
          </cell>
          <cell r="L1544">
            <v>196976.68</v>
          </cell>
        </row>
        <row r="1545">
          <cell r="A1545" t="str">
            <v>GL001</v>
          </cell>
          <cell r="C1545" t="str">
            <v>903151</v>
          </cell>
          <cell r="L1545">
            <v>116675.77</v>
          </cell>
        </row>
        <row r="1546">
          <cell r="A1546" t="str">
            <v>GL001</v>
          </cell>
          <cell r="C1546" t="str">
            <v>904037</v>
          </cell>
          <cell r="L1546">
            <v>1400394.5</v>
          </cell>
        </row>
        <row r="1547">
          <cell r="A1547" t="str">
            <v>GL001</v>
          </cell>
          <cell r="C1547" t="str">
            <v>905023</v>
          </cell>
          <cell r="L1547">
            <v>82893.63</v>
          </cell>
        </row>
        <row r="1548">
          <cell r="A1548" t="str">
            <v>GL001</v>
          </cell>
          <cell r="C1548" t="str">
            <v>905031</v>
          </cell>
          <cell r="L1548">
            <v>6107.51</v>
          </cell>
        </row>
        <row r="1549">
          <cell r="A1549" t="str">
            <v>GL001</v>
          </cell>
          <cell r="C1549" t="str">
            <v>905032</v>
          </cell>
          <cell r="L1549">
            <v>19235.18</v>
          </cell>
        </row>
        <row r="1550">
          <cell r="A1550" t="str">
            <v>GL001</v>
          </cell>
          <cell r="C1550" t="str">
            <v>905042</v>
          </cell>
          <cell r="L1550">
            <v>482.71</v>
          </cell>
        </row>
        <row r="1551">
          <cell r="A1551" t="str">
            <v>GL001</v>
          </cell>
          <cell r="C1551" t="str">
            <v>905045</v>
          </cell>
          <cell r="L1551">
            <v>63714.04</v>
          </cell>
        </row>
        <row r="1552">
          <cell r="A1552" t="str">
            <v>GL001</v>
          </cell>
          <cell r="C1552" t="str">
            <v>907101</v>
          </cell>
          <cell r="L1552">
            <v>136054.43</v>
          </cell>
        </row>
        <row r="1553">
          <cell r="A1553" t="str">
            <v>GL001</v>
          </cell>
          <cell r="C1553" t="str">
            <v>908011</v>
          </cell>
          <cell r="L1553">
            <v>288.68</v>
          </cell>
        </row>
        <row r="1554">
          <cell r="A1554" t="str">
            <v>GL001</v>
          </cell>
          <cell r="C1554" t="str">
            <v>908043</v>
          </cell>
          <cell r="L1554">
            <v>127574.51</v>
          </cell>
        </row>
        <row r="1555">
          <cell r="A1555" t="str">
            <v>GL001</v>
          </cell>
          <cell r="C1555" t="str">
            <v>908046</v>
          </cell>
          <cell r="L1555">
            <v>672.22</v>
          </cell>
        </row>
        <row r="1556">
          <cell r="A1556" t="str">
            <v>GL001</v>
          </cell>
          <cell r="C1556" t="str">
            <v>908101</v>
          </cell>
          <cell r="L1556">
            <v>395086.61</v>
          </cell>
        </row>
        <row r="1557">
          <cell r="A1557" t="str">
            <v>GL001</v>
          </cell>
          <cell r="C1557" t="str">
            <v>908103</v>
          </cell>
          <cell r="L1557">
            <v>1313708.0900000001</v>
          </cell>
        </row>
        <row r="1558">
          <cell r="A1558" t="str">
            <v>GL001</v>
          </cell>
          <cell r="C1558" t="str">
            <v>908104</v>
          </cell>
          <cell r="L1558">
            <v>41102.129999999997</v>
          </cell>
        </row>
        <row r="1559">
          <cell r="A1559" t="str">
            <v>GL001</v>
          </cell>
          <cell r="C1559" t="str">
            <v>908106</v>
          </cell>
          <cell r="L1559">
            <v>525619.05000000005</v>
          </cell>
        </row>
        <row r="1560">
          <cell r="A1560" t="str">
            <v>GL001</v>
          </cell>
          <cell r="C1560" t="str">
            <v>908107</v>
          </cell>
          <cell r="L1560">
            <v>243904.28</v>
          </cell>
        </row>
        <row r="1561">
          <cell r="A1561" t="str">
            <v>GL001</v>
          </cell>
          <cell r="C1561" t="str">
            <v>908114</v>
          </cell>
          <cell r="L1561">
            <v>-168.28</v>
          </cell>
        </row>
        <row r="1562">
          <cell r="A1562" t="str">
            <v>GL001</v>
          </cell>
          <cell r="C1562" t="str">
            <v>908116</v>
          </cell>
          <cell r="L1562">
            <v>140960.62</v>
          </cell>
        </row>
        <row r="1563">
          <cell r="A1563" t="str">
            <v>GL001</v>
          </cell>
          <cell r="C1563" t="str">
            <v>908117</v>
          </cell>
          <cell r="L1563">
            <v>180849.23</v>
          </cell>
        </row>
        <row r="1564">
          <cell r="A1564" t="str">
            <v>GL001</v>
          </cell>
          <cell r="C1564" t="str">
            <v>908120</v>
          </cell>
          <cell r="L1564">
            <v>56453.01</v>
          </cell>
        </row>
        <row r="1565">
          <cell r="A1565" t="str">
            <v>GL001</v>
          </cell>
          <cell r="C1565" t="str">
            <v>908123</v>
          </cell>
          <cell r="L1565">
            <v>5003.0600000000004</v>
          </cell>
        </row>
        <row r="1566">
          <cell r="A1566" t="str">
            <v>GL001</v>
          </cell>
          <cell r="C1566" t="str">
            <v>908124</v>
          </cell>
          <cell r="L1566">
            <v>5010.38</v>
          </cell>
        </row>
        <row r="1567">
          <cell r="A1567" t="str">
            <v>GL001</v>
          </cell>
          <cell r="C1567" t="str">
            <v>909116</v>
          </cell>
          <cell r="L1567">
            <v>2000</v>
          </cell>
        </row>
        <row r="1568">
          <cell r="A1568" t="str">
            <v>GL001</v>
          </cell>
          <cell r="C1568" t="str">
            <v>909231</v>
          </cell>
          <cell r="L1568">
            <v>53745</v>
          </cell>
        </row>
        <row r="1569">
          <cell r="A1569" t="str">
            <v>GL001</v>
          </cell>
          <cell r="C1569" t="str">
            <v>909232</v>
          </cell>
          <cell r="L1569">
            <v>84104.45</v>
          </cell>
        </row>
        <row r="1570">
          <cell r="A1570" t="str">
            <v>GL001</v>
          </cell>
          <cell r="C1570" t="str">
            <v>909233</v>
          </cell>
          <cell r="L1570">
            <v>40270.71</v>
          </cell>
        </row>
        <row r="1571">
          <cell r="A1571" t="str">
            <v>GL001</v>
          </cell>
          <cell r="C1571" t="str">
            <v>909236</v>
          </cell>
          <cell r="L1571">
            <v>8020</v>
          </cell>
        </row>
        <row r="1572">
          <cell r="A1572" t="str">
            <v>GL001</v>
          </cell>
          <cell r="C1572" t="str">
            <v>910008</v>
          </cell>
          <cell r="L1572">
            <v>11033.57</v>
          </cell>
        </row>
        <row r="1573">
          <cell r="A1573" t="str">
            <v>GL001</v>
          </cell>
          <cell r="C1573" t="str">
            <v>912002</v>
          </cell>
          <cell r="L1573">
            <v>7846.71</v>
          </cell>
        </row>
        <row r="1574">
          <cell r="A1574" t="str">
            <v>GL001</v>
          </cell>
          <cell r="C1574" t="str">
            <v>912011</v>
          </cell>
          <cell r="L1574">
            <v>10388.14</v>
          </cell>
        </row>
        <row r="1575">
          <cell r="A1575" t="str">
            <v>GL001</v>
          </cell>
          <cell r="C1575" t="str">
            <v>912025</v>
          </cell>
          <cell r="L1575">
            <v>126623.4</v>
          </cell>
        </row>
        <row r="1576">
          <cell r="A1576" t="str">
            <v>GL001</v>
          </cell>
          <cell r="C1576" t="str">
            <v>912113</v>
          </cell>
          <cell r="L1576">
            <v>8814.73</v>
          </cell>
        </row>
        <row r="1577">
          <cell r="A1577" t="str">
            <v>GL001</v>
          </cell>
          <cell r="C1577" t="str">
            <v>916046</v>
          </cell>
          <cell r="L1577">
            <v>100.95</v>
          </cell>
        </row>
        <row r="1578">
          <cell r="A1578" t="str">
            <v>GL001</v>
          </cell>
          <cell r="C1578" t="str">
            <v>920101</v>
          </cell>
          <cell r="L1578">
            <v>3151443.14</v>
          </cell>
        </row>
        <row r="1579">
          <cell r="A1579" t="str">
            <v>GL001</v>
          </cell>
          <cell r="C1579" t="str">
            <v>920103</v>
          </cell>
          <cell r="L1579">
            <v>2183136.81</v>
          </cell>
        </row>
        <row r="1580">
          <cell r="A1580" t="str">
            <v>GL001</v>
          </cell>
          <cell r="C1580" t="str">
            <v>920104</v>
          </cell>
          <cell r="L1580">
            <v>741204.31</v>
          </cell>
        </row>
        <row r="1581">
          <cell r="A1581" t="str">
            <v>GL001</v>
          </cell>
          <cell r="C1581" t="str">
            <v>920201</v>
          </cell>
          <cell r="L1581">
            <v>591150.75</v>
          </cell>
        </row>
        <row r="1582">
          <cell r="A1582" t="str">
            <v>GL001</v>
          </cell>
          <cell r="C1582" t="str">
            <v>920261</v>
          </cell>
          <cell r="L1582">
            <v>537058.03</v>
          </cell>
        </row>
        <row r="1583">
          <cell r="A1583" t="str">
            <v>GL001</v>
          </cell>
          <cell r="C1583" t="str">
            <v>920264</v>
          </cell>
          <cell r="L1583">
            <v>153469.28</v>
          </cell>
        </row>
        <row r="1584">
          <cell r="A1584" t="str">
            <v>GL001</v>
          </cell>
          <cell r="C1584" t="str">
            <v>920301</v>
          </cell>
          <cell r="L1584">
            <v>526094.93000000005</v>
          </cell>
        </row>
        <row r="1585">
          <cell r="A1585" t="str">
            <v>GL001</v>
          </cell>
          <cell r="C1585" t="str">
            <v>920449</v>
          </cell>
          <cell r="L1585">
            <v>757407.36</v>
          </cell>
        </row>
        <row r="1586">
          <cell r="A1586" t="str">
            <v>GL001</v>
          </cell>
          <cell r="C1586" t="str">
            <v>920450</v>
          </cell>
          <cell r="L1586">
            <v>1863009.93</v>
          </cell>
        </row>
        <row r="1587">
          <cell r="A1587" t="str">
            <v>GL001</v>
          </cell>
          <cell r="C1587" t="str">
            <v>920455</v>
          </cell>
          <cell r="L1587">
            <v>1570</v>
          </cell>
        </row>
        <row r="1588">
          <cell r="A1588" t="str">
            <v>GL001</v>
          </cell>
          <cell r="C1588" t="str">
            <v>920501</v>
          </cell>
          <cell r="L1588">
            <v>263094.98</v>
          </cell>
        </row>
        <row r="1589">
          <cell r="A1589" t="str">
            <v>GL001</v>
          </cell>
          <cell r="C1589" t="str">
            <v>920503</v>
          </cell>
          <cell r="L1589">
            <v>155218.76999999999</v>
          </cell>
        </row>
        <row r="1590">
          <cell r="A1590" t="str">
            <v>GL001</v>
          </cell>
          <cell r="C1590" t="str">
            <v>920504</v>
          </cell>
          <cell r="L1590">
            <v>241053.09</v>
          </cell>
        </row>
        <row r="1591">
          <cell r="A1591" t="str">
            <v>GL001</v>
          </cell>
          <cell r="C1591" t="str">
            <v>920505</v>
          </cell>
          <cell r="L1591">
            <v>67635.39</v>
          </cell>
        </row>
        <row r="1592">
          <cell r="A1592" t="str">
            <v>GL001</v>
          </cell>
          <cell r="C1592" t="str">
            <v>920601</v>
          </cell>
          <cell r="L1592">
            <v>137981.75</v>
          </cell>
        </row>
        <row r="1593">
          <cell r="A1593" t="str">
            <v>GL001</v>
          </cell>
          <cell r="C1593" t="str">
            <v>920615</v>
          </cell>
          <cell r="L1593">
            <v>128423.75</v>
          </cell>
        </row>
        <row r="1594">
          <cell r="A1594" t="str">
            <v>GL001</v>
          </cell>
          <cell r="C1594" t="str">
            <v>920666</v>
          </cell>
          <cell r="L1594">
            <v>19960.650000000001</v>
          </cell>
        </row>
        <row r="1595">
          <cell r="A1595" t="str">
            <v>GL001</v>
          </cell>
          <cell r="C1595" t="str">
            <v>920669</v>
          </cell>
          <cell r="L1595">
            <v>57791.46</v>
          </cell>
        </row>
        <row r="1596">
          <cell r="A1596" t="str">
            <v>GL001</v>
          </cell>
          <cell r="C1596" t="str">
            <v>920701</v>
          </cell>
          <cell r="L1596">
            <v>1515503.02</v>
          </cell>
        </row>
        <row r="1597">
          <cell r="A1597" t="str">
            <v>GL001</v>
          </cell>
          <cell r="C1597" t="str">
            <v>920703</v>
          </cell>
          <cell r="L1597">
            <v>469451.02</v>
          </cell>
        </row>
        <row r="1598">
          <cell r="A1598" t="str">
            <v>GL001</v>
          </cell>
          <cell r="C1598" t="str">
            <v>920721</v>
          </cell>
          <cell r="L1598">
            <v>108837.56</v>
          </cell>
        </row>
        <row r="1599">
          <cell r="A1599" t="str">
            <v>GL001</v>
          </cell>
          <cell r="C1599" t="str">
            <v>920750</v>
          </cell>
          <cell r="L1599">
            <v>77087.94</v>
          </cell>
        </row>
        <row r="1600">
          <cell r="A1600" t="str">
            <v>GL001</v>
          </cell>
          <cell r="C1600" t="str">
            <v>920881</v>
          </cell>
          <cell r="L1600">
            <v>291056.2</v>
          </cell>
        </row>
        <row r="1601">
          <cell r="A1601" t="str">
            <v>GL001</v>
          </cell>
          <cell r="C1601" t="str">
            <v>920882</v>
          </cell>
          <cell r="L1601">
            <v>142413.34</v>
          </cell>
        </row>
        <row r="1602">
          <cell r="A1602" t="str">
            <v>GL001</v>
          </cell>
          <cell r="C1602" t="str">
            <v>920883</v>
          </cell>
          <cell r="L1602">
            <v>750.46</v>
          </cell>
        </row>
        <row r="1603">
          <cell r="A1603" t="str">
            <v>GL001</v>
          </cell>
          <cell r="C1603" t="str">
            <v>921050</v>
          </cell>
          <cell r="L1603">
            <v>-2625.48</v>
          </cell>
        </row>
        <row r="1604">
          <cell r="A1604" t="str">
            <v>GL001</v>
          </cell>
          <cell r="C1604" t="str">
            <v>921102</v>
          </cell>
          <cell r="L1604">
            <v>203746.73</v>
          </cell>
        </row>
        <row r="1605">
          <cell r="A1605" t="str">
            <v>GL001</v>
          </cell>
          <cell r="C1605" t="str">
            <v>921103</v>
          </cell>
          <cell r="L1605">
            <v>10126.01</v>
          </cell>
        </row>
        <row r="1606">
          <cell r="A1606" t="str">
            <v>GL001</v>
          </cell>
          <cell r="C1606" t="str">
            <v>921104</v>
          </cell>
          <cell r="L1606">
            <v>9074.49</v>
          </cell>
        </row>
        <row r="1607">
          <cell r="A1607" t="str">
            <v>GL001</v>
          </cell>
          <cell r="C1607" t="str">
            <v>921202</v>
          </cell>
          <cell r="L1607">
            <v>162086.84</v>
          </cell>
        </row>
        <row r="1608">
          <cell r="A1608" t="str">
            <v>GL001</v>
          </cell>
          <cell r="C1608" t="str">
            <v>921211</v>
          </cell>
          <cell r="L1608">
            <v>41587.660000000003</v>
          </cell>
        </row>
        <row r="1609">
          <cell r="A1609" t="str">
            <v>GL001</v>
          </cell>
          <cell r="C1609" t="str">
            <v>921225</v>
          </cell>
          <cell r="L1609">
            <v>704.86</v>
          </cell>
        </row>
        <row r="1610">
          <cell r="A1610" t="str">
            <v>GL001</v>
          </cell>
          <cell r="C1610" t="str">
            <v>921246</v>
          </cell>
          <cell r="L1610">
            <v>27788.080000000002</v>
          </cell>
        </row>
        <row r="1611">
          <cell r="A1611" t="str">
            <v>GL001</v>
          </cell>
          <cell r="C1611" t="str">
            <v>921300</v>
          </cell>
          <cell r="L1611">
            <v>1344.61</v>
          </cell>
        </row>
        <row r="1612">
          <cell r="A1612" t="str">
            <v>GL001</v>
          </cell>
          <cell r="C1612" t="str">
            <v>921301</v>
          </cell>
          <cell r="L1612">
            <v>35831.760000000002</v>
          </cell>
        </row>
        <row r="1613">
          <cell r="A1613" t="str">
            <v>GL001</v>
          </cell>
          <cell r="C1613" t="str">
            <v>921305</v>
          </cell>
          <cell r="L1613">
            <v>573.61</v>
          </cell>
        </row>
        <row r="1614">
          <cell r="A1614" t="str">
            <v>GL001</v>
          </cell>
          <cell r="C1614" t="str">
            <v>921306</v>
          </cell>
          <cell r="L1614">
            <v>3411.56</v>
          </cell>
        </row>
        <row r="1615">
          <cell r="A1615" t="str">
            <v>GL001</v>
          </cell>
          <cell r="C1615" t="str">
            <v>921311</v>
          </cell>
          <cell r="L1615">
            <v>5684.22</v>
          </cell>
        </row>
        <row r="1616">
          <cell r="A1616" t="str">
            <v>GL001</v>
          </cell>
          <cell r="C1616" t="str">
            <v>921325</v>
          </cell>
          <cell r="L1616">
            <v>9227.73</v>
          </cell>
        </row>
        <row r="1617">
          <cell r="A1617" t="str">
            <v>GL001</v>
          </cell>
          <cell r="C1617" t="str">
            <v>921402</v>
          </cell>
          <cell r="L1617">
            <v>42.84</v>
          </cell>
        </row>
        <row r="1618">
          <cell r="A1618" t="str">
            <v>GL001</v>
          </cell>
          <cell r="C1618" t="str">
            <v>921403</v>
          </cell>
          <cell r="L1618">
            <v>9628.5499999999993</v>
          </cell>
        </row>
        <row r="1619">
          <cell r="A1619" t="str">
            <v>GL001</v>
          </cell>
          <cell r="C1619" t="str">
            <v>921411</v>
          </cell>
          <cell r="L1619">
            <v>39234</v>
          </cell>
        </row>
        <row r="1620">
          <cell r="A1620" t="str">
            <v>GL001</v>
          </cell>
          <cell r="C1620" t="str">
            <v>921446</v>
          </cell>
          <cell r="L1620">
            <v>31303.08</v>
          </cell>
        </row>
        <row r="1621">
          <cell r="A1621" t="str">
            <v>GL001</v>
          </cell>
          <cell r="C1621" t="str">
            <v>921449</v>
          </cell>
          <cell r="L1621">
            <v>7273.26</v>
          </cell>
        </row>
        <row r="1622">
          <cell r="A1622" t="str">
            <v>GL001</v>
          </cell>
          <cell r="C1622" t="str">
            <v>921450</v>
          </cell>
          <cell r="L1622">
            <v>2339.8200000000002</v>
          </cell>
        </row>
        <row r="1623">
          <cell r="A1623" t="str">
            <v>GL001</v>
          </cell>
          <cell r="C1623" t="str">
            <v>921469</v>
          </cell>
          <cell r="L1623">
            <v>10926.3</v>
          </cell>
        </row>
        <row r="1624">
          <cell r="A1624" t="str">
            <v>GL001</v>
          </cell>
          <cell r="C1624" t="str">
            <v>921470</v>
          </cell>
          <cell r="L1624">
            <v>291934.64</v>
          </cell>
        </row>
        <row r="1625">
          <cell r="A1625" t="str">
            <v>GL001</v>
          </cell>
          <cell r="C1625" t="str">
            <v>921471</v>
          </cell>
          <cell r="L1625">
            <v>36146.07</v>
          </cell>
        </row>
        <row r="1626">
          <cell r="A1626" t="str">
            <v>GL001</v>
          </cell>
          <cell r="C1626" t="str">
            <v>921473</v>
          </cell>
          <cell r="L1626">
            <v>24604.32</v>
          </cell>
        </row>
        <row r="1627">
          <cell r="A1627" t="str">
            <v>GL001</v>
          </cell>
          <cell r="C1627" t="str">
            <v>921474</v>
          </cell>
          <cell r="L1627">
            <v>1230843.1599999999</v>
          </cell>
        </row>
        <row r="1628">
          <cell r="A1628" t="str">
            <v>GL001</v>
          </cell>
          <cell r="C1628" t="str">
            <v>921475</v>
          </cell>
          <cell r="L1628">
            <v>27528</v>
          </cell>
        </row>
        <row r="1629">
          <cell r="A1629" t="str">
            <v>GL001</v>
          </cell>
          <cell r="C1629" t="str">
            <v>921484</v>
          </cell>
          <cell r="L1629">
            <v>58.98</v>
          </cell>
        </row>
        <row r="1630">
          <cell r="A1630" t="str">
            <v>GL001</v>
          </cell>
          <cell r="C1630" t="str">
            <v>921489</v>
          </cell>
          <cell r="L1630">
            <v>4463.9399999999996</v>
          </cell>
        </row>
        <row r="1631">
          <cell r="A1631" t="str">
            <v>GL001</v>
          </cell>
          <cell r="C1631" t="str">
            <v>921502</v>
          </cell>
          <cell r="L1631">
            <v>41348.28</v>
          </cell>
        </row>
        <row r="1632">
          <cell r="A1632" t="str">
            <v>GL001</v>
          </cell>
          <cell r="C1632" t="str">
            <v>921506</v>
          </cell>
          <cell r="L1632">
            <v>12817.57</v>
          </cell>
        </row>
        <row r="1633">
          <cell r="A1633" t="str">
            <v>GL001</v>
          </cell>
          <cell r="C1633" t="str">
            <v>921511</v>
          </cell>
          <cell r="L1633">
            <v>896.08</v>
          </cell>
        </row>
        <row r="1634">
          <cell r="A1634" t="str">
            <v>GL001</v>
          </cell>
          <cell r="C1634" t="str">
            <v>921516</v>
          </cell>
          <cell r="L1634">
            <v>9118.86</v>
          </cell>
        </row>
        <row r="1635">
          <cell r="A1635" t="str">
            <v>GL001</v>
          </cell>
          <cell r="C1635" t="str">
            <v>921602</v>
          </cell>
          <cell r="L1635">
            <v>37163.879999999997</v>
          </cell>
        </row>
        <row r="1636">
          <cell r="A1636" t="str">
            <v>GL001</v>
          </cell>
          <cell r="C1636" t="str">
            <v>921603</v>
          </cell>
          <cell r="L1636">
            <v>1515.88</v>
          </cell>
        </row>
        <row r="1637">
          <cell r="A1637" t="str">
            <v>GL001</v>
          </cell>
          <cell r="C1637" t="str">
            <v>921611</v>
          </cell>
          <cell r="L1637">
            <v>801.97</v>
          </cell>
        </row>
        <row r="1638">
          <cell r="A1638" t="str">
            <v>GL001</v>
          </cell>
          <cell r="C1638" t="str">
            <v>921620</v>
          </cell>
          <cell r="L1638">
            <v>2626.77</v>
          </cell>
        </row>
        <row r="1639">
          <cell r="A1639" t="str">
            <v>GL001</v>
          </cell>
          <cell r="C1639" t="str">
            <v>921625</v>
          </cell>
          <cell r="L1639">
            <v>163.99</v>
          </cell>
        </row>
        <row r="1640">
          <cell r="A1640" t="str">
            <v>GL001</v>
          </cell>
          <cell r="C1640" t="str">
            <v>921639</v>
          </cell>
          <cell r="L1640">
            <v>75170.880000000005</v>
          </cell>
        </row>
        <row r="1641">
          <cell r="A1641" t="str">
            <v>GL001</v>
          </cell>
          <cell r="C1641" t="str">
            <v>921648</v>
          </cell>
          <cell r="L1641">
            <v>11974.75</v>
          </cell>
        </row>
        <row r="1642">
          <cell r="A1642" t="str">
            <v>GL001</v>
          </cell>
          <cell r="C1642" t="str">
            <v>921654</v>
          </cell>
          <cell r="L1642">
            <v>17667.18</v>
          </cell>
        </row>
        <row r="1643">
          <cell r="A1643" t="str">
            <v>GL001</v>
          </cell>
          <cell r="C1643" t="str">
            <v>921667</v>
          </cell>
          <cell r="L1643">
            <v>25596.23</v>
          </cell>
        </row>
        <row r="1644">
          <cell r="A1644" t="str">
            <v>GL001</v>
          </cell>
          <cell r="C1644" t="str">
            <v>921700</v>
          </cell>
          <cell r="L1644">
            <v>0</v>
          </cell>
        </row>
        <row r="1645">
          <cell r="A1645" t="str">
            <v>GL001</v>
          </cell>
          <cell r="C1645" t="str">
            <v>921702</v>
          </cell>
          <cell r="L1645">
            <v>114879.63</v>
          </cell>
        </row>
        <row r="1646">
          <cell r="A1646" t="str">
            <v>GL001</v>
          </cell>
          <cell r="C1646" t="str">
            <v>921703</v>
          </cell>
          <cell r="L1646">
            <v>710.01</v>
          </cell>
        </row>
        <row r="1647">
          <cell r="A1647" t="str">
            <v>GL001</v>
          </cell>
          <cell r="C1647" t="str">
            <v>921711</v>
          </cell>
          <cell r="L1647">
            <v>22980.400000000001</v>
          </cell>
        </row>
        <row r="1648">
          <cell r="A1648" t="str">
            <v>GL001</v>
          </cell>
          <cell r="C1648" t="str">
            <v>921712</v>
          </cell>
          <cell r="L1648">
            <v>667.65</v>
          </cell>
        </row>
        <row r="1649">
          <cell r="A1649" t="str">
            <v>GL001</v>
          </cell>
          <cell r="C1649" t="str">
            <v>921717</v>
          </cell>
          <cell r="L1649">
            <v>-1530.63</v>
          </cell>
        </row>
        <row r="1650">
          <cell r="A1650" t="str">
            <v>GL001</v>
          </cell>
          <cell r="C1650" t="str">
            <v>921720</v>
          </cell>
          <cell r="L1650">
            <v>25346.34</v>
          </cell>
        </row>
        <row r="1651">
          <cell r="A1651" t="str">
            <v>GL001</v>
          </cell>
          <cell r="C1651" t="str">
            <v>921721</v>
          </cell>
          <cell r="L1651">
            <v>51357.16</v>
          </cell>
        </row>
        <row r="1652">
          <cell r="A1652" t="str">
            <v>GL001</v>
          </cell>
          <cell r="C1652" t="str">
            <v>921722</v>
          </cell>
          <cell r="L1652">
            <v>11817.04</v>
          </cell>
        </row>
        <row r="1653">
          <cell r="A1653" t="str">
            <v>GL001</v>
          </cell>
          <cell r="C1653" t="str">
            <v>921750</v>
          </cell>
          <cell r="L1653">
            <v>15643.09</v>
          </cell>
        </row>
        <row r="1654">
          <cell r="A1654" t="str">
            <v>GL001</v>
          </cell>
          <cell r="C1654" t="str">
            <v>921775</v>
          </cell>
          <cell r="L1654">
            <v>15406.15</v>
          </cell>
        </row>
        <row r="1655">
          <cell r="A1655" t="str">
            <v>GL001</v>
          </cell>
          <cell r="C1655" t="str">
            <v>921776</v>
          </cell>
          <cell r="L1655">
            <v>3690.44</v>
          </cell>
        </row>
        <row r="1656">
          <cell r="A1656" t="str">
            <v>GL001</v>
          </cell>
          <cell r="C1656" t="str">
            <v>921881</v>
          </cell>
          <cell r="L1656">
            <v>38692.949999999997</v>
          </cell>
        </row>
        <row r="1657">
          <cell r="A1657" t="str">
            <v>GL001</v>
          </cell>
          <cell r="C1657" t="str">
            <v>921885</v>
          </cell>
          <cell r="L1657">
            <v>900112.27</v>
          </cell>
        </row>
        <row r="1658">
          <cell r="A1658" t="str">
            <v>GL001</v>
          </cell>
          <cell r="C1658" t="str">
            <v>922000</v>
          </cell>
          <cell r="L1658">
            <v>-1841034.19</v>
          </cell>
        </row>
        <row r="1659">
          <cell r="A1659" t="str">
            <v>GL001</v>
          </cell>
          <cell r="C1659" t="str">
            <v>922101</v>
          </cell>
          <cell r="L1659">
            <v>-1114290.71</v>
          </cell>
        </row>
        <row r="1660">
          <cell r="A1660" t="str">
            <v>GL001</v>
          </cell>
          <cell r="C1660" t="str">
            <v>922185</v>
          </cell>
          <cell r="L1660">
            <v>-189951.89</v>
          </cell>
        </row>
        <row r="1661">
          <cell r="A1661" t="str">
            <v>GL001</v>
          </cell>
          <cell r="C1661" t="str">
            <v>923045</v>
          </cell>
          <cell r="L1661">
            <v>1600166.28</v>
          </cell>
        </row>
        <row r="1662">
          <cell r="A1662" t="str">
            <v>GL001</v>
          </cell>
          <cell r="C1662" t="str">
            <v>923046</v>
          </cell>
          <cell r="L1662">
            <v>38791.620000000003</v>
          </cell>
        </row>
        <row r="1663">
          <cell r="A1663" t="str">
            <v>GL001</v>
          </cell>
          <cell r="C1663" t="str">
            <v>923047</v>
          </cell>
          <cell r="L1663">
            <v>460010</v>
          </cell>
        </row>
        <row r="1664">
          <cell r="A1664" t="str">
            <v>GL001</v>
          </cell>
          <cell r="C1664" t="str">
            <v>923050</v>
          </cell>
          <cell r="L1664">
            <v>192228.08</v>
          </cell>
        </row>
        <row r="1665">
          <cell r="A1665" t="str">
            <v>GL001</v>
          </cell>
          <cell r="C1665" t="str">
            <v>923051</v>
          </cell>
          <cell r="L1665">
            <v>38311.440000000002</v>
          </cell>
        </row>
        <row r="1666">
          <cell r="A1666" t="str">
            <v>GL001</v>
          </cell>
          <cell r="C1666" t="str">
            <v>923145</v>
          </cell>
          <cell r="L1666">
            <v>43362.47</v>
          </cell>
        </row>
        <row r="1667">
          <cell r="A1667" t="str">
            <v>GL001</v>
          </cell>
          <cell r="C1667" t="str">
            <v>923177</v>
          </cell>
          <cell r="L1667">
            <v>-16.68</v>
          </cell>
        </row>
        <row r="1668">
          <cell r="A1668" t="str">
            <v>GL001</v>
          </cell>
          <cell r="C1668" t="str">
            <v>923182</v>
          </cell>
          <cell r="L1668">
            <v>15046.1</v>
          </cell>
        </row>
        <row r="1669">
          <cell r="A1669" t="str">
            <v>GL001</v>
          </cell>
          <cell r="C1669" t="str">
            <v>923509</v>
          </cell>
          <cell r="L1669">
            <v>6712.83</v>
          </cell>
        </row>
        <row r="1670">
          <cell r="A1670" t="str">
            <v>GL001</v>
          </cell>
          <cell r="C1670" t="str">
            <v>923514</v>
          </cell>
          <cell r="L1670">
            <v>75.94</v>
          </cell>
        </row>
        <row r="1671">
          <cell r="A1671" t="str">
            <v>GL001</v>
          </cell>
          <cell r="C1671" t="str">
            <v>924000</v>
          </cell>
          <cell r="L1671">
            <v>3057768.85</v>
          </cell>
        </row>
        <row r="1672">
          <cell r="A1672" t="str">
            <v>GL001</v>
          </cell>
          <cell r="C1672" t="str">
            <v>924001</v>
          </cell>
          <cell r="L1672">
            <v>6225</v>
          </cell>
        </row>
        <row r="1673">
          <cell r="A1673" t="str">
            <v>GL001</v>
          </cell>
          <cell r="C1673" t="str">
            <v>925000</v>
          </cell>
          <cell r="L1673">
            <v>1517384.86</v>
          </cell>
        </row>
        <row r="1674">
          <cell r="A1674" t="str">
            <v>GL001</v>
          </cell>
          <cell r="C1674" t="str">
            <v>926145</v>
          </cell>
          <cell r="L1674">
            <v>1818372.47</v>
          </cell>
        </row>
        <row r="1675">
          <cell r="A1675" t="str">
            <v>GL001</v>
          </cell>
          <cell r="C1675" t="str">
            <v>926146</v>
          </cell>
          <cell r="L1675">
            <v>-25681.01</v>
          </cell>
        </row>
        <row r="1676">
          <cell r="A1676" t="str">
            <v>GL001</v>
          </cell>
          <cell r="C1676" t="str">
            <v>926147</v>
          </cell>
          <cell r="L1676">
            <v>-479289</v>
          </cell>
        </row>
        <row r="1677">
          <cell r="A1677" t="str">
            <v>GL001</v>
          </cell>
          <cell r="C1677" t="str">
            <v>926148</v>
          </cell>
          <cell r="L1677">
            <v>8254023.1200000001</v>
          </cell>
        </row>
        <row r="1678">
          <cell r="A1678" t="str">
            <v>GL001</v>
          </cell>
          <cell r="C1678" t="str">
            <v>926149</v>
          </cell>
          <cell r="L1678">
            <v>620746.26</v>
          </cell>
        </row>
        <row r="1679">
          <cell r="A1679" t="str">
            <v>GL001</v>
          </cell>
          <cell r="C1679" t="str">
            <v>926197</v>
          </cell>
          <cell r="L1679">
            <v>1178364.8700000001</v>
          </cell>
        </row>
        <row r="1680">
          <cell r="A1680" t="str">
            <v>GL001</v>
          </cell>
          <cell r="C1680" t="str">
            <v>926201</v>
          </cell>
          <cell r="L1680">
            <v>161974.35</v>
          </cell>
        </row>
        <row r="1681">
          <cell r="A1681" t="str">
            <v>GL001</v>
          </cell>
          <cell r="C1681" t="str">
            <v>926202</v>
          </cell>
          <cell r="L1681">
            <v>50490.67</v>
          </cell>
        </row>
        <row r="1682">
          <cell r="A1682" t="str">
            <v>GL001</v>
          </cell>
          <cell r="C1682" t="str">
            <v>926215</v>
          </cell>
          <cell r="L1682">
            <v>123321.59</v>
          </cell>
        </row>
        <row r="1683">
          <cell r="A1683" t="str">
            <v>GL001</v>
          </cell>
          <cell r="C1683" t="str">
            <v>926216</v>
          </cell>
          <cell r="L1683">
            <v>14439.66</v>
          </cell>
        </row>
        <row r="1684">
          <cell r="A1684" t="str">
            <v>GL001</v>
          </cell>
          <cell r="C1684" t="str">
            <v>926217</v>
          </cell>
          <cell r="L1684">
            <v>2489.21</v>
          </cell>
        </row>
        <row r="1685">
          <cell r="A1685" t="str">
            <v>GL001</v>
          </cell>
          <cell r="C1685" t="str">
            <v>926218</v>
          </cell>
          <cell r="L1685">
            <v>6599.42</v>
          </cell>
        </row>
        <row r="1686">
          <cell r="A1686" t="str">
            <v>GL001</v>
          </cell>
          <cell r="C1686" t="str">
            <v>926219</v>
          </cell>
          <cell r="L1686">
            <v>82212.31</v>
          </cell>
        </row>
        <row r="1687">
          <cell r="A1687" t="str">
            <v>GL001</v>
          </cell>
          <cell r="C1687" t="str">
            <v>926222</v>
          </cell>
          <cell r="L1687">
            <v>167589.79999999999</v>
          </cell>
        </row>
        <row r="1688">
          <cell r="A1688" t="str">
            <v>GL001</v>
          </cell>
          <cell r="C1688" t="str">
            <v>926225</v>
          </cell>
          <cell r="L1688">
            <v>20513.830000000002</v>
          </cell>
        </row>
        <row r="1689">
          <cell r="A1689" t="str">
            <v>GL001</v>
          </cell>
          <cell r="C1689" t="str">
            <v>926226</v>
          </cell>
          <cell r="L1689">
            <v>70343.55</v>
          </cell>
        </row>
        <row r="1690">
          <cell r="A1690" t="str">
            <v>GL001</v>
          </cell>
          <cell r="C1690" t="str">
            <v>926227</v>
          </cell>
          <cell r="L1690">
            <v>41182.35</v>
          </cell>
        </row>
        <row r="1691">
          <cell r="A1691" t="str">
            <v>GL001</v>
          </cell>
          <cell r="C1691" t="str">
            <v>926230</v>
          </cell>
          <cell r="L1691">
            <v>-17919</v>
          </cell>
        </row>
        <row r="1692">
          <cell r="A1692" t="str">
            <v>GL001</v>
          </cell>
          <cell r="C1692" t="str">
            <v>926231</v>
          </cell>
          <cell r="L1692">
            <v>47051.1</v>
          </cell>
        </row>
        <row r="1693">
          <cell r="A1693" t="str">
            <v>GL001</v>
          </cell>
          <cell r="C1693" t="str">
            <v>926232</v>
          </cell>
          <cell r="L1693">
            <v>-38.979999999999997</v>
          </cell>
        </row>
        <row r="1694">
          <cell r="A1694" t="str">
            <v>GL001</v>
          </cell>
          <cell r="C1694" t="str">
            <v>926326</v>
          </cell>
          <cell r="L1694">
            <v>-231035</v>
          </cell>
        </row>
        <row r="1695">
          <cell r="A1695" t="str">
            <v>GL001</v>
          </cell>
          <cell r="C1695" t="str">
            <v>926327</v>
          </cell>
          <cell r="L1695">
            <v>133358.21</v>
          </cell>
        </row>
        <row r="1696">
          <cell r="A1696" t="str">
            <v>GL001</v>
          </cell>
          <cell r="C1696" t="str">
            <v>926328</v>
          </cell>
          <cell r="L1696">
            <v>1749134.4</v>
          </cell>
        </row>
        <row r="1697">
          <cell r="A1697" t="str">
            <v>GL001</v>
          </cell>
          <cell r="C1697" t="str">
            <v>926329</v>
          </cell>
          <cell r="L1697">
            <v>7441460.25</v>
          </cell>
        </row>
        <row r="1698">
          <cell r="A1698" t="str">
            <v>GL001</v>
          </cell>
          <cell r="C1698" t="str">
            <v>926437</v>
          </cell>
          <cell r="L1698">
            <v>114052.98</v>
          </cell>
        </row>
        <row r="1699">
          <cell r="A1699" t="str">
            <v>GL001</v>
          </cell>
          <cell r="C1699" t="str">
            <v>926555</v>
          </cell>
          <cell r="L1699">
            <v>1615361.77</v>
          </cell>
        </row>
        <row r="1700">
          <cell r="A1700" t="str">
            <v>GL001</v>
          </cell>
          <cell r="C1700" t="str">
            <v>928000</v>
          </cell>
          <cell r="L1700">
            <v>1208653.06</v>
          </cell>
        </row>
        <row r="1701">
          <cell r="A1701" t="str">
            <v>GL001</v>
          </cell>
          <cell r="C1701" t="str">
            <v>928003</v>
          </cell>
          <cell r="L1701">
            <v>5278.5</v>
          </cell>
        </row>
        <row r="1702">
          <cell r="A1702" t="str">
            <v>GL001</v>
          </cell>
          <cell r="C1702" t="str">
            <v>929000</v>
          </cell>
          <cell r="L1702">
            <v>-273294.90000000002</v>
          </cell>
        </row>
        <row r="1703">
          <cell r="A1703" t="str">
            <v>GL001</v>
          </cell>
          <cell r="C1703" t="str">
            <v>930104</v>
          </cell>
          <cell r="L1703">
            <v>13764.27</v>
          </cell>
        </row>
        <row r="1704">
          <cell r="A1704" t="str">
            <v>GL001</v>
          </cell>
          <cell r="C1704" t="str">
            <v>930106</v>
          </cell>
          <cell r="L1704">
            <v>244.8</v>
          </cell>
        </row>
        <row r="1705">
          <cell r="A1705" t="str">
            <v>GL001</v>
          </cell>
          <cell r="C1705" t="str">
            <v>930141</v>
          </cell>
          <cell r="L1705">
            <v>420</v>
          </cell>
        </row>
        <row r="1706">
          <cell r="A1706" t="str">
            <v>GL001</v>
          </cell>
          <cell r="C1706" t="str">
            <v>930143</v>
          </cell>
          <cell r="L1706">
            <v>0</v>
          </cell>
        </row>
        <row r="1707">
          <cell r="A1707" t="str">
            <v>GL001</v>
          </cell>
          <cell r="C1707" t="str">
            <v>930144</v>
          </cell>
          <cell r="L1707">
            <v>850</v>
          </cell>
        </row>
        <row r="1708">
          <cell r="A1708" t="str">
            <v>GL001</v>
          </cell>
          <cell r="C1708" t="str">
            <v>930210</v>
          </cell>
          <cell r="L1708">
            <v>204232.91</v>
          </cell>
        </row>
        <row r="1709">
          <cell r="A1709" t="str">
            <v>GL001</v>
          </cell>
          <cell r="C1709" t="str">
            <v>930219</v>
          </cell>
          <cell r="L1709">
            <v>8515</v>
          </cell>
        </row>
        <row r="1710">
          <cell r="A1710" t="str">
            <v>GL001</v>
          </cell>
          <cell r="C1710" t="str">
            <v>930220</v>
          </cell>
          <cell r="L1710">
            <v>2925371.08</v>
          </cell>
        </row>
        <row r="1711">
          <cell r="A1711" t="str">
            <v>GL001</v>
          </cell>
          <cell r="C1711" t="str">
            <v>930230</v>
          </cell>
          <cell r="L1711">
            <v>3443.82</v>
          </cell>
        </row>
        <row r="1712">
          <cell r="A1712" t="str">
            <v>GL001</v>
          </cell>
          <cell r="C1712" t="str">
            <v>930234</v>
          </cell>
          <cell r="L1712">
            <v>9000</v>
          </cell>
        </row>
        <row r="1713">
          <cell r="A1713" t="str">
            <v>GL001</v>
          </cell>
          <cell r="C1713" t="str">
            <v>930240</v>
          </cell>
          <cell r="L1713">
            <v>18076.64</v>
          </cell>
        </row>
        <row r="1714">
          <cell r="A1714" t="str">
            <v>GL001</v>
          </cell>
          <cell r="C1714" t="str">
            <v>930248</v>
          </cell>
          <cell r="L1714">
            <v>39389.339999999997</v>
          </cell>
        </row>
        <row r="1715">
          <cell r="A1715" t="str">
            <v>GL001</v>
          </cell>
          <cell r="C1715" t="str">
            <v>930298</v>
          </cell>
          <cell r="L1715">
            <v>8219220.3700000001</v>
          </cell>
        </row>
        <row r="1716">
          <cell r="A1716" t="str">
            <v>GL001</v>
          </cell>
          <cell r="C1716" t="str">
            <v>930299</v>
          </cell>
          <cell r="L1716">
            <v>863062.42</v>
          </cell>
        </row>
        <row r="1717">
          <cell r="A1717" t="str">
            <v>GL001</v>
          </cell>
          <cell r="C1717" t="str">
            <v>931026</v>
          </cell>
          <cell r="L1717">
            <v>1587.62</v>
          </cell>
        </row>
        <row r="1718">
          <cell r="A1718" t="str">
            <v>GL001</v>
          </cell>
          <cell r="C1718" t="str">
            <v>931281</v>
          </cell>
          <cell r="L1718">
            <v>120838.05</v>
          </cell>
        </row>
        <row r="1719">
          <cell r="A1719" t="str">
            <v>GL001</v>
          </cell>
          <cell r="C1719" t="str">
            <v>935024</v>
          </cell>
          <cell r="L1719">
            <v>234235.41</v>
          </cell>
        </row>
        <row r="1720">
          <cell r="A1720" t="str">
            <v>GL001</v>
          </cell>
          <cell r="C1720" t="str">
            <v>935026</v>
          </cell>
          <cell r="L1720">
            <v>284923.82</v>
          </cell>
        </row>
        <row r="1721">
          <cell r="A1721" t="str">
            <v>GL001</v>
          </cell>
          <cell r="C1721" t="str">
            <v>935027</v>
          </cell>
          <cell r="L1721">
            <v>926.08</v>
          </cell>
        </row>
        <row r="1722">
          <cell r="A1722" t="str">
            <v>GL001</v>
          </cell>
          <cell r="C1722" t="str">
            <v>935098</v>
          </cell>
          <cell r="L1722">
            <v>19898.47</v>
          </cell>
        </row>
        <row r="1723">
          <cell r="A1723" t="str">
            <v>GL001</v>
          </cell>
          <cell r="C1723" t="str">
            <v>935099</v>
          </cell>
          <cell r="L1723">
            <v>1.1200000000000001</v>
          </cell>
        </row>
        <row r="1724">
          <cell r="A1724" t="str">
            <v>GL001</v>
          </cell>
          <cell r="C1724" t="str">
            <v>935289</v>
          </cell>
          <cell r="L1724">
            <v>-351.29</v>
          </cell>
        </row>
        <row r="1725">
          <cell r="A1725" t="str">
            <v>GL001</v>
          </cell>
          <cell r="C1725" t="str">
            <v>935346</v>
          </cell>
          <cell r="L1725">
            <v>423.01</v>
          </cell>
        </row>
        <row r="1726">
          <cell r="A1726" t="str">
            <v>GL001</v>
          </cell>
          <cell r="C1726" t="str">
            <v>935347</v>
          </cell>
          <cell r="L1726">
            <v>-6.38</v>
          </cell>
        </row>
        <row r="1727">
          <cell r="A1727" t="str">
            <v>GL001</v>
          </cell>
          <cell r="C1727" t="str">
            <v>935389</v>
          </cell>
          <cell r="L1727">
            <v>12.03</v>
          </cell>
        </row>
        <row r="1728">
          <cell r="A1728" t="str">
            <v>GL001</v>
          </cell>
          <cell r="C1728" t="str">
            <v>935515</v>
          </cell>
          <cell r="L1728">
            <v>58446.49</v>
          </cell>
        </row>
        <row r="1729">
          <cell r="A1729" t="str">
            <v>GL001</v>
          </cell>
          <cell r="C1729" t="str">
            <v>935520</v>
          </cell>
          <cell r="L1729">
            <v>1668.64</v>
          </cell>
        </row>
        <row r="1730">
          <cell r="A1730" t="str">
            <v>GL001</v>
          </cell>
          <cell r="C1730" t="str">
            <v>935523</v>
          </cell>
          <cell r="L1730">
            <v>7651.28</v>
          </cell>
        </row>
        <row r="1731">
          <cell r="A1731" t="str">
            <v>GL001</v>
          </cell>
          <cell r="C1731" t="str">
            <v>999991</v>
          </cell>
          <cell r="L1731">
            <v>0</v>
          </cell>
        </row>
        <row r="1732">
          <cell r="A1732" t="str">
            <v>GLCOE</v>
          </cell>
          <cell r="C1732" t="str">
            <v>123102</v>
          </cell>
          <cell r="L1732">
            <v>-1000</v>
          </cell>
        </row>
        <row r="1733">
          <cell r="A1733" t="str">
            <v>GLCOE</v>
          </cell>
          <cell r="C1733" t="str">
            <v>123122</v>
          </cell>
          <cell r="L1733">
            <v>-10327118.619999999</v>
          </cell>
        </row>
        <row r="1734">
          <cell r="A1734" t="str">
            <v>GLCOE</v>
          </cell>
          <cell r="C1734" t="str">
            <v>146500</v>
          </cell>
          <cell r="L1734">
            <v>-13693857.99</v>
          </cell>
        </row>
        <row r="1735">
          <cell r="A1735" t="str">
            <v>GLCOE</v>
          </cell>
          <cell r="C1735" t="str">
            <v>171000</v>
          </cell>
          <cell r="L1735">
            <v>-12111.31</v>
          </cell>
        </row>
        <row r="1736">
          <cell r="A1736" t="str">
            <v>GLCOE</v>
          </cell>
          <cell r="C1736" t="str">
            <v>201300</v>
          </cell>
          <cell r="L1736">
            <v>1000</v>
          </cell>
        </row>
        <row r="1737">
          <cell r="A1737" t="str">
            <v>GLCOE</v>
          </cell>
          <cell r="C1737" t="str">
            <v>211000</v>
          </cell>
          <cell r="L1737">
            <v>10327118.619999999</v>
          </cell>
        </row>
        <row r="1738">
          <cell r="A1738" t="str">
            <v>GLCOE</v>
          </cell>
          <cell r="C1738" t="str">
            <v>220010</v>
          </cell>
          <cell r="L1738">
            <v>0</v>
          </cell>
        </row>
        <row r="1739">
          <cell r="A1739" t="str">
            <v>GLCOE</v>
          </cell>
          <cell r="C1739" t="str">
            <v>234500</v>
          </cell>
          <cell r="L1739">
            <v>13693857.99</v>
          </cell>
        </row>
        <row r="1740">
          <cell r="A1740" t="str">
            <v>GLCOE</v>
          </cell>
          <cell r="C1740" t="str">
            <v>237300</v>
          </cell>
          <cell r="L1740">
            <v>12111.31</v>
          </cell>
        </row>
        <row r="1741">
          <cell r="A1741" t="str">
            <v>GLCOE</v>
          </cell>
          <cell r="C1741" t="str">
            <v>417010</v>
          </cell>
          <cell r="L1741">
            <v>1379352</v>
          </cell>
        </row>
        <row r="1742">
          <cell r="A1742" t="str">
            <v>GLCOE</v>
          </cell>
          <cell r="C1742" t="str">
            <v>419802</v>
          </cell>
          <cell r="L1742">
            <v>93548.06</v>
          </cell>
        </row>
        <row r="1743">
          <cell r="A1743" t="str">
            <v>GLCOE</v>
          </cell>
          <cell r="C1743" t="str">
            <v>431802</v>
          </cell>
          <cell r="L1743">
            <v>-93548.06</v>
          </cell>
        </row>
        <row r="1744">
          <cell r="A1744" t="str">
            <v>GLCOE</v>
          </cell>
          <cell r="C1744" t="str">
            <v>556523</v>
          </cell>
          <cell r="L1744">
            <v>-1379352</v>
          </cell>
        </row>
        <row r="1745">
          <cell r="A1745" t="str">
            <v>GLFIB</v>
          </cell>
          <cell r="C1745" t="str">
            <v>100000</v>
          </cell>
          <cell r="L1745">
            <v>0</v>
          </cell>
        </row>
        <row r="1746">
          <cell r="A1746" t="str">
            <v>GLFIB</v>
          </cell>
          <cell r="C1746" t="str">
            <v>100001</v>
          </cell>
          <cell r="L1746">
            <v>0</v>
          </cell>
        </row>
        <row r="1747">
          <cell r="A1747" t="str">
            <v>GLFIB</v>
          </cell>
          <cell r="C1747" t="str">
            <v>100004</v>
          </cell>
          <cell r="L1747">
            <v>0</v>
          </cell>
        </row>
        <row r="1748">
          <cell r="A1748" t="str">
            <v>GLFIB</v>
          </cell>
          <cell r="C1748" t="str">
            <v>121100</v>
          </cell>
          <cell r="L1748">
            <v>36951503.619999997</v>
          </cell>
        </row>
        <row r="1749">
          <cell r="A1749" t="str">
            <v>GLFIB</v>
          </cell>
          <cell r="C1749" t="str">
            <v>121110</v>
          </cell>
          <cell r="L1749">
            <v>8229104.2199999997</v>
          </cell>
        </row>
        <row r="1750">
          <cell r="A1750" t="str">
            <v>GLFIB</v>
          </cell>
          <cell r="C1750" t="str">
            <v>121200</v>
          </cell>
          <cell r="L1750">
            <v>197344.99</v>
          </cell>
        </row>
        <row r="1751">
          <cell r="A1751" t="str">
            <v>GLFIB</v>
          </cell>
          <cell r="C1751" t="str">
            <v>122100</v>
          </cell>
          <cell r="L1751">
            <v>-20665947.059999999</v>
          </cell>
        </row>
        <row r="1752">
          <cell r="A1752" t="str">
            <v>GLFIB</v>
          </cell>
          <cell r="C1752" t="str">
            <v>122200</v>
          </cell>
          <cell r="L1752">
            <v>-239095.47</v>
          </cell>
        </row>
        <row r="1753">
          <cell r="A1753" t="str">
            <v>GLFIB</v>
          </cell>
          <cell r="C1753" t="str">
            <v>131046</v>
          </cell>
          <cell r="L1753">
            <v>0</v>
          </cell>
        </row>
        <row r="1754">
          <cell r="A1754" t="str">
            <v>GLFIB</v>
          </cell>
          <cell r="C1754" t="str">
            <v>131203</v>
          </cell>
          <cell r="L1754">
            <v>0</v>
          </cell>
        </row>
        <row r="1755">
          <cell r="A1755" t="str">
            <v>GLFIB</v>
          </cell>
          <cell r="C1755" t="str">
            <v>143100</v>
          </cell>
          <cell r="L1755">
            <v>0</v>
          </cell>
        </row>
        <row r="1756">
          <cell r="A1756" t="str">
            <v>GLFIB</v>
          </cell>
          <cell r="C1756" t="str">
            <v>143101</v>
          </cell>
          <cell r="L1756">
            <v>0</v>
          </cell>
        </row>
        <row r="1757">
          <cell r="A1757" t="str">
            <v>GLFIB</v>
          </cell>
          <cell r="C1757" t="str">
            <v>143102</v>
          </cell>
          <cell r="L1757">
            <v>0</v>
          </cell>
        </row>
        <row r="1758">
          <cell r="A1758" t="str">
            <v>GLFIB</v>
          </cell>
          <cell r="C1758" t="str">
            <v>143200</v>
          </cell>
          <cell r="L1758">
            <v>354.56</v>
          </cell>
        </row>
        <row r="1759">
          <cell r="A1759" t="str">
            <v>GLFIB</v>
          </cell>
          <cell r="C1759" t="str">
            <v>143400</v>
          </cell>
          <cell r="L1759">
            <v>331426.61</v>
          </cell>
        </row>
        <row r="1760">
          <cell r="A1760" t="str">
            <v>GLFIB</v>
          </cell>
          <cell r="C1760" t="str">
            <v>143995</v>
          </cell>
          <cell r="L1760">
            <v>0</v>
          </cell>
        </row>
        <row r="1761">
          <cell r="A1761" t="str">
            <v>GLFIB</v>
          </cell>
          <cell r="C1761" t="str">
            <v>146500</v>
          </cell>
          <cell r="L1761">
            <v>13693857.99</v>
          </cell>
        </row>
        <row r="1762">
          <cell r="A1762" t="str">
            <v>GLFIB</v>
          </cell>
          <cell r="C1762" t="str">
            <v>154050</v>
          </cell>
          <cell r="L1762">
            <v>1033551.16</v>
          </cell>
        </row>
        <row r="1763">
          <cell r="A1763" t="str">
            <v>GLFIB</v>
          </cell>
          <cell r="C1763" t="str">
            <v>163050</v>
          </cell>
          <cell r="L1763">
            <v>0</v>
          </cell>
        </row>
        <row r="1764">
          <cell r="A1764" t="str">
            <v>GLFIB</v>
          </cell>
          <cell r="C1764" t="str">
            <v>163060</v>
          </cell>
          <cell r="L1764">
            <v>103.4</v>
          </cell>
        </row>
        <row r="1765">
          <cell r="A1765" t="str">
            <v>GLFIB</v>
          </cell>
          <cell r="C1765" t="str">
            <v>165700</v>
          </cell>
          <cell r="L1765">
            <v>0</v>
          </cell>
        </row>
        <row r="1766">
          <cell r="A1766" t="str">
            <v>GLFIB</v>
          </cell>
          <cell r="C1766" t="str">
            <v>171000</v>
          </cell>
          <cell r="L1766">
            <v>12111.31</v>
          </cell>
        </row>
        <row r="1767">
          <cell r="A1767" t="str">
            <v>GLFIB</v>
          </cell>
          <cell r="C1767" t="str">
            <v>184220</v>
          </cell>
          <cell r="L1767">
            <v>0</v>
          </cell>
        </row>
        <row r="1768">
          <cell r="A1768" t="str">
            <v>GLFIB</v>
          </cell>
          <cell r="C1768" t="str">
            <v>184243</v>
          </cell>
          <cell r="L1768">
            <v>348.75</v>
          </cell>
        </row>
        <row r="1769">
          <cell r="A1769" t="str">
            <v>GLFIB</v>
          </cell>
          <cell r="C1769" t="str">
            <v>184413</v>
          </cell>
          <cell r="L1769">
            <v>0</v>
          </cell>
        </row>
        <row r="1770">
          <cell r="A1770" t="str">
            <v>GLFIB</v>
          </cell>
          <cell r="C1770" t="str">
            <v>184415</v>
          </cell>
          <cell r="L1770">
            <v>0</v>
          </cell>
        </row>
        <row r="1771">
          <cell r="A1771" t="str">
            <v>GLFIB</v>
          </cell>
          <cell r="C1771" t="str">
            <v>184416</v>
          </cell>
          <cell r="L1771">
            <v>0</v>
          </cell>
        </row>
        <row r="1772">
          <cell r="A1772" t="str">
            <v>GLFIB</v>
          </cell>
          <cell r="C1772" t="str">
            <v>184417</v>
          </cell>
          <cell r="L1772">
            <v>0</v>
          </cell>
        </row>
        <row r="1773">
          <cell r="A1773" t="str">
            <v>GLFIB</v>
          </cell>
          <cell r="C1773" t="str">
            <v>184421</v>
          </cell>
          <cell r="L1773">
            <v>0</v>
          </cell>
        </row>
        <row r="1774">
          <cell r="A1774" t="str">
            <v>GLFIB</v>
          </cell>
          <cell r="C1774" t="str">
            <v>184490</v>
          </cell>
          <cell r="L1774">
            <v>0</v>
          </cell>
        </row>
        <row r="1775">
          <cell r="A1775" t="str">
            <v>GLFIB</v>
          </cell>
          <cell r="C1775" t="str">
            <v>184491</v>
          </cell>
          <cell r="L1775">
            <v>0</v>
          </cell>
        </row>
        <row r="1776">
          <cell r="A1776" t="str">
            <v>GLFIB</v>
          </cell>
          <cell r="C1776" t="str">
            <v>184492</v>
          </cell>
          <cell r="L1776">
            <v>0</v>
          </cell>
        </row>
        <row r="1777">
          <cell r="A1777" t="str">
            <v>GLFIB</v>
          </cell>
          <cell r="C1777" t="str">
            <v>184915</v>
          </cell>
          <cell r="L1777">
            <v>16.100000000000001</v>
          </cell>
        </row>
        <row r="1778">
          <cell r="A1778" t="str">
            <v>GLFIB</v>
          </cell>
          <cell r="C1778" t="str">
            <v>186210</v>
          </cell>
          <cell r="L1778">
            <v>0</v>
          </cell>
        </row>
        <row r="1779">
          <cell r="A1779" t="str">
            <v>GLFIB</v>
          </cell>
          <cell r="C1779" t="str">
            <v>186899</v>
          </cell>
          <cell r="L1779">
            <v>0</v>
          </cell>
        </row>
        <row r="1780">
          <cell r="A1780" t="str">
            <v>GLFIB</v>
          </cell>
          <cell r="C1780" t="str">
            <v>211002</v>
          </cell>
          <cell r="L1780">
            <v>-10327118.619999999</v>
          </cell>
        </row>
        <row r="1781">
          <cell r="A1781" t="str">
            <v>GLFIB</v>
          </cell>
          <cell r="C1781" t="str">
            <v>216000</v>
          </cell>
          <cell r="L1781">
            <v>-17478446.48</v>
          </cell>
        </row>
        <row r="1782">
          <cell r="A1782" t="str">
            <v>GLFIB</v>
          </cell>
          <cell r="C1782" t="str">
            <v>220010</v>
          </cell>
          <cell r="L1782">
            <v>0</v>
          </cell>
        </row>
        <row r="1783">
          <cell r="A1783" t="str">
            <v>GLFIB</v>
          </cell>
          <cell r="C1783" t="str">
            <v>232050</v>
          </cell>
          <cell r="L1783">
            <v>-2450.9</v>
          </cell>
        </row>
        <row r="1784">
          <cell r="A1784" t="str">
            <v>GLFIB</v>
          </cell>
          <cell r="C1784" t="str">
            <v>232051</v>
          </cell>
          <cell r="L1784">
            <v>0</v>
          </cell>
        </row>
        <row r="1785">
          <cell r="A1785" t="str">
            <v>GLFIB</v>
          </cell>
          <cell r="C1785" t="str">
            <v>232110</v>
          </cell>
          <cell r="L1785">
            <v>-7069.25</v>
          </cell>
        </row>
        <row r="1786">
          <cell r="A1786" t="str">
            <v>GLFIB</v>
          </cell>
          <cell r="C1786" t="str">
            <v>232500</v>
          </cell>
          <cell r="L1786">
            <v>-58816.88</v>
          </cell>
        </row>
        <row r="1787">
          <cell r="A1787" t="str">
            <v>GLFIB</v>
          </cell>
          <cell r="C1787" t="str">
            <v>236080</v>
          </cell>
          <cell r="L1787">
            <v>0</v>
          </cell>
        </row>
        <row r="1788">
          <cell r="A1788" t="str">
            <v>GLFIB</v>
          </cell>
          <cell r="C1788" t="str">
            <v>236081</v>
          </cell>
          <cell r="L1788">
            <v>-61.63</v>
          </cell>
        </row>
        <row r="1789">
          <cell r="A1789" t="str">
            <v>GLFIB</v>
          </cell>
          <cell r="C1789" t="str">
            <v>236610</v>
          </cell>
          <cell r="L1789">
            <v>-0.37</v>
          </cell>
        </row>
        <row r="1790">
          <cell r="A1790" t="str">
            <v>GLFIB</v>
          </cell>
          <cell r="C1790" t="str">
            <v>236910</v>
          </cell>
          <cell r="L1790">
            <v>-833</v>
          </cell>
        </row>
        <row r="1791">
          <cell r="A1791" t="str">
            <v>GLFIB</v>
          </cell>
          <cell r="C1791" t="str">
            <v>242220</v>
          </cell>
          <cell r="L1791">
            <v>10680.03</v>
          </cell>
        </row>
        <row r="1792">
          <cell r="A1792" t="str">
            <v>GLFIB</v>
          </cell>
          <cell r="C1792" t="str">
            <v>242230</v>
          </cell>
          <cell r="L1792">
            <v>788.02</v>
          </cell>
        </row>
        <row r="1793">
          <cell r="A1793" t="str">
            <v>GLFIB</v>
          </cell>
          <cell r="C1793" t="str">
            <v>242502</v>
          </cell>
          <cell r="L1793">
            <v>-741360.65</v>
          </cell>
        </row>
        <row r="1794">
          <cell r="A1794" t="str">
            <v>GLFIB</v>
          </cell>
          <cell r="C1794" t="str">
            <v>242700</v>
          </cell>
          <cell r="L1794">
            <v>-63032.41</v>
          </cell>
        </row>
        <row r="1795">
          <cell r="A1795" t="str">
            <v>GLFIB</v>
          </cell>
          <cell r="C1795" t="str">
            <v>253920</v>
          </cell>
          <cell r="L1795">
            <v>-1976972.8</v>
          </cell>
        </row>
        <row r="1796">
          <cell r="A1796" t="str">
            <v>GLFIB</v>
          </cell>
          <cell r="C1796" t="str">
            <v>282135</v>
          </cell>
          <cell r="L1796">
            <v>-6894492.9800000004</v>
          </cell>
        </row>
        <row r="1797">
          <cell r="A1797" t="str">
            <v>GLFIB</v>
          </cell>
          <cell r="C1797" t="str">
            <v>391000</v>
          </cell>
          <cell r="L1797">
            <v>0</v>
          </cell>
        </row>
        <row r="1798">
          <cell r="A1798" t="str">
            <v>GLFIB</v>
          </cell>
          <cell r="C1798" t="str">
            <v>392000</v>
          </cell>
          <cell r="L1798">
            <v>0</v>
          </cell>
        </row>
        <row r="1799">
          <cell r="A1799" t="str">
            <v>GLFIB</v>
          </cell>
          <cell r="C1799" t="str">
            <v>394000</v>
          </cell>
          <cell r="L1799">
            <v>0</v>
          </cell>
        </row>
        <row r="1800">
          <cell r="A1800" t="str">
            <v>GLFIB</v>
          </cell>
          <cell r="C1800" t="str">
            <v>408241</v>
          </cell>
          <cell r="L1800">
            <v>437.72</v>
          </cell>
        </row>
        <row r="1801">
          <cell r="A1801" t="str">
            <v>GLFIB</v>
          </cell>
          <cell r="C1801" t="str">
            <v>408242</v>
          </cell>
          <cell r="L1801">
            <v>364.67</v>
          </cell>
        </row>
        <row r="1802">
          <cell r="A1802" t="str">
            <v>GLFIB</v>
          </cell>
          <cell r="C1802" t="str">
            <v>408243</v>
          </cell>
          <cell r="L1802">
            <v>49494.67</v>
          </cell>
        </row>
        <row r="1803">
          <cell r="A1803" t="str">
            <v>GLFIB</v>
          </cell>
          <cell r="C1803" t="str">
            <v>408260</v>
          </cell>
          <cell r="L1803">
            <v>1006.62</v>
          </cell>
        </row>
        <row r="1804">
          <cell r="A1804" t="str">
            <v>GLFIB</v>
          </cell>
          <cell r="C1804" t="str">
            <v>409210</v>
          </cell>
          <cell r="L1804">
            <v>0</v>
          </cell>
        </row>
        <row r="1805">
          <cell r="A1805" t="str">
            <v>GLFIB</v>
          </cell>
          <cell r="C1805" t="str">
            <v>409220</v>
          </cell>
          <cell r="L1805">
            <v>0</v>
          </cell>
        </row>
        <row r="1806">
          <cell r="A1806" t="str">
            <v>GLFIB</v>
          </cell>
          <cell r="C1806" t="str">
            <v>410120</v>
          </cell>
          <cell r="L1806">
            <v>1203623.24</v>
          </cell>
        </row>
        <row r="1807">
          <cell r="A1807" t="str">
            <v>GLFIB</v>
          </cell>
          <cell r="C1807" t="str">
            <v>410210</v>
          </cell>
          <cell r="L1807">
            <v>761092.17</v>
          </cell>
        </row>
        <row r="1808">
          <cell r="A1808" t="str">
            <v>GLFIB</v>
          </cell>
          <cell r="C1808" t="str">
            <v>411103</v>
          </cell>
          <cell r="L1808">
            <v>0</v>
          </cell>
        </row>
        <row r="1809">
          <cell r="A1809" t="str">
            <v>GLFIB</v>
          </cell>
          <cell r="C1809" t="str">
            <v>411210</v>
          </cell>
          <cell r="L1809">
            <v>-731003.04</v>
          </cell>
        </row>
        <row r="1810">
          <cell r="A1810" t="str">
            <v>GLFIB</v>
          </cell>
          <cell r="C1810" t="str">
            <v>417000</v>
          </cell>
          <cell r="L1810">
            <v>-7040663.4699999997</v>
          </cell>
        </row>
        <row r="1811">
          <cell r="A1811" t="str">
            <v>GLFIB</v>
          </cell>
          <cell r="C1811" t="str">
            <v>417010</v>
          </cell>
          <cell r="L1811">
            <v>-1379352</v>
          </cell>
        </row>
        <row r="1812">
          <cell r="A1812" t="str">
            <v>GLFIB</v>
          </cell>
          <cell r="C1812" t="str">
            <v>417101</v>
          </cell>
          <cell r="L1812">
            <v>292354.52</v>
          </cell>
        </row>
        <row r="1813">
          <cell r="A1813" t="str">
            <v>GLFIB</v>
          </cell>
          <cell r="C1813" t="str">
            <v>417125</v>
          </cell>
          <cell r="L1813">
            <v>81591.83</v>
          </cell>
        </row>
        <row r="1814">
          <cell r="A1814" t="str">
            <v>GLFIB</v>
          </cell>
          <cell r="C1814" t="str">
            <v>417145</v>
          </cell>
          <cell r="L1814">
            <v>12330.74</v>
          </cell>
        </row>
        <row r="1815">
          <cell r="A1815" t="str">
            <v>GLFIB</v>
          </cell>
          <cell r="C1815" t="str">
            <v>417147</v>
          </cell>
          <cell r="L1815">
            <v>100744.3</v>
          </cell>
        </row>
        <row r="1816">
          <cell r="A1816" t="str">
            <v>GLFIB</v>
          </cell>
          <cell r="C1816" t="str">
            <v>417151</v>
          </cell>
          <cell r="L1816">
            <v>5596.65</v>
          </cell>
        </row>
        <row r="1817">
          <cell r="A1817" t="str">
            <v>GLFIB</v>
          </cell>
          <cell r="C1817" t="str">
            <v>417180</v>
          </cell>
          <cell r="L1817">
            <v>1951412.42</v>
          </cell>
        </row>
        <row r="1818">
          <cell r="A1818" t="str">
            <v>GLFIB</v>
          </cell>
          <cell r="C1818" t="str">
            <v>417190</v>
          </cell>
          <cell r="L1818">
            <v>859392.16</v>
          </cell>
        </row>
        <row r="1819">
          <cell r="A1819" t="str">
            <v>GLFIB</v>
          </cell>
          <cell r="C1819" t="str">
            <v>417310</v>
          </cell>
          <cell r="L1819">
            <v>550083.62</v>
          </cell>
        </row>
        <row r="1820">
          <cell r="A1820" t="str">
            <v>GLFIB</v>
          </cell>
          <cell r="C1820" t="str">
            <v>417500</v>
          </cell>
          <cell r="L1820">
            <v>500055.59</v>
          </cell>
        </row>
        <row r="1821">
          <cell r="A1821" t="str">
            <v>GLFIB</v>
          </cell>
          <cell r="C1821" t="str">
            <v>417502</v>
          </cell>
          <cell r="L1821">
            <v>829.49</v>
          </cell>
        </row>
        <row r="1822">
          <cell r="A1822" t="str">
            <v>GLFIB</v>
          </cell>
          <cell r="C1822" t="str">
            <v>417503</v>
          </cell>
          <cell r="L1822">
            <v>19319.55</v>
          </cell>
        </row>
        <row r="1823">
          <cell r="A1823" t="str">
            <v>GLFIB</v>
          </cell>
          <cell r="C1823" t="str">
            <v>417523</v>
          </cell>
          <cell r="L1823">
            <v>51758.64</v>
          </cell>
        </row>
        <row r="1824">
          <cell r="A1824" t="str">
            <v>GLFIB</v>
          </cell>
          <cell r="C1824" t="str">
            <v>417530</v>
          </cell>
          <cell r="L1824">
            <v>12655.24</v>
          </cell>
        </row>
        <row r="1825">
          <cell r="A1825" t="str">
            <v>GLFIB</v>
          </cell>
          <cell r="C1825" t="str">
            <v>417540</v>
          </cell>
          <cell r="L1825">
            <v>19212</v>
          </cell>
        </row>
        <row r="1826">
          <cell r="A1826" t="str">
            <v>GLFIB</v>
          </cell>
          <cell r="C1826" t="str">
            <v>417541</v>
          </cell>
          <cell r="L1826">
            <v>77382.679999999993</v>
          </cell>
        </row>
        <row r="1827">
          <cell r="A1827" t="str">
            <v>GLFIB</v>
          </cell>
          <cell r="C1827" t="str">
            <v>417542</v>
          </cell>
          <cell r="L1827">
            <v>2580.8000000000002</v>
          </cell>
        </row>
        <row r="1828">
          <cell r="A1828" t="str">
            <v>GLFIB</v>
          </cell>
          <cell r="C1828" t="str">
            <v>417543</v>
          </cell>
          <cell r="L1828">
            <v>2859.6</v>
          </cell>
        </row>
        <row r="1829">
          <cell r="A1829" t="str">
            <v>GLFIB</v>
          </cell>
          <cell r="C1829" t="str">
            <v>417545</v>
          </cell>
          <cell r="L1829">
            <v>11763</v>
          </cell>
        </row>
        <row r="1830">
          <cell r="A1830" t="str">
            <v>GLFIB</v>
          </cell>
          <cell r="C1830" t="str">
            <v>417547</v>
          </cell>
          <cell r="L1830">
            <v>903.28</v>
          </cell>
        </row>
        <row r="1831">
          <cell r="A1831" t="str">
            <v>GLFIB</v>
          </cell>
          <cell r="C1831" t="str">
            <v>417549</v>
          </cell>
          <cell r="L1831">
            <v>115200</v>
          </cell>
        </row>
        <row r="1832">
          <cell r="A1832" t="str">
            <v>GLFIB</v>
          </cell>
          <cell r="C1832" t="str">
            <v>417561</v>
          </cell>
          <cell r="L1832">
            <v>32031.13</v>
          </cell>
        </row>
        <row r="1833">
          <cell r="A1833" t="str">
            <v>GLFIB</v>
          </cell>
          <cell r="C1833" t="str">
            <v>417600</v>
          </cell>
          <cell r="L1833">
            <v>176454.38</v>
          </cell>
        </row>
        <row r="1834">
          <cell r="A1834" t="str">
            <v>GLFIB</v>
          </cell>
          <cell r="C1834" t="str">
            <v>417900</v>
          </cell>
          <cell r="L1834">
            <v>328743.28999999998</v>
          </cell>
        </row>
        <row r="1835">
          <cell r="A1835" t="str">
            <v>GLFIB</v>
          </cell>
          <cell r="C1835" t="str">
            <v>419802</v>
          </cell>
          <cell r="L1835">
            <v>-93548.06</v>
          </cell>
        </row>
        <row r="1836">
          <cell r="A1836" t="str">
            <v>GLFIB</v>
          </cell>
          <cell r="C1836" t="str">
            <v>421110</v>
          </cell>
          <cell r="L1836">
            <v>-25442.05</v>
          </cell>
        </row>
        <row r="1837">
          <cell r="A1837" t="str">
            <v>GLFIB</v>
          </cell>
          <cell r="C1837" t="str">
            <v>421210</v>
          </cell>
          <cell r="L1837">
            <v>43294.06</v>
          </cell>
        </row>
        <row r="1838">
          <cell r="A1838" t="str">
            <v>GLFIB</v>
          </cell>
          <cell r="C1838" t="str">
            <v>805200</v>
          </cell>
          <cell r="L1838">
            <v>0</v>
          </cell>
        </row>
        <row r="1839">
          <cell r="A1839" t="str">
            <v>GLFIB</v>
          </cell>
          <cell r="C1839" t="str">
            <v>805300</v>
          </cell>
          <cell r="L1839">
            <v>0</v>
          </cell>
        </row>
        <row r="1840">
          <cell r="A1840" t="str">
            <v>GLFIB</v>
          </cell>
          <cell r="C1840" t="str">
            <v>805400</v>
          </cell>
          <cell r="L1840">
            <v>0</v>
          </cell>
        </row>
        <row r="1841">
          <cell r="A1841" t="str">
            <v>GLFIB</v>
          </cell>
          <cell r="C1841" t="str">
            <v>920799</v>
          </cell>
          <cell r="L1841">
            <v>0</v>
          </cell>
        </row>
        <row r="1842">
          <cell r="A1842" t="str">
            <v>GLGAS</v>
          </cell>
          <cell r="C1842" t="str">
            <v>100000</v>
          </cell>
          <cell r="L1842">
            <v>0</v>
          </cell>
        </row>
        <row r="1843">
          <cell r="A1843" t="str">
            <v>GLGAS</v>
          </cell>
          <cell r="C1843" t="str">
            <v>100050</v>
          </cell>
          <cell r="L1843">
            <v>0</v>
          </cell>
        </row>
        <row r="1844">
          <cell r="A1844" t="str">
            <v>GLGAS</v>
          </cell>
          <cell r="C1844" t="str">
            <v>100060</v>
          </cell>
          <cell r="L1844">
            <v>0</v>
          </cell>
        </row>
        <row r="1845">
          <cell r="A1845" t="str">
            <v>GLGAS</v>
          </cell>
          <cell r="C1845" t="str">
            <v>100070</v>
          </cell>
          <cell r="L1845">
            <v>0</v>
          </cell>
        </row>
        <row r="1846">
          <cell r="A1846" t="str">
            <v>GLGAS</v>
          </cell>
          <cell r="C1846" t="str">
            <v>100080</v>
          </cell>
          <cell r="L1846">
            <v>0</v>
          </cell>
        </row>
        <row r="1847">
          <cell r="A1847" t="str">
            <v>GLGAS</v>
          </cell>
          <cell r="C1847" t="str">
            <v>101000</v>
          </cell>
          <cell r="L1847">
            <v>83076059.150000006</v>
          </cell>
        </row>
        <row r="1848">
          <cell r="A1848" t="str">
            <v>GLGAS</v>
          </cell>
          <cell r="C1848" t="str">
            <v>101100</v>
          </cell>
          <cell r="L1848">
            <v>0</v>
          </cell>
        </row>
        <row r="1849">
          <cell r="A1849" t="str">
            <v>GLGAS</v>
          </cell>
          <cell r="C1849" t="str">
            <v>106200</v>
          </cell>
          <cell r="L1849">
            <v>3995027.37</v>
          </cell>
        </row>
        <row r="1850">
          <cell r="A1850" t="str">
            <v>GLGAS</v>
          </cell>
          <cell r="C1850" t="str">
            <v>107000</v>
          </cell>
          <cell r="L1850">
            <v>503.28</v>
          </cell>
        </row>
        <row r="1851">
          <cell r="A1851" t="str">
            <v>GLGAS</v>
          </cell>
          <cell r="C1851" t="str">
            <v>108000</v>
          </cell>
          <cell r="L1851">
            <v>-50577515.270000003</v>
          </cell>
        </row>
        <row r="1852">
          <cell r="A1852" t="str">
            <v>GLGAS</v>
          </cell>
          <cell r="C1852" t="str">
            <v>108001</v>
          </cell>
          <cell r="L1852">
            <v>176048.49</v>
          </cell>
        </row>
        <row r="1853">
          <cell r="A1853" t="str">
            <v>GLGAS</v>
          </cell>
          <cell r="C1853" t="str">
            <v>108099</v>
          </cell>
          <cell r="L1853">
            <v>30495727.390000001</v>
          </cell>
        </row>
        <row r="1854">
          <cell r="A1854" t="str">
            <v>GLGAS</v>
          </cell>
          <cell r="C1854" t="str">
            <v>108150</v>
          </cell>
          <cell r="L1854">
            <v>-3222.84</v>
          </cell>
        </row>
        <row r="1855">
          <cell r="A1855" t="str">
            <v>GLGAS</v>
          </cell>
          <cell r="C1855" t="str">
            <v>111000</v>
          </cell>
          <cell r="L1855">
            <v>-656139.75</v>
          </cell>
        </row>
        <row r="1856">
          <cell r="A1856" t="str">
            <v>GLGAS</v>
          </cell>
          <cell r="C1856" t="str">
            <v>111112</v>
          </cell>
          <cell r="L1856">
            <v>0</v>
          </cell>
        </row>
        <row r="1857">
          <cell r="A1857" t="str">
            <v>GLGAS</v>
          </cell>
          <cell r="C1857" t="str">
            <v>111113</v>
          </cell>
          <cell r="L1857">
            <v>0</v>
          </cell>
        </row>
        <row r="1858">
          <cell r="A1858" t="str">
            <v>GLGAS</v>
          </cell>
          <cell r="C1858" t="str">
            <v>111114</v>
          </cell>
          <cell r="L1858">
            <v>0</v>
          </cell>
        </row>
        <row r="1859">
          <cell r="A1859" t="str">
            <v>GLGAS</v>
          </cell>
          <cell r="C1859" t="str">
            <v>111121</v>
          </cell>
          <cell r="L1859">
            <v>0</v>
          </cell>
        </row>
        <row r="1860">
          <cell r="A1860" t="str">
            <v>GLGAS</v>
          </cell>
          <cell r="C1860" t="str">
            <v>131212</v>
          </cell>
          <cell r="L1860">
            <v>0</v>
          </cell>
        </row>
        <row r="1861">
          <cell r="A1861" t="str">
            <v>GLGAS</v>
          </cell>
          <cell r="C1861" t="str">
            <v>131213</v>
          </cell>
          <cell r="L1861">
            <v>0</v>
          </cell>
        </row>
        <row r="1862">
          <cell r="A1862" t="str">
            <v>GLGAS</v>
          </cell>
          <cell r="C1862" t="str">
            <v>135261</v>
          </cell>
          <cell r="L1862">
            <v>0</v>
          </cell>
        </row>
        <row r="1863">
          <cell r="A1863" t="str">
            <v>GLGAS</v>
          </cell>
          <cell r="C1863" t="str">
            <v>135262</v>
          </cell>
          <cell r="L1863">
            <v>0</v>
          </cell>
        </row>
        <row r="1864">
          <cell r="A1864" t="str">
            <v>GLGAS</v>
          </cell>
          <cell r="C1864" t="str">
            <v>141000</v>
          </cell>
          <cell r="L1864">
            <v>0</v>
          </cell>
        </row>
        <row r="1865">
          <cell r="A1865" t="str">
            <v>GLGAS</v>
          </cell>
          <cell r="C1865" t="str">
            <v>142203</v>
          </cell>
          <cell r="L1865">
            <v>-0.2</v>
          </cell>
        </row>
        <row r="1866">
          <cell r="A1866" t="str">
            <v>GLGAS</v>
          </cell>
          <cell r="C1866" t="str">
            <v>142300</v>
          </cell>
          <cell r="L1866">
            <v>1717236.93</v>
          </cell>
        </row>
        <row r="1867">
          <cell r="A1867" t="str">
            <v>GLGAS</v>
          </cell>
          <cell r="C1867" t="str">
            <v>142301</v>
          </cell>
          <cell r="L1867">
            <v>426123.06</v>
          </cell>
        </row>
        <row r="1868">
          <cell r="A1868" t="str">
            <v>GLGAS</v>
          </cell>
          <cell r="C1868" t="str">
            <v>142303</v>
          </cell>
          <cell r="L1868">
            <v>47933.120000000003</v>
          </cell>
        </row>
        <row r="1869">
          <cell r="A1869" t="str">
            <v>GLGAS</v>
          </cell>
          <cell r="C1869" t="str">
            <v>142308</v>
          </cell>
          <cell r="L1869">
            <v>0</v>
          </cell>
        </row>
        <row r="1870">
          <cell r="A1870" t="str">
            <v>GLGAS</v>
          </cell>
          <cell r="C1870" t="str">
            <v>142399</v>
          </cell>
          <cell r="L1870">
            <v>-877.56</v>
          </cell>
        </row>
        <row r="1871">
          <cell r="A1871" t="str">
            <v>GLGAS</v>
          </cell>
          <cell r="C1871" t="str">
            <v>143028</v>
          </cell>
          <cell r="L1871">
            <v>0</v>
          </cell>
        </row>
        <row r="1872">
          <cell r="A1872" t="str">
            <v>GLGAS</v>
          </cell>
          <cell r="C1872" t="str">
            <v>143100</v>
          </cell>
          <cell r="L1872">
            <v>0</v>
          </cell>
        </row>
        <row r="1873">
          <cell r="A1873" t="str">
            <v>GLGAS</v>
          </cell>
          <cell r="C1873" t="str">
            <v>143102</v>
          </cell>
          <cell r="L1873">
            <v>4573</v>
          </cell>
        </row>
        <row r="1874">
          <cell r="A1874" t="str">
            <v>GLGAS</v>
          </cell>
          <cell r="C1874" t="str">
            <v>143103</v>
          </cell>
          <cell r="L1874">
            <v>24676.18</v>
          </cell>
        </row>
        <row r="1875">
          <cell r="A1875" t="str">
            <v>GLGAS</v>
          </cell>
          <cell r="C1875" t="str">
            <v>143105</v>
          </cell>
          <cell r="L1875">
            <v>0</v>
          </cell>
        </row>
        <row r="1876">
          <cell r="A1876" t="str">
            <v>GLGAS</v>
          </cell>
          <cell r="C1876" t="str">
            <v>143110</v>
          </cell>
          <cell r="L1876">
            <v>0</v>
          </cell>
        </row>
        <row r="1877">
          <cell r="A1877" t="str">
            <v>GLGAS</v>
          </cell>
          <cell r="C1877" t="str">
            <v>143203</v>
          </cell>
          <cell r="L1877">
            <v>0</v>
          </cell>
        </row>
        <row r="1878">
          <cell r="A1878" t="str">
            <v>GLGAS</v>
          </cell>
          <cell r="C1878" t="str">
            <v>143995</v>
          </cell>
          <cell r="L1878">
            <v>0</v>
          </cell>
        </row>
        <row r="1879">
          <cell r="A1879" t="str">
            <v>GLGAS</v>
          </cell>
          <cell r="C1879" t="str">
            <v>143999</v>
          </cell>
          <cell r="L1879">
            <v>0</v>
          </cell>
        </row>
        <row r="1880">
          <cell r="A1880" t="str">
            <v>GLGAS</v>
          </cell>
          <cell r="C1880" t="str">
            <v>144500</v>
          </cell>
          <cell r="L1880">
            <v>-130000.21</v>
          </cell>
        </row>
        <row r="1881">
          <cell r="A1881" t="str">
            <v>GLGAS</v>
          </cell>
          <cell r="C1881" t="str">
            <v>146800</v>
          </cell>
          <cell r="L1881">
            <v>293733.62</v>
          </cell>
        </row>
        <row r="1882">
          <cell r="A1882" t="str">
            <v>GLGAS</v>
          </cell>
          <cell r="C1882" t="str">
            <v>154801</v>
          </cell>
          <cell r="L1882">
            <v>452000.55</v>
          </cell>
        </row>
        <row r="1883">
          <cell r="A1883" t="str">
            <v>GLGAS</v>
          </cell>
          <cell r="C1883" t="str">
            <v>154802</v>
          </cell>
          <cell r="L1883">
            <v>0</v>
          </cell>
        </row>
        <row r="1884">
          <cell r="A1884" t="str">
            <v>GLGAS</v>
          </cell>
          <cell r="C1884" t="str">
            <v>154803</v>
          </cell>
          <cell r="L1884">
            <v>0</v>
          </cell>
        </row>
        <row r="1885">
          <cell r="A1885" t="str">
            <v>GLGAS</v>
          </cell>
          <cell r="C1885" t="str">
            <v>163011</v>
          </cell>
          <cell r="L1885">
            <v>0</v>
          </cell>
        </row>
        <row r="1886">
          <cell r="A1886" t="str">
            <v>GLGAS</v>
          </cell>
          <cell r="C1886" t="str">
            <v>163025</v>
          </cell>
          <cell r="L1886">
            <v>0</v>
          </cell>
        </row>
        <row r="1887">
          <cell r="A1887" t="str">
            <v>GLGAS</v>
          </cell>
          <cell r="C1887" t="str">
            <v>163081</v>
          </cell>
          <cell r="L1887">
            <v>0</v>
          </cell>
        </row>
        <row r="1888">
          <cell r="A1888" t="str">
            <v>GLGAS</v>
          </cell>
          <cell r="C1888" t="str">
            <v>163100</v>
          </cell>
          <cell r="L1888">
            <v>0</v>
          </cell>
        </row>
        <row r="1889">
          <cell r="A1889" t="str">
            <v>GLGAS</v>
          </cell>
          <cell r="C1889" t="str">
            <v>163801</v>
          </cell>
          <cell r="L1889">
            <v>0</v>
          </cell>
        </row>
        <row r="1890">
          <cell r="A1890" t="str">
            <v>GLGAS</v>
          </cell>
          <cell r="C1890" t="str">
            <v>163802</v>
          </cell>
          <cell r="L1890">
            <v>11.52</v>
          </cell>
        </row>
        <row r="1891">
          <cell r="A1891" t="str">
            <v>GLGAS</v>
          </cell>
          <cell r="C1891" t="str">
            <v>163996</v>
          </cell>
          <cell r="L1891">
            <v>-3283.83</v>
          </cell>
        </row>
        <row r="1892">
          <cell r="A1892" t="str">
            <v>GLGAS</v>
          </cell>
          <cell r="C1892" t="str">
            <v>163999</v>
          </cell>
          <cell r="L1892">
            <v>0</v>
          </cell>
        </row>
        <row r="1893">
          <cell r="A1893" t="str">
            <v>GLGAS</v>
          </cell>
          <cell r="C1893" t="str">
            <v>164100</v>
          </cell>
          <cell r="L1893">
            <v>-707112.41</v>
          </cell>
        </row>
        <row r="1894">
          <cell r="A1894" t="str">
            <v>GLGAS</v>
          </cell>
          <cell r="C1894" t="str">
            <v>164106</v>
          </cell>
          <cell r="L1894">
            <v>-398792.98</v>
          </cell>
        </row>
        <row r="1895">
          <cell r="A1895" t="str">
            <v>GLGAS</v>
          </cell>
          <cell r="C1895" t="str">
            <v>164107</v>
          </cell>
          <cell r="L1895">
            <v>-223836.86</v>
          </cell>
        </row>
        <row r="1896">
          <cell r="A1896" t="str">
            <v>GLGAS</v>
          </cell>
          <cell r="C1896" t="str">
            <v>164110</v>
          </cell>
          <cell r="L1896">
            <v>1486293.18</v>
          </cell>
        </row>
        <row r="1897">
          <cell r="A1897" t="str">
            <v>GLGAS</v>
          </cell>
          <cell r="C1897" t="str">
            <v>164120</v>
          </cell>
          <cell r="L1897">
            <v>1579575.58</v>
          </cell>
        </row>
        <row r="1898">
          <cell r="A1898" t="str">
            <v>GLGAS</v>
          </cell>
          <cell r="C1898" t="str">
            <v>164130</v>
          </cell>
          <cell r="L1898">
            <v>777185.31</v>
          </cell>
        </row>
        <row r="1899">
          <cell r="A1899" t="str">
            <v>GLGAS</v>
          </cell>
          <cell r="C1899" t="str">
            <v>165100</v>
          </cell>
          <cell r="L1899">
            <v>102920.17</v>
          </cell>
        </row>
        <row r="1900">
          <cell r="A1900" t="str">
            <v>GLGAS</v>
          </cell>
          <cell r="C1900" t="str">
            <v>171000</v>
          </cell>
          <cell r="L1900">
            <v>0</v>
          </cell>
        </row>
        <row r="1901">
          <cell r="A1901" t="str">
            <v>GLGAS</v>
          </cell>
          <cell r="C1901" t="str">
            <v>173200</v>
          </cell>
          <cell r="L1901">
            <v>5690171.3799999999</v>
          </cell>
        </row>
        <row r="1902">
          <cell r="A1902" t="str">
            <v>GLGAS</v>
          </cell>
          <cell r="C1902" t="str">
            <v>174005</v>
          </cell>
          <cell r="L1902">
            <v>0</v>
          </cell>
        </row>
        <row r="1903">
          <cell r="A1903" t="str">
            <v>GLGAS</v>
          </cell>
          <cell r="C1903" t="str">
            <v>174007</v>
          </cell>
          <cell r="L1903">
            <v>0</v>
          </cell>
        </row>
        <row r="1904">
          <cell r="A1904" t="str">
            <v>GLGAS</v>
          </cell>
          <cell r="C1904" t="str">
            <v>175100</v>
          </cell>
          <cell r="L1904">
            <v>326420</v>
          </cell>
        </row>
        <row r="1905">
          <cell r="A1905" t="str">
            <v>GLGAS</v>
          </cell>
          <cell r="C1905" t="str">
            <v>175500</v>
          </cell>
          <cell r="L1905">
            <v>0</v>
          </cell>
        </row>
        <row r="1906">
          <cell r="A1906" t="str">
            <v>GLGAS</v>
          </cell>
          <cell r="C1906" t="str">
            <v>181301</v>
          </cell>
          <cell r="L1906">
            <v>487562.32</v>
          </cell>
        </row>
        <row r="1907">
          <cell r="A1907" t="str">
            <v>GLGAS</v>
          </cell>
          <cell r="C1907" t="str">
            <v>182301</v>
          </cell>
          <cell r="L1907">
            <v>260000</v>
          </cell>
        </row>
        <row r="1908">
          <cell r="A1908" t="str">
            <v>GLGAS</v>
          </cell>
          <cell r="C1908" t="str">
            <v>182302</v>
          </cell>
          <cell r="L1908">
            <v>0</v>
          </cell>
        </row>
        <row r="1909">
          <cell r="A1909" t="str">
            <v>GLGAS</v>
          </cell>
          <cell r="C1909" t="str">
            <v>182305</v>
          </cell>
          <cell r="L1909">
            <v>26953.55</v>
          </cell>
        </row>
        <row r="1910">
          <cell r="A1910" t="str">
            <v>GLGAS</v>
          </cell>
          <cell r="C1910" t="str">
            <v>182306</v>
          </cell>
          <cell r="L1910">
            <v>809436</v>
          </cell>
        </row>
        <row r="1911">
          <cell r="A1911" t="str">
            <v>GLGAS</v>
          </cell>
          <cell r="C1911" t="str">
            <v>182307</v>
          </cell>
          <cell r="L1911">
            <v>239122</v>
          </cell>
        </row>
        <row r="1912">
          <cell r="A1912" t="str">
            <v>GLGAS</v>
          </cell>
          <cell r="C1912" t="str">
            <v>182319</v>
          </cell>
          <cell r="L1912">
            <v>838.64</v>
          </cell>
        </row>
        <row r="1913">
          <cell r="A1913" t="str">
            <v>GLGAS</v>
          </cell>
          <cell r="C1913" t="str">
            <v>182326</v>
          </cell>
          <cell r="L1913">
            <v>449632.31</v>
          </cell>
        </row>
        <row r="1914">
          <cell r="A1914" t="str">
            <v>GLGAS</v>
          </cell>
          <cell r="C1914" t="str">
            <v>182328</v>
          </cell>
          <cell r="L1914">
            <v>285353.44</v>
          </cell>
        </row>
        <row r="1915">
          <cell r="A1915" t="str">
            <v>GLGAS</v>
          </cell>
          <cell r="C1915" t="str">
            <v>182329</v>
          </cell>
          <cell r="L1915">
            <v>0</v>
          </cell>
        </row>
        <row r="1916">
          <cell r="A1916" t="str">
            <v>GLGAS</v>
          </cell>
          <cell r="C1916" t="str">
            <v>182353</v>
          </cell>
          <cell r="L1916">
            <v>3220641</v>
          </cell>
        </row>
        <row r="1917">
          <cell r="A1917" t="str">
            <v>GLGAS</v>
          </cell>
          <cell r="C1917" t="str">
            <v>182356</v>
          </cell>
          <cell r="L1917">
            <v>6656674</v>
          </cell>
        </row>
        <row r="1918">
          <cell r="A1918" t="str">
            <v>GLGAS</v>
          </cell>
          <cell r="C1918" t="str">
            <v>182357</v>
          </cell>
          <cell r="L1918">
            <v>0</v>
          </cell>
        </row>
        <row r="1919">
          <cell r="A1919" t="str">
            <v>GLGAS</v>
          </cell>
          <cell r="C1919" t="str">
            <v>182398</v>
          </cell>
          <cell r="L1919">
            <v>-449510.49</v>
          </cell>
        </row>
        <row r="1920">
          <cell r="A1920" t="str">
            <v>GLGAS</v>
          </cell>
          <cell r="C1920" t="str">
            <v>182399</v>
          </cell>
          <cell r="L1920">
            <v>449510.49</v>
          </cell>
        </row>
        <row r="1921">
          <cell r="A1921" t="str">
            <v>GLGAS</v>
          </cell>
          <cell r="C1921" t="str">
            <v>183000</v>
          </cell>
          <cell r="L1921">
            <v>0</v>
          </cell>
        </row>
        <row r="1922">
          <cell r="A1922" t="str">
            <v>GLGAS</v>
          </cell>
          <cell r="C1922" t="str">
            <v>184013</v>
          </cell>
          <cell r="L1922">
            <v>0</v>
          </cell>
        </row>
        <row r="1923">
          <cell r="A1923" t="str">
            <v>GLGAS</v>
          </cell>
          <cell r="C1923" t="str">
            <v>184017</v>
          </cell>
          <cell r="L1923">
            <v>0</v>
          </cell>
        </row>
        <row r="1924">
          <cell r="A1924" t="str">
            <v>GLGAS</v>
          </cell>
          <cell r="C1924" t="str">
            <v>184305</v>
          </cell>
          <cell r="L1924">
            <v>0</v>
          </cell>
        </row>
        <row r="1925">
          <cell r="A1925" t="str">
            <v>GLGAS</v>
          </cell>
          <cell r="C1925" t="str">
            <v>184311</v>
          </cell>
          <cell r="L1925">
            <v>142</v>
          </cell>
        </row>
        <row r="1926">
          <cell r="A1926" t="str">
            <v>GLGAS</v>
          </cell>
          <cell r="C1926" t="str">
            <v>184312</v>
          </cell>
          <cell r="L1926">
            <v>0</v>
          </cell>
        </row>
        <row r="1927">
          <cell r="A1927" t="str">
            <v>GLGAS</v>
          </cell>
          <cell r="C1927" t="str">
            <v>184314</v>
          </cell>
          <cell r="L1927">
            <v>174.75</v>
          </cell>
        </row>
        <row r="1928">
          <cell r="A1928" t="str">
            <v>GLGAS</v>
          </cell>
          <cell r="C1928" t="str">
            <v>184342</v>
          </cell>
          <cell r="L1928">
            <v>0</v>
          </cell>
        </row>
        <row r="1929">
          <cell r="A1929" t="str">
            <v>GLGAS</v>
          </cell>
          <cell r="C1929" t="str">
            <v>184345</v>
          </cell>
          <cell r="L1929">
            <v>0</v>
          </cell>
        </row>
        <row r="1930">
          <cell r="A1930" t="str">
            <v>GLGAS</v>
          </cell>
          <cell r="C1930" t="str">
            <v>184392</v>
          </cell>
          <cell r="L1930">
            <v>0</v>
          </cell>
        </row>
        <row r="1931">
          <cell r="A1931" t="str">
            <v>GLGAS</v>
          </cell>
          <cell r="C1931" t="str">
            <v>184396</v>
          </cell>
          <cell r="L1931">
            <v>0</v>
          </cell>
        </row>
        <row r="1932">
          <cell r="A1932" t="str">
            <v>GLGAS</v>
          </cell>
          <cell r="C1932" t="str">
            <v>184413</v>
          </cell>
          <cell r="L1932">
            <v>0</v>
          </cell>
        </row>
        <row r="1933">
          <cell r="A1933" t="str">
            <v>GLGAS</v>
          </cell>
          <cell r="C1933" t="str">
            <v>184415</v>
          </cell>
          <cell r="L1933">
            <v>0</v>
          </cell>
        </row>
        <row r="1934">
          <cell r="A1934" t="str">
            <v>GLGAS</v>
          </cell>
          <cell r="C1934" t="str">
            <v>184416</v>
          </cell>
          <cell r="L1934">
            <v>0</v>
          </cell>
        </row>
        <row r="1935">
          <cell r="A1935" t="str">
            <v>GLGAS</v>
          </cell>
          <cell r="C1935" t="str">
            <v>184420</v>
          </cell>
          <cell r="L1935">
            <v>0</v>
          </cell>
        </row>
        <row r="1936">
          <cell r="A1936" t="str">
            <v>GLGAS</v>
          </cell>
          <cell r="C1936" t="str">
            <v>184421</v>
          </cell>
          <cell r="L1936">
            <v>0</v>
          </cell>
        </row>
        <row r="1937">
          <cell r="A1937" t="str">
            <v>GLGAS</v>
          </cell>
          <cell r="C1937" t="str">
            <v>184490</v>
          </cell>
          <cell r="L1937">
            <v>0</v>
          </cell>
        </row>
        <row r="1938">
          <cell r="A1938" t="str">
            <v>GLGAS</v>
          </cell>
          <cell r="C1938" t="str">
            <v>184491</v>
          </cell>
          <cell r="L1938">
            <v>0</v>
          </cell>
        </row>
        <row r="1939">
          <cell r="A1939" t="str">
            <v>GLGAS</v>
          </cell>
          <cell r="C1939" t="str">
            <v>184492</v>
          </cell>
          <cell r="L1939">
            <v>0</v>
          </cell>
        </row>
        <row r="1940">
          <cell r="A1940" t="str">
            <v>GLGAS</v>
          </cell>
          <cell r="C1940" t="str">
            <v>184620</v>
          </cell>
          <cell r="L1940">
            <v>0</v>
          </cell>
        </row>
        <row r="1941">
          <cell r="A1941" t="str">
            <v>GLGAS</v>
          </cell>
          <cell r="C1941" t="str">
            <v>184891</v>
          </cell>
          <cell r="L1941">
            <v>38642</v>
          </cell>
        </row>
        <row r="1942">
          <cell r="A1942" t="str">
            <v>GLGAS</v>
          </cell>
          <cell r="C1942" t="str">
            <v>184915</v>
          </cell>
          <cell r="L1942">
            <v>0</v>
          </cell>
        </row>
        <row r="1943">
          <cell r="A1943" t="str">
            <v>GLGAS</v>
          </cell>
          <cell r="C1943" t="str">
            <v>184999</v>
          </cell>
          <cell r="L1943">
            <v>0</v>
          </cell>
        </row>
        <row r="1944">
          <cell r="A1944" t="str">
            <v>GLGAS</v>
          </cell>
          <cell r="C1944" t="str">
            <v>186038</v>
          </cell>
          <cell r="L1944">
            <v>0</v>
          </cell>
        </row>
        <row r="1945">
          <cell r="A1945" t="str">
            <v>GLGAS</v>
          </cell>
          <cell r="C1945" t="str">
            <v>186210</v>
          </cell>
          <cell r="L1945">
            <v>0</v>
          </cell>
        </row>
        <row r="1946">
          <cell r="A1946" t="str">
            <v>GLGAS</v>
          </cell>
          <cell r="C1946" t="str">
            <v>186600</v>
          </cell>
          <cell r="L1946">
            <v>39492327.100000001</v>
          </cell>
        </row>
        <row r="1947">
          <cell r="A1947" t="str">
            <v>GLGAS</v>
          </cell>
          <cell r="C1947" t="str">
            <v>186815</v>
          </cell>
          <cell r="L1947">
            <v>42006.29</v>
          </cell>
        </row>
        <row r="1948">
          <cell r="A1948" t="str">
            <v>GLGAS</v>
          </cell>
          <cell r="C1948" t="str">
            <v>186960</v>
          </cell>
          <cell r="L1948">
            <v>0</v>
          </cell>
        </row>
        <row r="1949">
          <cell r="A1949" t="str">
            <v>GLGAS</v>
          </cell>
          <cell r="C1949" t="str">
            <v>186976</v>
          </cell>
          <cell r="L1949">
            <v>142592</v>
          </cell>
        </row>
        <row r="1950">
          <cell r="A1950" t="str">
            <v>GLGAS</v>
          </cell>
          <cell r="C1950" t="str">
            <v>190117</v>
          </cell>
          <cell r="L1950">
            <v>-18127.95</v>
          </cell>
        </row>
        <row r="1951">
          <cell r="A1951" t="str">
            <v>GLGAS</v>
          </cell>
          <cell r="C1951" t="str">
            <v>190124</v>
          </cell>
          <cell r="L1951">
            <v>113621</v>
          </cell>
        </row>
        <row r="1952">
          <cell r="A1952" t="str">
            <v>GLGAS</v>
          </cell>
          <cell r="C1952" t="str">
            <v>190126</v>
          </cell>
          <cell r="L1952">
            <v>2737385</v>
          </cell>
        </row>
        <row r="1953">
          <cell r="A1953" t="str">
            <v>GLGAS</v>
          </cell>
          <cell r="C1953" t="str">
            <v>190331</v>
          </cell>
          <cell r="L1953">
            <v>191726</v>
          </cell>
        </row>
        <row r="1954">
          <cell r="A1954" t="str">
            <v>GLGAS</v>
          </cell>
          <cell r="C1954" t="str">
            <v>190340</v>
          </cell>
          <cell r="L1954">
            <v>10922.61</v>
          </cell>
        </row>
        <row r="1955">
          <cell r="A1955" t="str">
            <v>GLGAS</v>
          </cell>
          <cell r="C1955" t="str">
            <v>190356</v>
          </cell>
          <cell r="L1955">
            <v>2542445</v>
          </cell>
        </row>
        <row r="1956">
          <cell r="A1956" t="str">
            <v>GLGAS</v>
          </cell>
          <cell r="C1956" t="str">
            <v>191110</v>
          </cell>
          <cell r="L1956">
            <v>1277109.5</v>
          </cell>
        </row>
        <row r="1957">
          <cell r="A1957" t="str">
            <v>GLGAS</v>
          </cell>
          <cell r="C1957" t="str">
            <v>191120</v>
          </cell>
          <cell r="L1957">
            <v>398220.37</v>
          </cell>
        </row>
        <row r="1958">
          <cell r="A1958" t="str">
            <v>GLGAS</v>
          </cell>
          <cell r="C1958" t="str">
            <v>191130</v>
          </cell>
          <cell r="L1958">
            <v>55547.47</v>
          </cell>
        </row>
        <row r="1959">
          <cell r="A1959" t="str">
            <v>GLGAS</v>
          </cell>
          <cell r="C1959" t="str">
            <v>191310</v>
          </cell>
          <cell r="L1959">
            <v>-2172735.23</v>
          </cell>
        </row>
        <row r="1960">
          <cell r="A1960" t="str">
            <v>GLGAS</v>
          </cell>
          <cell r="C1960" t="str">
            <v>191320</v>
          </cell>
          <cell r="L1960">
            <v>-768326.94</v>
          </cell>
        </row>
        <row r="1961">
          <cell r="A1961" t="str">
            <v>GLGAS</v>
          </cell>
          <cell r="C1961" t="str">
            <v>191330</v>
          </cell>
          <cell r="L1961">
            <v>-341950.84</v>
          </cell>
        </row>
        <row r="1962">
          <cell r="A1962" t="str">
            <v>GLGAS</v>
          </cell>
          <cell r="C1962" t="str">
            <v>191410</v>
          </cell>
          <cell r="L1962">
            <v>531454.79</v>
          </cell>
        </row>
        <row r="1963">
          <cell r="A1963" t="str">
            <v>GLGAS</v>
          </cell>
          <cell r="C1963" t="str">
            <v>191420</v>
          </cell>
          <cell r="L1963">
            <v>441513.4</v>
          </cell>
        </row>
        <row r="1964">
          <cell r="A1964" t="str">
            <v>GLGAS</v>
          </cell>
          <cell r="C1964" t="str">
            <v>191430</v>
          </cell>
          <cell r="L1964">
            <v>-174537.04</v>
          </cell>
        </row>
        <row r="1965">
          <cell r="A1965" t="str">
            <v>GLGAS</v>
          </cell>
          <cell r="C1965" t="str">
            <v>191499</v>
          </cell>
          <cell r="L1965">
            <v>0</v>
          </cell>
        </row>
        <row r="1966">
          <cell r="A1966" t="str">
            <v>GLGAS</v>
          </cell>
          <cell r="C1966" t="str">
            <v>191510</v>
          </cell>
          <cell r="L1966">
            <v>-8350</v>
          </cell>
        </row>
        <row r="1967">
          <cell r="A1967" t="str">
            <v>GLGAS</v>
          </cell>
          <cell r="C1967" t="str">
            <v>191511</v>
          </cell>
          <cell r="L1967">
            <v>-291557</v>
          </cell>
        </row>
        <row r="1968">
          <cell r="A1968" t="str">
            <v>GLGAS</v>
          </cell>
          <cell r="C1968" t="str">
            <v>191520</v>
          </cell>
          <cell r="L1968">
            <v>0</v>
          </cell>
        </row>
        <row r="1969">
          <cell r="A1969" t="str">
            <v>GLGAS</v>
          </cell>
          <cell r="C1969" t="str">
            <v>191530</v>
          </cell>
          <cell r="L1969">
            <v>0</v>
          </cell>
        </row>
        <row r="1970">
          <cell r="A1970" t="str">
            <v>GLGAS</v>
          </cell>
          <cell r="C1970" t="str">
            <v>191610</v>
          </cell>
          <cell r="L1970">
            <v>824763.65</v>
          </cell>
        </row>
        <row r="1971">
          <cell r="A1971" t="str">
            <v>GLGAS</v>
          </cell>
          <cell r="C1971" t="str">
            <v>191620</v>
          </cell>
          <cell r="L1971">
            <v>309239.08</v>
          </cell>
        </row>
        <row r="1972">
          <cell r="A1972" t="str">
            <v>GLGAS</v>
          </cell>
          <cell r="C1972" t="str">
            <v>191630</v>
          </cell>
          <cell r="L1972">
            <v>85401.14</v>
          </cell>
        </row>
        <row r="1973">
          <cell r="A1973" t="str">
            <v>GLGAS</v>
          </cell>
          <cell r="C1973" t="str">
            <v>191810</v>
          </cell>
          <cell r="L1973">
            <v>2281.46</v>
          </cell>
        </row>
        <row r="1974">
          <cell r="A1974" t="str">
            <v>GLGAS</v>
          </cell>
          <cell r="C1974" t="str">
            <v>191820</v>
          </cell>
          <cell r="L1974">
            <v>1516.54</v>
          </cell>
        </row>
        <row r="1975">
          <cell r="A1975" t="str">
            <v>GLGAS</v>
          </cell>
          <cell r="C1975" t="str">
            <v>191830</v>
          </cell>
          <cell r="L1975">
            <v>-418.33</v>
          </cell>
        </row>
        <row r="1976">
          <cell r="A1976" t="str">
            <v>GLGAS</v>
          </cell>
          <cell r="C1976" t="str">
            <v>191910</v>
          </cell>
          <cell r="L1976">
            <v>28.37</v>
          </cell>
        </row>
        <row r="1977">
          <cell r="A1977" t="str">
            <v>GLGAS</v>
          </cell>
          <cell r="C1977" t="str">
            <v>191920</v>
          </cell>
          <cell r="L1977">
            <v>0</v>
          </cell>
        </row>
        <row r="1978">
          <cell r="A1978" t="str">
            <v>GLGAS</v>
          </cell>
          <cell r="C1978" t="str">
            <v>191999</v>
          </cell>
          <cell r="L1978">
            <v>629230.26</v>
          </cell>
        </row>
        <row r="1979">
          <cell r="A1979" t="str">
            <v>GLGAS</v>
          </cell>
          <cell r="C1979" t="str">
            <v>201800</v>
          </cell>
          <cell r="L1979">
            <v>-1000</v>
          </cell>
        </row>
        <row r="1980">
          <cell r="A1980" t="str">
            <v>GLGAS</v>
          </cell>
          <cell r="C1980" t="str">
            <v>211800</v>
          </cell>
          <cell r="L1980">
            <v>-26150905.699999999</v>
          </cell>
        </row>
        <row r="1981">
          <cell r="A1981" t="str">
            <v>GLGAS</v>
          </cell>
          <cell r="C1981" t="str">
            <v>212100</v>
          </cell>
          <cell r="L1981">
            <v>0</v>
          </cell>
        </row>
        <row r="1982">
          <cell r="A1982" t="str">
            <v>GLGAS</v>
          </cell>
          <cell r="C1982" t="str">
            <v>216000</v>
          </cell>
          <cell r="L1982">
            <v>-1608443.91</v>
          </cell>
        </row>
        <row r="1983">
          <cell r="A1983" t="str">
            <v>GLGAS</v>
          </cell>
          <cell r="C1983" t="str">
            <v>220010</v>
          </cell>
          <cell r="L1983">
            <v>0</v>
          </cell>
        </row>
        <row r="1984">
          <cell r="A1984" t="str">
            <v>GLGAS</v>
          </cell>
          <cell r="C1984" t="str">
            <v>221800</v>
          </cell>
          <cell r="L1984">
            <v>-55000000</v>
          </cell>
        </row>
        <row r="1985">
          <cell r="A1985" t="str">
            <v>GLGAS</v>
          </cell>
          <cell r="C1985" t="str">
            <v>223801</v>
          </cell>
          <cell r="L1985">
            <v>-3085261.49</v>
          </cell>
        </row>
        <row r="1986">
          <cell r="A1986" t="str">
            <v>GLGAS</v>
          </cell>
          <cell r="C1986" t="str">
            <v>228210</v>
          </cell>
          <cell r="L1986">
            <v>0</v>
          </cell>
        </row>
        <row r="1987">
          <cell r="A1987" t="str">
            <v>GLGAS</v>
          </cell>
          <cell r="C1987" t="str">
            <v>228220</v>
          </cell>
          <cell r="L1987">
            <v>8.7799999999999994</v>
          </cell>
        </row>
        <row r="1988">
          <cell r="A1988" t="str">
            <v>GLGAS</v>
          </cell>
          <cell r="C1988" t="str">
            <v>228230</v>
          </cell>
          <cell r="L1988">
            <v>0</v>
          </cell>
        </row>
        <row r="1989">
          <cell r="A1989" t="str">
            <v>GLGAS</v>
          </cell>
          <cell r="C1989" t="str">
            <v>228310</v>
          </cell>
          <cell r="L1989">
            <v>0</v>
          </cell>
        </row>
        <row r="1990">
          <cell r="A1990" t="str">
            <v>GLGAS</v>
          </cell>
          <cell r="C1990" t="str">
            <v>228319</v>
          </cell>
          <cell r="L1990">
            <v>-6815678</v>
          </cell>
        </row>
        <row r="1991">
          <cell r="A1991" t="str">
            <v>GLGAS</v>
          </cell>
          <cell r="C1991" t="str">
            <v>229001</v>
          </cell>
          <cell r="L1991">
            <v>0</v>
          </cell>
        </row>
        <row r="1992">
          <cell r="A1992" t="str">
            <v>GLGAS</v>
          </cell>
          <cell r="C1992" t="str">
            <v>230304</v>
          </cell>
          <cell r="L1992">
            <v>-27909.71</v>
          </cell>
        </row>
        <row r="1993">
          <cell r="A1993" t="str">
            <v>GLGAS</v>
          </cell>
          <cell r="C1993" t="str">
            <v>231100</v>
          </cell>
          <cell r="L1993">
            <v>-40217.519999999997</v>
          </cell>
        </row>
        <row r="1994">
          <cell r="A1994" t="str">
            <v>GLGAS</v>
          </cell>
          <cell r="C1994" t="str">
            <v>232006</v>
          </cell>
          <cell r="L1994">
            <v>-1229011.3999999999</v>
          </cell>
        </row>
        <row r="1995">
          <cell r="A1995" t="str">
            <v>GLGAS</v>
          </cell>
          <cell r="C1995" t="str">
            <v>232007</v>
          </cell>
          <cell r="L1995">
            <v>0</v>
          </cell>
        </row>
        <row r="1996">
          <cell r="A1996" t="str">
            <v>GLGAS</v>
          </cell>
          <cell r="C1996" t="str">
            <v>232010</v>
          </cell>
          <cell r="L1996">
            <v>0</v>
          </cell>
        </row>
        <row r="1997">
          <cell r="A1997" t="str">
            <v>GLGAS</v>
          </cell>
          <cell r="C1997" t="str">
            <v>232030</v>
          </cell>
          <cell r="L1997">
            <v>-50537.24</v>
          </cell>
        </row>
        <row r="1998">
          <cell r="A1998" t="str">
            <v>GLGAS</v>
          </cell>
          <cell r="C1998" t="str">
            <v>232110</v>
          </cell>
          <cell r="L1998">
            <v>-15290.19</v>
          </cell>
        </row>
        <row r="1999">
          <cell r="A1999" t="str">
            <v>GLGAS</v>
          </cell>
          <cell r="C1999" t="str">
            <v>232800</v>
          </cell>
          <cell r="L1999">
            <v>-150457.26</v>
          </cell>
        </row>
        <row r="2000">
          <cell r="A2000" t="str">
            <v>GLGAS</v>
          </cell>
          <cell r="C2000" t="str">
            <v>232801</v>
          </cell>
          <cell r="L2000">
            <v>0</v>
          </cell>
        </row>
        <row r="2001">
          <cell r="A2001" t="str">
            <v>GLGAS</v>
          </cell>
          <cell r="C2001" t="str">
            <v>232802</v>
          </cell>
          <cell r="L2001">
            <v>0</v>
          </cell>
        </row>
        <row r="2002">
          <cell r="A2002" t="str">
            <v>GLGAS</v>
          </cell>
          <cell r="C2002" t="str">
            <v>232804</v>
          </cell>
          <cell r="L2002">
            <v>0</v>
          </cell>
        </row>
        <row r="2003">
          <cell r="A2003" t="str">
            <v>GLGAS</v>
          </cell>
          <cell r="C2003" t="str">
            <v>232806</v>
          </cell>
          <cell r="L2003">
            <v>-1356365.43</v>
          </cell>
        </row>
        <row r="2004">
          <cell r="A2004" t="str">
            <v>GLGAS</v>
          </cell>
          <cell r="C2004" t="str">
            <v>232810</v>
          </cell>
          <cell r="L2004">
            <v>-92784.56</v>
          </cell>
        </row>
        <row r="2005">
          <cell r="A2005" t="str">
            <v>GLGAS</v>
          </cell>
          <cell r="C2005" t="str">
            <v>232820</v>
          </cell>
          <cell r="L2005">
            <v>-48490.05</v>
          </cell>
        </row>
        <row r="2006">
          <cell r="A2006" t="str">
            <v>GLGAS</v>
          </cell>
          <cell r="C2006" t="str">
            <v>232830</v>
          </cell>
          <cell r="L2006">
            <v>125091.79</v>
          </cell>
        </row>
        <row r="2007">
          <cell r="A2007" t="str">
            <v>GLGAS</v>
          </cell>
          <cell r="C2007" t="str">
            <v>232850</v>
          </cell>
          <cell r="L2007">
            <v>38712.22</v>
          </cell>
        </row>
        <row r="2008">
          <cell r="A2008" t="str">
            <v>GLGAS</v>
          </cell>
          <cell r="C2008" t="str">
            <v>234800</v>
          </cell>
          <cell r="L2008">
            <v>-54.94</v>
          </cell>
        </row>
        <row r="2009">
          <cell r="A2009" t="str">
            <v>GLGAS</v>
          </cell>
          <cell r="C2009" t="str">
            <v>235300</v>
          </cell>
          <cell r="L2009">
            <v>-1992215.15</v>
          </cell>
        </row>
        <row r="2010">
          <cell r="A2010" t="str">
            <v>GLGAS</v>
          </cell>
          <cell r="C2010" t="str">
            <v>236080</v>
          </cell>
          <cell r="L2010">
            <v>-2169.9299999999998</v>
          </cell>
        </row>
        <row r="2011">
          <cell r="A2011" t="str">
            <v>GLGAS</v>
          </cell>
          <cell r="C2011" t="str">
            <v>236300</v>
          </cell>
          <cell r="L2011">
            <v>-910.18</v>
          </cell>
        </row>
        <row r="2012">
          <cell r="A2012" t="str">
            <v>GLGAS</v>
          </cell>
          <cell r="C2012" t="str">
            <v>236400</v>
          </cell>
          <cell r="L2012">
            <v>-4880.74</v>
          </cell>
        </row>
        <row r="2013">
          <cell r="A2013" t="str">
            <v>GLGAS</v>
          </cell>
          <cell r="C2013" t="str">
            <v>236510</v>
          </cell>
          <cell r="L2013">
            <v>-51.73</v>
          </cell>
        </row>
        <row r="2014">
          <cell r="A2014" t="str">
            <v>GLGAS</v>
          </cell>
          <cell r="C2014" t="str">
            <v>236520</v>
          </cell>
          <cell r="L2014">
            <v>0</v>
          </cell>
        </row>
        <row r="2015">
          <cell r="A2015" t="str">
            <v>GLGAS</v>
          </cell>
          <cell r="C2015" t="str">
            <v>236600</v>
          </cell>
          <cell r="L2015">
            <v>0</v>
          </cell>
        </row>
        <row r="2016">
          <cell r="A2016" t="str">
            <v>GLGAS</v>
          </cell>
          <cell r="C2016" t="str">
            <v>236910</v>
          </cell>
          <cell r="L2016">
            <v>0</v>
          </cell>
        </row>
        <row r="2017">
          <cell r="A2017" t="str">
            <v>GLGAS</v>
          </cell>
          <cell r="C2017" t="str">
            <v>236930</v>
          </cell>
          <cell r="L2017">
            <v>0</v>
          </cell>
        </row>
        <row r="2018">
          <cell r="A2018" t="str">
            <v>GLGAS</v>
          </cell>
          <cell r="C2018" t="str">
            <v>236931</v>
          </cell>
          <cell r="L2018">
            <v>-137456.44</v>
          </cell>
        </row>
        <row r="2019">
          <cell r="A2019" t="str">
            <v>GLGAS</v>
          </cell>
          <cell r="C2019" t="str">
            <v>237300</v>
          </cell>
          <cell r="L2019">
            <v>-2072.62</v>
          </cell>
        </row>
        <row r="2020">
          <cell r="A2020" t="str">
            <v>GLGAS</v>
          </cell>
          <cell r="C2020" t="str">
            <v>237450</v>
          </cell>
          <cell r="L2020">
            <v>2951.07</v>
          </cell>
        </row>
        <row r="2021">
          <cell r="A2021" t="str">
            <v>GLGAS</v>
          </cell>
          <cell r="C2021" t="str">
            <v>237800</v>
          </cell>
          <cell r="L2021">
            <v>-312582.90999999997</v>
          </cell>
        </row>
        <row r="2022">
          <cell r="A2022" t="str">
            <v>GLGAS</v>
          </cell>
          <cell r="C2022" t="str">
            <v>241100</v>
          </cell>
          <cell r="L2022">
            <v>0</v>
          </cell>
        </row>
        <row r="2023">
          <cell r="A2023" t="str">
            <v>GLGAS</v>
          </cell>
          <cell r="C2023" t="str">
            <v>241335</v>
          </cell>
          <cell r="L2023">
            <v>-40437.040000000001</v>
          </cell>
        </row>
        <row r="2024">
          <cell r="A2024" t="str">
            <v>GLGAS</v>
          </cell>
          <cell r="C2024" t="str">
            <v>241400</v>
          </cell>
          <cell r="L2024">
            <v>0</v>
          </cell>
        </row>
        <row r="2025">
          <cell r="A2025" t="str">
            <v>GLGAS</v>
          </cell>
          <cell r="C2025" t="str">
            <v>241520</v>
          </cell>
          <cell r="L2025">
            <v>0</v>
          </cell>
        </row>
        <row r="2026">
          <cell r="A2026" t="str">
            <v>GLGAS</v>
          </cell>
          <cell r="C2026" t="str">
            <v>241530</v>
          </cell>
          <cell r="L2026">
            <v>2666</v>
          </cell>
        </row>
        <row r="2027">
          <cell r="A2027" t="str">
            <v>GLGAS</v>
          </cell>
          <cell r="C2027" t="str">
            <v>242031</v>
          </cell>
          <cell r="L2027">
            <v>-272442.21000000002</v>
          </cell>
        </row>
        <row r="2028">
          <cell r="A2028" t="str">
            <v>GLGAS</v>
          </cell>
          <cell r="C2028" t="str">
            <v>242033</v>
          </cell>
          <cell r="L2028">
            <v>0</v>
          </cell>
        </row>
        <row r="2029">
          <cell r="A2029" t="str">
            <v>GLGAS</v>
          </cell>
          <cell r="C2029" t="str">
            <v>242100</v>
          </cell>
          <cell r="L2029">
            <v>-117832.72</v>
          </cell>
        </row>
        <row r="2030">
          <cell r="A2030" t="str">
            <v>GLGAS</v>
          </cell>
          <cell r="C2030" t="str">
            <v>242110</v>
          </cell>
          <cell r="L2030">
            <v>0</v>
          </cell>
        </row>
        <row r="2031">
          <cell r="A2031" t="str">
            <v>GLGAS</v>
          </cell>
          <cell r="C2031" t="str">
            <v>242111</v>
          </cell>
          <cell r="L2031">
            <v>0</v>
          </cell>
        </row>
        <row r="2032">
          <cell r="A2032" t="str">
            <v>GLGAS</v>
          </cell>
          <cell r="C2032" t="str">
            <v>242120</v>
          </cell>
          <cell r="L2032">
            <v>-109913.16</v>
          </cell>
        </row>
        <row r="2033">
          <cell r="A2033" t="str">
            <v>GLGAS</v>
          </cell>
          <cell r="C2033" t="str">
            <v>242130</v>
          </cell>
          <cell r="L2033">
            <v>-64746.6</v>
          </cell>
        </row>
        <row r="2034">
          <cell r="A2034" t="str">
            <v>GLGAS</v>
          </cell>
          <cell r="C2034" t="str">
            <v>242201</v>
          </cell>
          <cell r="L2034">
            <v>-368.06</v>
          </cell>
        </row>
        <row r="2035">
          <cell r="A2035" t="str">
            <v>GLGAS</v>
          </cell>
          <cell r="C2035" t="str">
            <v>242202</v>
          </cell>
          <cell r="L2035">
            <v>429.13</v>
          </cell>
        </row>
        <row r="2036">
          <cell r="A2036" t="str">
            <v>GLGAS</v>
          </cell>
          <cell r="C2036" t="str">
            <v>242203</v>
          </cell>
          <cell r="L2036">
            <v>-185.33</v>
          </cell>
        </row>
        <row r="2037">
          <cell r="A2037" t="str">
            <v>GLGAS</v>
          </cell>
          <cell r="C2037" t="str">
            <v>242220</v>
          </cell>
          <cell r="L2037">
            <v>-946.43</v>
          </cell>
        </row>
        <row r="2038">
          <cell r="A2038" t="str">
            <v>GLGAS</v>
          </cell>
          <cell r="C2038" t="str">
            <v>242230</v>
          </cell>
          <cell r="L2038">
            <v>-365.05</v>
          </cell>
        </row>
        <row r="2039">
          <cell r="A2039" t="str">
            <v>GLGAS</v>
          </cell>
          <cell r="C2039" t="str">
            <v>242240</v>
          </cell>
          <cell r="L2039">
            <v>0</v>
          </cell>
        </row>
        <row r="2040">
          <cell r="A2040" t="str">
            <v>GLGAS</v>
          </cell>
          <cell r="C2040" t="str">
            <v>242250</v>
          </cell>
          <cell r="L2040">
            <v>0</v>
          </cell>
        </row>
        <row r="2041">
          <cell r="A2041" t="str">
            <v>GLGAS</v>
          </cell>
          <cell r="C2041" t="str">
            <v>242260</v>
          </cell>
          <cell r="L2041">
            <v>0</v>
          </cell>
        </row>
        <row r="2042">
          <cell r="A2042" t="str">
            <v>GLGAS</v>
          </cell>
          <cell r="C2042" t="str">
            <v>242400</v>
          </cell>
          <cell r="L2042">
            <v>0</v>
          </cell>
        </row>
        <row r="2043">
          <cell r="A2043" t="str">
            <v>GLGAS</v>
          </cell>
          <cell r="C2043" t="str">
            <v>242410</v>
          </cell>
          <cell r="L2043">
            <v>0</v>
          </cell>
        </row>
        <row r="2044">
          <cell r="A2044" t="str">
            <v>GLGAS</v>
          </cell>
          <cell r="C2044" t="str">
            <v>242500</v>
          </cell>
          <cell r="L2044">
            <v>-1219.3900000000001</v>
          </cell>
        </row>
        <row r="2045">
          <cell r="A2045" t="str">
            <v>GLGAS</v>
          </cell>
          <cell r="C2045" t="str">
            <v>242700</v>
          </cell>
          <cell r="L2045">
            <v>-122836.37</v>
          </cell>
        </row>
        <row r="2046">
          <cell r="A2046" t="str">
            <v>GLGAS</v>
          </cell>
          <cell r="C2046" t="str">
            <v>243000</v>
          </cell>
          <cell r="L2046">
            <v>-503.77</v>
          </cell>
        </row>
        <row r="2047">
          <cell r="A2047" t="str">
            <v>GLGAS</v>
          </cell>
          <cell r="C2047" t="str">
            <v>244100</v>
          </cell>
          <cell r="L2047">
            <v>-16363</v>
          </cell>
        </row>
        <row r="2048">
          <cell r="A2048" t="str">
            <v>GLGAS</v>
          </cell>
          <cell r="C2048" t="str">
            <v>244500</v>
          </cell>
          <cell r="L2048">
            <v>0</v>
          </cell>
        </row>
        <row r="2049">
          <cell r="A2049" t="str">
            <v>GLGAS</v>
          </cell>
          <cell r="C2049" t="str">
            <v>245500</v>
          </cell>
          <cell r="L2049">
            <v>0</v>
          </cell>
        </row>
        <row r="2050">
          <cell r="A2050" t="str">
            <v>GLGAS</v>
          </cell>
          <cell r="C2050" t="str">
            <v>252300</v>
          </cell>
          <cell r="L2050">
            <v>-38268.550000000003</v>
          </cell>
        </row>
        <row r="2051">
          <cell r="A2051" t="str">
            <v>GLGAS</v>
          </cell>
          <cell r="C2051" t="str">
            <v>253006</v>
          </cell>
          <cell r="L2051">
            <v>-260000</v>
          </cell>
        </row>
        <row r="2052">
          <cell r="A2052" t="str">
            <v>GLGAS</v>
          </cell>
          <cell r="C2052" t="str">
            <v>253015</v>
          </cell>
          <cell r="L2052">
            <v>129470.83</v>
          </cell>
        </row>
        <row r="2053">
          <cell r="A2053" t="str">
            <v>GLGAS</v>
          </cell>
          <cell r="C2053" t="str">
            <v>253200</v>
          </cell>
          <cell r="L2053">
            <v>-52381.4</v>
          </cell>
        </row>
        <row r="2054">
          <cell r="A2054" t="str">
            <v>GLGAS</v>
          </cell>
          <cell r="C2054" t="str">
            <v>254001</v>
          </cell>
          <cell r="L2054">
            <v>0</v>
          </cell>
        </row>
        <row r="2055">
          <cell r="A2055" t="str">
            <v>GLGAS</v>
          </cell>
          <cell r="C2055" t="str">
            <v>254100</v>
          </cell>
          <cell r="L2055">
            <v>0</v>
          </cell>
        </row>
        <row r="2056">
          <cell r="A2056" t="str">
            <v>GLGAS</v>
          </cell>
          <cell r="C2056" t="str">
            <v>254108</v>
          </cell>
          <cell r="L2056">
            <v>-835332</v>
          </cell>
        </row>
        <row r="2057">
          <cell r="A2057" t="str">
            <v>GLGAS</v>
          </cell>
          <cell r="C2057" t="str">
            <v>254110</v>
          </cell>
          <cell r="L2057">
            <v>-16409550</v>
          </cell>
        </row>
        <row r="2058">
          <cell r="A2058" t="str">
            <v>GLGAS</v>
          </cell>
          <cell r="C2058" t="str">
            <v>254114</v>
          </cell>
          <cell r="L2058">
            <v>6435356.7699999996</v>
          </cell>
        </row>
        <row r="2059">
          <cell r="A2059" t="str">
            <v>GLGAS</v>
          </cell>
          <cell r="C2059" t="str">
            <v>254357</v>
          </cell>
          <cell r="L2059">
            <v>-830497</v>
          </cell>
        </row>
        <row r="2060">
          <cell r="A2060" t="str">
            <v>GLGAS</v>
          </cell>
          <cell r="C2060" t="str">
            <v>254999</v>
          </cell>
          <cell r="L2060">
            <v>-629230.26</v>
          </cell>
        </row>
        <row r="2061">
          <cell r="A2061" t="str">
            <v>GLGAS</v>
          </cell>
          <cell r="C2061" t="str">
            <v>282300</v>
          </cell>
          <cell r="L2061">
            <v>-7852185.7699999996</v>
          </cell>
        </row>
        <row r="2062">
          <cell r="A2062" t="str">
            <v>GLGAS</v>
          </cell>
          <cell r="C2062" t="str">
            <v>283126</v>
          </cell>
          <cell r="L2062">
            <v>-2517200</v>
          </cell>
        </row>
        <row r="2063">
          <cell r="A2063" t="str">
            <v>GLGAS</v>
          </cell>
          <cell r="C2063" t="str">
            <v>283139</v>
          </cell>
          <cell r="L2063">
            <v>-178136.63</v>
          </cell>
        </row>
        <row r="2064">
          <cell r="A2064" t="str">
            <v>GLGAS</v>
          </cell>
          <cell r="C2064" t="str">
            <v>283251</v>
          </cell>
          <cell r="L2064">
            <v>-11207215.119999999</v>
          </cell>
        </row>
        <row r="2065">
          <cell r="A2065" t="str">
            <v>GLGAS</v>
          </cell>
          <cell r="C2065" t="str">
            <v>283914</v>
          </cell>
          <cell r="L2065">
            <v>-2542445</v>
          </cell>
        </row>
        <row r="2066">
          <cell r="A2066" t="str">
            <v>GLGAS</v>
          </cell>
          <cell r="C2066" t="str">
            <v>283917</v>
          </cell>
          <cell r="L2066">
            <v>-838.64</v>
          </cell>
        </row>
        <row r="2067">
          <cell r="A2067" t="str">
            <v>GLGAS</v>
          </cell>
          <cell r="C2067" t="str">
            <v>403000</v>
          </cell>
          <cell r="L2067">
            <v>3956563.55</v>
          </cell>
        </row>
        <row r="2068">
          <cell r="A2068" t="str">
            <v>GLGAS</v>
          </cell>
          <cell r="C2068" t="str">
            <v>403100</v>
          </cell>
          <cell r="L2068">
            <v>0</v>
          </cell>
        </row>
        <row r="2069">
          <cell r="A2069" t="str">
            <v>GLGAS</v>
          </cell>
          <cell r="C2069" t="str">
            <v>404000</v>
          </cell>
          <cell r="L2069">
            <v>72214.13</v>
          </cell>
        </row>
        <row r="2070">
          <cell r="A2070" t="str">
            <v>GLGAS</v>
          </cell>
          <cell r="C2070" t="str">
            <v>408143</v>
          </cell>
          <cell r="L2070">
            <v>258621.44</v>
          </cell>
        </row>
        <row r="2071">
          <cell r="A2071" t="str">
            <v>GLGAS</v>
          </cell>
          <cell r="C2071" t="str">
            <v>408531</v>
          </cell>
          <cell r="L2071">
            <v>1971.27</v>
          </cell>
        </row>
        <row r="2072">
          <cell r="A2072" t="str">
            <v>GLGAS</v>
          </cell>
          <cell r="C2072" t="str">
            <v>408532</v>
          </cell>
          <cell r="L2072">
            <v>129.36000000000001</v>
          </cell>
        </row>
        <row r="2073">
          <cell r="A2073" t="str">
            <v>GLGAS</v>
          </cell>
          <cell r="C2073" t="str">
            <v>408610</v>
          </cell>
          <cell r="L2073">
            <v>1252368.6000000001</v>
          </cell>
        </row>
        <row r="2074">
          <cell r="A2074" t="str">
            <v>GLGAS</v>
          </cell>
          <cell r="C2074" t="str">
            <v>408910</v>
          </cell>
          <cell r="L2074">
            <v>71.25</v>
          </cell>
        </row>
        <row r="2075">
          <cell r="A2075" t="str">
            <v>GLGAS</v>
          </cell>
          <cell r="C2075" t="str">
            <v>408930</v>
          </cell>
          <cell r="L2075">
            <v>1467282.85</v>
          </cell>
        </row>
        <row r="2076">
          <cell r="A2076" t="str">
            <v>GLGAS</v>
          </cell>
          <cell r="C2076" t="str">
            <v>409113</v>
          </cell>
          <cell r="L2076">
            <v>0</v>
          </cell>
        </row>
        <row r="2077">
          <cell r="A2077" t="str">
            <v>GLGAS</v>
          </cell>
          <cell r="C2077" t="str">
            <v>409133</v>
          </cell>
          <cell r="L2077">
            <v>0</v>
          </cell>
        </row>
        <row r="2078">
          <cell r="A2078" t="str">
            <v>GLGAS</v>
          </cell>
          <cell r="C2078" t="str">
            <v>409250</v>
          </cell>
          <cell r="L2078">
            <v>0</v>
          </cell>
        </row>
        <row r="2079">
          <cell r="A2079" t="str">
            <v>GLGAS</v>
          </cell>
          <cell r="C2079" t="str">
            <v>409260</v>
          </cell>
          <cell r="L2079">
            <v>0</v>
          </cell>
        </row>
        <row r="2080">
          <cell r="A2080" t="str">
            <v>GLGAS</v>
          </cell>
          <cell r="C2080" t="str">
            <v>410143</v>
          </cell>
          <cell r="L2080">
            <v>202213.85</v>
          </cell>
        </row>
        <row r="2081">
          <cell r="A2081" t="str">
            <v>GLGAS</v>
          </cell>
          <cell r="C2081" t="str">
            <v>410251</v>
          </cell>
          <cell r="L2081">
            <v>959177.83</v>
          </cell>
        </row>
        <row r="2082">
          <cell r="A2082" t="str">
            <v>GLGAS</v>
          </cell>
          <cell r="C2082" t="str">
            <v>411100</v>
          </cell>
          <cell r="L2082">
            <v>0</v>
          </cell>
        </row>
        <row r="2083">
          <cell r="A2083" t="str">
            <v>GLGAS</v>
          </cell>
          <cell r="C2083" t="str">
            <v>411103</v>
          </cell>
          <cell r="L2083">
            <v>-394738.91</v>
          </cell>
        </row>
        <row r="2084">
          <cell r="A2084" t="str">
            <v>GLGAS</v>
          </cell>
          <cell r="C2084" t="str">
            <v>411117</v>
          </cell>
          <cell r="L2084">
            <v>-142961.04999999999</v>
          </cell>
        </row>
        <row r="2085">
          <cell r="A2085" t="str">
            <v>GLGAS</v>
          </cell>
          <cell r="C2085" t="str">
            <v>411258</v>
          </cell>
          <cell r="L2085">
            <v>-2158.66</v>
          </cell>
        </row>
        <row r="2086">
          <cell r="A2086" t="str">
            <v>GLGAS</v>
          </cell>
          <cell r="C2086" t="str">
            <v>415000</v>
          </cell>
          <cell r="L2086">
            <v>-6000</v>
          </cell>
        </row>
        <row r="2087">
          <cell r="A2087" t="str">
            <v>GLGAS</v>
          </cell>
          <cell r="C2087" t="str">
            <v>416000</v>
          </cell>
          <cell r="L2087">
            <v>796.08</v>
          </cell>
        </row>
        <row r="2088">
          <cell r="A2088" t="str">
            <v>GLGAS</v>
          </cell>
          <cell r="C2088" t="str">
            <v>419002</v>
          </cell>
          <cell r="L2088">
            <v>-1706.74</v>
          </cell>
        </row>
        <row r="2089">
          <cell r="A2089" t="str">
            <v>GLGAS</v>
          </cell>
          <cell r="C2089" t="str">
            <v>419022</v>
          </cell>
          <cell r="L2089">
            <v>-16689.91</v>
          </cell>
        </row>
        <row r="2090">
          <cell r="A2090" t="str">
            <v>GLGAS</v>
          </cell>
          <cell r="C2090" t="str">
            <v>419100</v>
          </cell>
          <cell r="L2090">
            <v>-7027.85</v>
          </cell>
        </row>
        <row r="2091">
          <cell r="A2091" t="str">
            <v>GLGAS</v>
          </cell>
          <cell r="C2091" t="str">
            <v>419800</v>
          </cell>
          <cell r="L2091">
            <v>-16666.63</v>
          </cell>
        </row>
        <row r="2092">
          <cell r="A2092" t="str">
            <v>GLGAS</v>
          </cell>
          <cell r="C2092" t="str">
            <v>426114</v>
          </cell>
          <cell r="L2092">
            <v>172.98</v>
          </cell>
        </row>
        <row r="2093">
          <cell r="A2093" t="str">
            <v>GLGAS</v>
          </cell>
          <cell r="C2093" t="str">
            <v>426300</v>
          </cell>
          <cell r="L2093">
            <v>348.22</v>
          </cell>
        </row>
        <row r="2094">
          <cell r="A2094" t="str">
            <v>GLGAS</v>
          </cell>
          <cell r="C2094" t="str">
            <v>426400</v>
          </cell>
          <cell r="L2094">
            <v>6830.17</v>
          </cell>
        </row>
        <row r="2095">
          <cell r="A2095" t="str">
            <v>GLGAS</v>
          </cell>
          <cell r="C2095" t="str">
            <v>426407</v>
          </cell>
          <cell r="L2095">
            <v>6897.03</v>
          </cell>
        </row>
        <row r="2096">
          <cell r="A2096" t="str">
            <v>GLGAS</v>
          </cell>
          <cell r="C2096" t="str">
            <v>426413</v>
          </cell>
          <cell r="L2096">
            <v>18374.009999999998</v>
          </cell>
        </row>
        <row r="2097">
          <cell r="A2097" t="str">
            <v>GLGAS</v>
          </cell>
          <cell r="C2097" t="str">
            <v>426440</v>
          </cell>
          <cell r="L2097">
            <v>2787.91</v>
          </cell>
        </row>
        <row r="2098">
          <cell r="A2098" t="str">
            <v>GLGAS</v>
          </cell>
          <cell r="C2098" t="str">
            <v>426441</v>
          </cell>
          <cell r="L2098">
            <v>974.7</v>
          </cell>
        </row>
        <row r="2099">
          <cell r="A2099" t="str">
            <v>GLGAS</v>
          </cell>
          <cell r="C2099" t="str">
            <v>426444</v>
          </cell>
          <cell r="L2099">
            <v>6940.27</v>
          </cell>
        </row>
        <row r="2100">
          <cell r="A2100" t="str">
            <v>GLGAS</v>
          </cell>
          <cell r="C2100" t="str">
            <v>426446</v>
          </cell>
          <cell r="L2100">
            <v>8716.39</v>
          </cell>
        </row>
        <row r="2101">
          <cell r="A2101" t="str">
            <v>GLGAS</v>
          </cell>
          <cell r="C2101" t="str">
            <v>427301</v>
          </cell>
          <cell r="L2101">
            <v>3750999.96</v>
          </cell>
        </row>
        <row r="2102">
          <cell r="A2102" t="str">
            <v>GLGAS</v>
          </cell>
          <cell r="C2102" t="str">
            <v>428208</v>
          </cell>
          <cell r="L2102">
            <v>25110.6</v>
          </cell>
        </row>
        <row r="2103">
          <cell r="A2103" t="str">
            <v>GLGAS</v>
          </cell>
          <cell r="C2103" t="str">
            <v>431002</v>
          </cell>
          <cell r="L2103">
            <v>87633.14</v>
          </cell>
        </row>
        <row r="2104">
          <cell r="A2104" t="str">
            <v>GLGAS</v>
          </cell>
          <cell r="C2104" t="str">
            <v>431200</v>
          </cell>
          <cell r="L2104">
            <v>11.72</v>
          </cell>
        </row>
        <row r="2105">
          <cell r="A2105" t="str">
            <v>GLGAS</v>
          </cell>
          <cell r="C2105" t="str">
            <v>431202</v>
          </cell>
          <cell r="L2105">
            <v>3364.53</v>
          </cell>
        </row>
        <row r="2106">
          <cell r="A2106" t="str">
            <v>GLGAS</v>
          </cell>
          <cell r="C2106" t="str">
            <v>431801</v>
          </cell>
          <cell r="L2106">
            <v>5033.63</v>
          </cell>
        </row>
        <row r="2107">
          <cell r="A2107" t="str">
            <v>GLGAS</v>
          </cell>
          <cell r="C2107" t="str">
            <v>432000</v>
          </cell>
          <cell r="L2107">
            <v>-4229.3500000000004</v>
          </cell>
        </row>
        <row r="2108">
          <cell r="A2108" t="str">
            <v>GLGAS</v>
          </cell>
          <cell r="C2108" t="str">
            <v>480030</v>
          </cell>
          <cell r="L2108">
            <v>-23136149.550000001</v>
          </cell>
        </row>
        <row r="2109">
          <cell r="A2109" t="str">
            <v>GLGAS</v>
          </cell>
          <cell r="C2109" t="str">
            <v>481030</v>
          </cell>
          <cell r="L2109">
            <v>-9052934.9399999995</v>
          </cell>
        </row>
        <row r="2110">
          <cell r="A2110" t="str">
            <v>GLGAS</v>
          </cell>
          <cell r="C2110" t="str">
            <v>481530</v>
          </cell>
          <cell r="L2110">
            <v>-256266.63</v>
          </cell>
        </row>
        <row r="2111">
          <cell r="A2111" t="str">
            <v>GLGAS</v>
          </cell>
          <cell r="C2111" t="str">
            <v>482030</v>
          </cell>
          <cell r="L2111">
            <v>-287460.13</v>
          </cell>
        </row>
        <row r="2112">
          <cell r="A2112" t="str">
            <v>GLGAS</v>
          </cell>
          <cell r="C2112" t="str">
            <v>484030</v>
          </cell>
          <cell r="L2112">
            <v>-8651.7999999999993</v>
          </cell>
        </row>
        <row r="2113">
          <cell r="A2113" t="str">
            <v>GLGAS</v>
          </cell>
          <cell r="C2113" t="str">
            <v>487030</v>
          </cell>
          <cell r="L2113">
            <v>-43844.44</v>
          </cell>
        </row>
        <row r="2114">
          <cell r="A2114" t="str">
            <v>GLGAS</v>
          </cell>
          <cell r="C2114" t="str">
            <v>488130</v>
          </cell>
          <cell r="L2114">
            <v>-9160</v>
          </cell>
        </row>
        <row r="2115">
          <cell r="A2115" t="str">
            <v>GLGAS</v>
          </cell>
          <cell r="C2115" t="str">
            <v>488230</v>
          </cell>
          <cell r="L2115">
            <v>-72879.240000000005</v>
          </cell>
        </row>
        <row r="2116">
          <cell r="A2116" t="str">
            <v>GLGAS</v>
          </cell>
          <cell r="C2116" t="str">
            <v>488231</v>
          </cell>
          <cell r="L2116">
            <v>-201789.59</v>
          </cell>
        </row>
        <row r="2117">
          <cell r="A2117" t="str">
            <v>GLGAS</v>
          </cell>
          <cell r="C2117" t="str">
            <v>488330</v>
          </cell>
          <cell r="L2117">
            <v>-19042.89</v>
          </cell>
        </row>
        <row r="2118">
          <cell r="A2118" t="str">
            <v>GLGAS</v>
          </cell>
          <cell r="C2118" t="str">
            <v>488430</v>
          </cell>
          <cell r="L2118">
            <v>0</v>
          </cell>
        </row>
        <row r="2119">
          <cell r="A2119" t="str">
            <v>GLGAS</v>
          </cell>
          <cell r="C2119" t="str">
            <v>489331</v>
          </cell>
          <cell r="L2119">
            <v>-1034503.6</v>
          </cell>
        </row>
        <row r="2120">
          <cell r="A2120" t="str">
            <v>GLGAS</v>
          </cell>
          <cell r="C2120" t="str">
            <v>489332</v>
          </cell>
          <cell r="L2120">
            <v>-15735.13</v>
          </cell>
        </row>
        <row r="2121">
          <cell r="A2121" t="str">
            <v>GLGAS</v>
          </cell>
          <cell r="C2121" t="str">
            <v>489333</v>
          </cell>
          <cell r="L2121">
            <v>-471477.63</v>
          </cell>
        </row>
        <row r="2122">
          <cell r="A2122" t="str">
            <v>GLGAS</v>
          </cell>
          <cell r="C2122" t="str">
            <v>489334</v>
          </cell>
          <cell r="L2122">
            <v>-2132680.4300000002</v>
          </cell>
        </row>
        <row r="2123">
          <cell r="A2123" t="str">
            <v>GLGAS</v>
          </cell>
          <cell r="C2123" t="str">
            <v>586135</v>
          </cell>
          <cell r="L2123">
            <v>0</v>
          </cell>
        </row>
        <row r="2124">
          <cell r="A2124" t="str">
            <v>GLGAS</v>
          </cell>
          <cell r="C2124" t="str">
            <v>901001</v>
          </cell>
          <cell r="L2124">
            <v>39250.239999999998</v>
          </cell>
        </row>
        <row r="2125">
          <cell r="A2125" t="str">
            <v>GLGAS</v>
          </cell>
          <cell r="C2125" t="str">
            <v>901025</v>
          </cell>
          <cell r="L2125">
            <v>108.02</v>
          </cell>
        </row>
        <row r="2126">
          <cell r="A2126" t="str">
            <v>GLGAS</v>
          </cell>
          <cell r="C2126" t="str">
            <v>901042</v>
          </cell>
          <cell r="L2126">
            <v>1204.3599999999999</v>
          </cell>
        </row>
        <row r="2127">
          <cell r="A2127" t="str">
            <v>GLGAS</v>
          </cell>
          <cell r="C2127" t="str">
            <v>901201</v>
          </cell>
          <cell r="L2127">
            <v>18418.27</v>
          </cell>
        </row>
        <row r="2128">
          <cell r="A2128" t="str">
            <v>GLGAS</v>
          </cell>
          <cell r="C2128" t="str">
            <v>902000</v>
          </cell>
          <cell r="L2128">
            <v>37534.93</v>
          </cell>
        </row>
        <row r="2129">
          <cell r="A2129" t="str">
            <v>GLGAS</v>
          </cell>
          <cell r="C2129" t="str">
            <v>903002</v>
          </cell>
          <cell r="L2129">
            <v>11846.43</v>
          </cell>
        </row>
        <row r="2130">
          <cell r="A2130" t="str">
            <v>GLGAS</v>
          </cell>
          <cell r="C2130" t="str">
            <v>903022</v>
          </cell>
          <cell r="L2130">
            <v>330411.65999999997</v>
          </cell>
        </row>
        <row r="2131">
          <cell r="A2131" t="str">
            <v>GLGAS</v>
          </cell>
          <cell r="C2131" t="str">
            <v>903023</v>
          </cell>
          <cell r="L2131">
            <v>31104.49</v>
          </cell>
        </row>
        <row r="2132">
          <cell r="A2132" t="str">
            <v>GLGAS</v>
          </cell>
          <cell r="C2132" t="str">
            <v>903028</v>
          </cell>
          <cell r="L2132">
            <v>55713.05</v>
          </cell>
        </row>
        <row r="2133">
          <cell r="A2133" t="str">
            <v>GLGAS</v>
          </cell>
          <cell r="C2133" t="str">
            <v>903046</v>
          </cell>
          <cell r="L2133">
            <v>11.21</v>
          </cell>
        </row>
        <row r="2134">
          <cell r="A2134" t="str">
            <v>GLGAS</v>
          </cell>
          <cell r="C2134" t="str">
            <v>903110</v>
          </cell>
          <cell r="L2134">
            <v>310885.31</v>
          </cell>
        </row>
        <row r="2135">
          <cell r="A2135" t="str">
            <v>GLGAS</v>
          </cell>
          <cell r="C2135" t="str">
            <v>903148</v>
          </cell>
          <cell r="L2135">
            <v>280.70999999999998</v>
          </cell>
        </row>
        <row r="2136">
          <cell r="A2136" t="str">
            <v>GLGAS</v>
          </cell>
          <cell r="C2136" t="str">
            <v>903150</v>
          </cell>
          <cell r="L2136">
            <v>10523.32</v>
          </cell>
        </row>
        <row r="2137">
          <cell r="A2137" t="str">
            <v>GLGAS</v>
          </cell>
          <cell r="C2137" t="str">
            <v>903151</v>
          </cell>
          <cell r="L2137">
            <v>11535.11</v>
          </cell>
        </row>
        <row r="2138">
          <cell r="A2138" t="str">
            <v>GLGAS</v>
          </cell>
          <cell r="C2138" t="str">
            <v>904300</v>
          </cell>
          <cell r="L2138">
            <v>43511.68</v>
          </cell>
        </row>
        <row r="2139">
          <cell r="A2139" t="str">
            <v>GLGAS</v>
          </cell>
          <cell r="C2139" t="str">
            <v>905023</v>
          </cell>
          <cell r="L2139">
            <v>3951.19</v>
          </cell>
        </row>
        <row r="2140">
          <cell r="A2140" t="str">
            <v>GLGAS</v>
          </cell>
          <cell r="C2140" t="str">
            <v>905031</v>
          </cell>
          <cell r="L2140">
            <v>0</v>
          </cell>
        </row>
        <row r="2141">
          <cell r="A2141" t="str">
            <v>GLGAS</v>
          </cell>
          <cell r="C2141" t="str">
            <v>905998</v>
          </cell>
          <cell r="L2141">
            <v>24996</v>
          </cell>
        </row>
        <row r="2142">
          <cell r="A2142" t="str">
            <v>GLGAS</v>
          </cell>
          <cell r="C2142" t="str">
            <v>907101</v>
          </cell>
          <cell r="L2142">
            <v>20574.330000000002</v>
          </cell>
        </row>
        <row r="2143">
          <cell r="A2143" t="str">
            <v>GLGAS</v>
          </cell>
          <cell r="C2143" t="str">
            <v>908043</v>
          </cell>
          <cell r="L2143">
            <v>17913.53</v>
          </cell>
        </row>
        <row r="2144">
          <cell r="A2144" t="str">
            <v>GLGAS</v>
          </cell>
          <cell r="C2144" t="str">
            <v>909233</v>
          </cell>
          <cell r="L2144">
            <v>85</v>
          </cell>
        </row>
        <row r="2145">
          <cell r="A2145" t="str">
            <v>GLGAS</v>
          </cell>
          <cell r="C2145" t="str">
            <v>909241</v>
          </cell>
          <cell r="L2145">
            <v>29592.12</v>
          </cell>
        </row>
        <row r="2146">
          <cell r="A2146" t="str">
            <v>GLGAS</v>
          </cell>
          <cell r="C2146" t="str">
            <v>909242</v>
          </cell>
          <cell r="L2146">
            <v>14129.03</v>
          </cell>
        </row>
        <row r="2147">
          <cell r="A2147" t="str">
            <v>GLGAS</v>
          </cell>
          <cell r="C2147" t="str">
            <v>909243</v>
          </cell>
          <cell r="L2147">
            <v>15668.91</v>
          </cell>
        </row>
        <row r="2148">
          <cell r="A2148" t="str">
            <v>GLGAS</v>
          </cell>
          <cell r="C2148" t="str">
            <v>910740</v>
          </cell>
          <cell r="L2148">
            <v>4623.0600000000004</v>
          </cell>
        </row>
        <row r="2149">
          <cell r="A2149" t="str">
            <v>GLGAS</v>
          </cell>
          <cell r="C2149" t="str">
            <v>911002</v>
          </cell>
          <cell r="L2149">
            <v>2191.41</v>
          </cell>
        </row>
        <row r="2150">
          <cell r="A2150" t="str">
            <v>GLGAS</v>
          </cell>
          <cell r="C2150" t="str">
            <v>912002</v>
          </cell>
          <cell r="L2150">
            <v>131.71</v>
          </cell>
        </row>
        <row r="2151">
          <cell r="A2151" t="str">
            <v>GLGAS</v>
          </cell>
          <cell r="C2151" t="str">
            <v>912113</v>
          </cell>
          <cell r="L2151">
            <v>470.91</v>
          </cell>
        </row>
        <row r="2152">
          <cell r="A2152" t="str">
            <v>GLGAS</v>
          </cell>
          <cell r="C2152" t="str">
            <v>920000</v>
          </cell>
          <cell r="L2152">
            <v>383993.02</v>
          </cell>
        </row>
        <row r="2153">
          <cell r="A2153" t="str">
            <v>GLGAS</v>
          </cell>
          <cell r="C2153" t="str">
            <v>920001</v>
          </cell>
          <cell r="L2153">
            <v>-191729.12</v>
          </cell>
        </row>
        <row r="2154">
          <cell r="A2154" t="str">
            <v>GLGAS</v>
          </cell>
          <cell r="C2154" t="str">
            <v>920101</v>
          </cell>
          <cell r="L2154">
            <v>998649.76</v>
          </cell>
        </row>
        <row r="2155">
          <cell r="A2155" t="str">
            <v>GLGAS</v>
          </cell>
          <cell r="C2155" t="str">
            <v>920103</v>
          </cell>
          <cell r="L2155">
            <v>117233.61</v>
          </cell>
        </row>
        <row r="2156">
          <cell r="A2156" t="str">
            <v>GLGAS</v>
          </cell>
          <cell r="C2156" t="str">
            <v>920104</v>
          </cell>
          <cell r="L2156">
            <v>39598.22</v>
          </cell>
        </row>
        <row r="2157">
          <cell r="A2157" t="str">
            <v>GLGAS</v>
          </cell>
          <cell r="C2157" t="str">
            <v>920201</v>
          </cell>
          <cell r="L2157">
            <v>25072.49</v>
          </cell>
        </row>
        <row r="2158">
          <cell r="A2158" t="str">
            <v>GLGAS</v>
          </cell>
          <cell r="C2158" t="str">
            <v>920261</v>
          </cell>
          <cell r="L2158">
            <v>28324.32</v>
          </cell>
        </row>
        <row r="2159">
          <cell r="A2159" t="str">
            <v>GLGAS</v>
          </cell>
          <cell r="C2159" t="str">
            <v>920264</v>
          </cell>
          <cell r="L2159">
            <v>20237.759999999998</v>
          </cell>
        </row>
        <row r="2160">
          <cell r="A2160" t="str">
            <v>GLGAS</v>
          </cell>
          <cell r="C2160" t="str">
            <v>920301</v>
          </cell>
          <cell r="L2160">
            <v>26714.27</v>
          </cell>
        </row>
        <row r="2161">
          <cell r="A2161" t="str">
            <v>GLGAS</v>
          </cell>
          <cell r="C2161" t="str">
            <v>920449</v>
          </cell>
          <cell r="L2161">
            <v>36405.480000000003</v>
          </cell>
        </row>
        <row r="2162">
          <cell r="A2162" t="str">
            <v>GLGAS</v>
          </cell>
          <cell r="C2162" t="str">
            <v>920450</v>
          </cell>
          <cell r="L2162">
            <v>77984.52</v>
          </cell>
        </row>
        <row r="2163">
          <cell r="A2163" t="str">
            <v>GLGAS</v>
          </cell>
          <cell r="C2163" t="str">
            <v>920501</v>
          </cell>
          <cell r="L2163">
            <v>13694.5</v>
          </cell>
        </row>
        <row r="2164">
          <cell r="A2164" t="str">
            <v>GLGAS</v>
          </cell>
          <cell r="C2164" t="str">
            <v>920503</v>
          </cell>
          <cell r="L2164">
            <v>8259.9599999999991</v>
          </cell>
        </row>
        <row r="2165">
          <cell r="A2165" t="str">
            <v>GLGAS</v>
          </cell>
          <cell r="C2165" t="str">
            <v>920504</v>
          </cell>
          <cell r="L2165">
            <v>12832.97</v>
          </cell>
        </row>
        <row r="2166">
          <cell r="A2166" t="str">
            <v>GLGAS</v>
          </cell>
          <cell r="C2166" t="str">
            <v>920505</v>
          </cell>
          <cell r="L2166">
            <v>3586.08</v>
          </cell>
        </row>
        <row r="2167">
          <cell r="A2167" t="str">
            <v>GLGAS</v>
          </cell>
          <cell r="C2167" t="str">
            <v>920601</v>
          </cell>
          <cell r="L2167">
            <v>6732.36</v>
          </cell>
        </row>
        <row r="2168">
          <cell r="A2168" t="str">
            <v>GLGAS</v>
          </cell>
          <cell r="C2168" t="str">
            <v>920615</v>
          </cell>
          <cell r="L2168">
            <v>2791.53</v>
          </cell>
        </row>
        <row r="2169">
          <cell r="A2169" t="str">
            <v>GLGAS</v>
          </cell>
          <cell r="C2169" t="str">
            <v>920666</v>
          </cell>
          <cell r="L2169">
            <v>1058.94</v>
          </cell>
        </row>
        <row r="2170">
          <cell r="A2170" t="str">
            <v>GLGAS</v>
          </cell>
          <cell r="C2170" t="str">
            <v>920669</v>
          </cell>
          <cell r="L2170">
            <v>3065.83</v>
          </cell>
        </row>
        <row r="2171">
          <cell r="A2171" t="str">
            <v>GLGAS</v>
          </cell>
          <cell r="C2171" t="str">
            <v>920701</v>
          </cell>
          <cell r="L2171">
            <v>79912.17</v>
          </cell>
        </row>
        <row r="2172">
          <cell r="A2172" t="str">
            <v>GLGAS</v>
          </cell>
          <cell r="C2172" t="str">
            <v>920703</v>
          </cell>
          <cell r="L2172">
            <v>24771.439999999999</v>
          </cell>
        </row>
        <row r="2173">
          <cell r="A2173" t="str">
            <v>GLGAS</v>
          </cell>
          <cell r="C2173" t="str">
            <v>920799</v>
          </cell>
          <cell r="L2173">
            <v>0</v>
          </cell>
        </row>
        <row r="2174">
          <cell r="A2174" t="str">
            <v>GLGAS</v>
          </cell>
          <cell r="C2174" t="str">
            <v>921000</v>
          </cell>
          <cell r="L2174">
            <v>23099.66</v>
          </cell>
        </row>
        <row r="2175">
          <cell r="A2175" t="str">
            <v>GLGAS</v>
          </cell>
          <cell r="C2175" t="str">
            <v>921001</v>
          </cell>
          <cell r="L2175">
            <v>455830.44</v>
          </cell>
        </row>
        <row r="2176">
          <cell r="A2176" t="str">
            <v>GLGAS</v>
          </cell>
          <cell r="C2176" t="str">
            <v>921011</v>
          </cell>
          <cell r="L2176">
            <v>6666.57</v>
          </cell>
        </row>
        <row r="2177">
          <cell r="A2177" t="str">
            <v>GLGAS</v>
          </cell>
          <cell r="C2177" t="str">
            <v>921012</v>
          </cell>
          <cell r="L2177">
            <v>370</v>
          </cell>
        </row>
        <row r="2178">
          <cell r="A2178" t="str">
            <v>GLGAS</v>
          </cell>
          <cell r="C2178" t="str">
            <v>921045</v>
          </cell>
          <cell r="L2178">
            <v>70522.19</v>
          </cell>
        </row>
        <row r="2179">
          <cell r="A2179" t="str">
            <v>GLGAS</v>
          </cell>
          <cell r="C2179" t="str">
            <v>921075</v>
          </cell>
          <cell r="L2179">
            <v>44329.53</v>
          </cell>
        </row>
        <row r="2180">
          <cell r="A2180" t="str">
            <v>GLGAS</v>
          </cell>
          <cell r="C2180" t="str">
            <v>921102</v>
          </cell>
          <cell r="L2180">
            <v>36686.839999999997</v>
          </cell>
        </row>
        <row r="2181">
          <cell r="A2181" t="str">
            <v>GLGAS</v>
          </cell>
          <cell r="C2181" t="str">
            <v>921202</v>
          </cell>
          <cell r="L2181">
            <v>1243.55</v>
          </cell>
        </row>
        <row r="2182">
          <cell r="A2182" t="str">
            <v>GLGAS</v>
          </cell>
          <cell r="C2182" t="str">
            <v>921211</v>
          </cell>
          <cell r="L2182">
            <v>819.27</v>
          </cell>
        </row>
        <row r="2183">
          <cell r="A2183" t="str">
            <v>GLGAS</v>
          </cell>
          <cell r="C2183" t="str">
            <v>921300</v>
          </cell>
          <cell r="L2183">
            <v>61.45</v>
          </cell>
        </row>
        <row r="2184">
          <cell r="A2184" t="str">
            <v>GLGAS</v>
          </cell>
          <cell r="C2184" t="str">
            <v>921301</v>
          </cell>
          <cell r="L2184">
            <v>1894.51</v>
          </cell>
        </row>
        <row r="2185">
          <cell r="A2185" t="str">
            <v>GLGAS</v>
          </cell>
          <cell r="C2185" t="str">
            <v>921305</v>
          </cell>
          <cell r="L2185">
            <v>30.64</v>
          </cell>
        </row>
        <row r="2186">
          <cell r="A2186" t="str">
            <v>GLGAS</v>
          </cell>
          <cell r="C2186" t="str">
            <v>921306</v>
          </cell>
          <cell r="L2186">
            <v>179.59</v>
          </cell>
        </row>
        <row r="2187">
          <cell r="A2187" t="str">
            <v>GLGAS</v>
          </cell>
          <cell r="C2187" t="str">
            <v>921311</v>
          </cell>
          <cell r="L2187">
            <v>303.67</v>
          </cell>
        </row>
        <row r="2188">
          <cell r="A2188" t="str">
            <v>GLGAS</v>
          </cell>
          <cell r="C2188" t="str">
            <v>921325</v>
          </cell>
          <cell r="L2188">
            <v>490.76</v>
          </cell>
        </row>
        <row r="2189">
          <cell r="A2189" t="str">
            <v>GLGAS</v>
          </cell>
          <cell r="C2189" t="str">
            <v>921402</v>
          </cell>
          <cell r="L2189">
            <v>5.4</v>
          </cell>
        </row>
        <row r="2190">
          <cell r="A2190" t="str">
            <v>GLGAS</v>
          </cell>
          <cell r="C2190" t="str">
            <v>921403</v>
          </cell>
          <cell r="L2190">
            <v>335.52</v>
          </cell>
        </row>
        <row r="2191">
          <cell r="A2191" t="str">
            <v>GLGAS</v>
          </cell>
          <cell r="C2191" t="str">
            <v>921411</v>
          </cell>
          <cell r="L2191">
            <v>439.44</v>
          </cell>
        </row>
        <row r="2192">
          <cell r="A2192" t="str">
            <v>GLGAS</v>
          </cell>
          <cell r="C2192" t="str">
            <v>921449</v>
          </cell>
          <cell r="L2192">
            <v>1022.76</v>
          </cell>
        </row>
        <row r="2193">
          <cell r="A2193" t="str">
            <v>GLGAS</v>
          </cell>
          <cell r="C2193" t="str">
            <v>921470</v>
          </cell>
          <cell r="L2193">
            <v>12178.8</v>
          </cell>
        </row>
        <row r="2194">
          <cell r="A2194" t="str">
            <v>GLGAS</v>
          </cell>
          <cell r="C2194" t="str">
            <v>921471</v>
          </cell>
          <cell r="L2194">
            <v>4424.04</v>
          </cell>
        </row>
        <row r="2195">
          <cell r="A2195" t="str">
            <v>GLGAS</v>
          </cell>
          <cell r="C2195" t="str">
            <v>921473</v>
          </cell>
          <cell r="L2195">
            <v>769.2</v>
          </cell>
        </row>
        <row r="2196">
          <cell r="A2196" t="str">
            <v>GLGAS</v>
          </cell>
          <cell r="C2196" t="str">
            <v>921474</v>
          </cell>
          <cell r="L2196">
            <v>96764.39</v>
          </cell>
        </row>
        <row r="2197">
          <cell r="A2197" t="str">
            <v>GLGAS</v>
          </cell>
          <cell r="C2197" t="str">
            <v>921475</v>
          </cell>
          <cell r="L2197">
            <v>643.08000000000004</v>
          </cell>
        </row>
        <row r="2198">
          <cell r="A2198" t="str">
            <v>GLGAS</v>
          </cell>
          <cell r="C2198" t="str">
            <v>921484</v>
          </cell>
          <cell r="L2198">
            <v>5.52</v>
          </cell>
        </row>
        <row r="2199">
          <cell r="A2199" t="str">
            <v>GLGAS</v>
          </cell>
          <cell r="C2199" t="str">
            <v>921502</v>
          </cell>
          <cell r="L2199">
            <v>1551.59</v>
          </cell>
        </row>
        <row r="2200">
          <cell r="A2200" t="str">
            <v>GLGAS</v>
          </cell>
          <cell r="C2200" t="str">
            <v>921506</v>
          </cell>
          <cell r="L2200">
            <v>684.77</v>
          </cell>
        </row>
        <row r="2201">
          <cell r="A2201" t="str">
            <v>GLGAS</v>
          </cell>
          <cell r="C2201" t="str">
            <v>921516</v>
          </cell>
          <cell r="L2201">
            <v>487.17</v>
          </cell>
        </row>
        <row r="2202">
          <cell r="A2202" t="str">
            <v>GLGAS</v>
          </cell>
          <cell r="C2202" t="str">
            <v>921602</v>
          </cell>
          <cell r="L2202">
            <v>520.61</v>
          </cell>
        </row>
        <row r="2203">
          <cell r="A2203" t="str">
            <v>GLGAS</v>
          </cell>
          <cell r="C2203" t="str">
            <v>921603</v>
          </cell>
          <cell r="L2203">
            <v>57.71</v>
          </cell>
        </row>
        <row r="2204">
          <cell r="A2204" t="str">
            <v>GLGAS</v>
          </cell>
          <cell r="C2204" t="str">
            <v>921625</v>
          </cell>
          <cell r="L2204">
            <v>8.76</v>
          </cell>
        </row>
        <row r="2205">
          <cell r="A2205" t="str">
            <v>GLGAS</v>
          </cell>
          <cell r="C2205" t="str">
            <v>921648</v>
          </cell>
          <cell r="L2205">
            <v>647.12</v>
          </cell>
        </row>
        <row r="2206">
          <cell r="A2206" t="str">
            <v>GLGAS</v>
          </cell>
          <cell r="C2206" t="str">
            <v>921654</v>
          </cell>
          <cell r="L2206">
            <v>943.85</v>
          </cell>
        </row>
        <row r="2207">
          <cell r="A2207" t="str">
            <v>GLGAS</v>
          </cell>
          <cell r="C2207" t="str">
            <v>921667</v>
          </cell>
          <cell r="L2207">
            <v>1367.47</v>
          </cell>
        </row>
        <row r="2208">
          <cell r="A2208" t="str">
            <v>GLGAS</v>
          </cell>
          <cell r="C2208" t="str">
            <v>921700</v>
          </cell>
          <cell r="L2208">
            <v>0</v>
          </cell>
        </row>
        <row r="2209">
          <cell r="A2209" t="str">
            <v>GLGAS</v>
          </cell>
          <cell r="C2209" t="str">
            <v>921702</v>
          </cell>
          <cell r="L2209">
            <v>5898.82</v>
          </cell>
        </row>
        <row r="2210">
          <cell r="A2210" t="str">
            <v>GLGAS</v>
          </cell>
          <cell r="C2210" t="str">
            <v>921705</v>
          </cell>
          <cell r="L2210">
            <v>174.78</v>
          </cell>
        </row>
        <row r="2211">
          <cell r="A2211" t="str">
            <v>GLGAS</v>
          </cell>
          <cell r="C2211" t="str">
            <v>921711</v>
          </cell>
          <cell r="L2211">
            <v>186.75</v>
          </cell>
        </row>
        <row r="2212">
          <cell r="A2212" t="str">
            <v>GLGAS</v>
          </cell>
          <cell r="C2212" t="str">
            <v>921717</v>
          </cell>
          <cell r="L2212">
            <v>12815.82</v>
          </cell>
        </row>
        <row r="2213">
          <cell r="A2213" t="str">
            <v>GLGAS</v>
          </cell>
          <cell r="C2213" t="str">
            <v>921775</v>
          </cell>
          <cell r="L2213">
            <v>811.26</v>
          </cell>
        </row>
        <row r="2214">
          <cell r="A2214" t="str">
            <v>GLGAS</v>
          </cell>
          <cell r="C2214" t="str">
            <v>921776</v>
          </cell>
          <cell r="L2214">
            <v>202.47</v>
          </cell>
        </row>
        <row r="2215">
          <cell r="A2215" t="str">
            <v>GLGAS</v>
          </cell>
          <cell r="C2215" t="str">
            <v>923045</v>
          </cell>
          <cell r="L2215">
            <v>61392.37</v>
          </cell>
        </row>
        <row r="2216">
          <cell r="A2216" t="str">
            <v>GLGAS</v>
          </cell>
          <cell r="C2216" t="str">
            <v>923046</v>
          </cell>
          <cell r="L2216">
            <v>41086.720000000001</v>
          </cell>
        </row>
        <row r="2217">
          <cell r="A2217" t="str">
            <v>GLGAS</v>
          </cell>
          <cell r="C2217" t="str">
            <v>923509</v>
          </cell>
          <cell r="L2217">
            <v>358.63</v>
          </cell>
        </row>
        <row r="2218">
          <cell r="A2218" t="str">
            <v>GLGAS</v>
          </cell>
          <cell r="C2218" t="str">
            <v>923514</v>
          </cell>
          <cell r="L2218">
            <v>4.0599999999999996</v>
          </cell>
        </row>
        <row r="2219">
          <cell r="A2219" t="str">
            <v>GLGAS</v>
          </cell>
          <cell r="C2219" t="str">
            <v>924000</v>
          </cell>
          <cell r="L2219">
            <v>9524.52</v>
          </cell>
        </row>
        <row r="2220">
          <cell r="A2220" t="str">
            <v>GLGAS</v>
          </cell>
          <cell r="C2220" t="str">
            <v>925300</v>
          </cell>
          <cell r="L2220">
            <v>59503.23</v>
          </cell>
        </row>
        <row r="2221">
          <cell r="A2221" t="str">
            <v>GLGAS</v>
          </cell>
          <cell r="C2221" t="str">
            <v>925301</v>
          </cell>
          <cell r="L2221">
            <v>102093.98</v>
          </cell>
        </row>
        <row r="2222">
          <cell r="A2222" t="str">
            <v>GLGAS</v>
          </cell>
          <cell r="C2222" t="str">
            <v>926147</v>
          </cell>
          <cell r="L2222">
            <v>-493802</v>
          </cell>
        </row>
        <row r="2223">
          <cell r="A2223" t="str">
            <v>GLGAS</v>
          </cell>
          <cell r="C2223" t="str">
            <v>926148</v>
          </cell>
          <cell r="L2223">
            <v>876384</v>
          </cell>
        </row>
        <row r="2224">
          <cell r="A2224" t="str">
            <v>GLGAS</v>
          </cell>
          <cell r="C2224" t="str">
            <v>926201</v>
          </cell>
          <cell r="L2224">
            <v>11900</v>
          </cell>
        </row>
        <row r="2225">
          <cell r="A2225" t="str">
            <v>GLGAS</v>
          </cell>
          <cell r="C2225" t="str">
            <v>926202</v>
          </cell>
          <cell r="L2225">
            <v>3806.25</v>
          </cell>
        </row>
        <row r="2226">
          <cell r="A2226" t="str">
            <v>GLGAS</v>
          </cell>
          <cell r="C2226" t="str">
            <v>926215</v>
          </cell>
          <cell r="L2226">
            <v>7989.46</v>
          </cell>
        </row>
        <row r="2227">
          <cell r="A2227" t="str">
            <v>GLGAS</v>
          </cell>
          <cell r="C2227" t="str">
            <v>926216</v>
          </cell>
          <cell r="L2227">
            <v>1080.3599999999999</v>
          </cell>
        </row>
        <row r="2228">
          <cell r="A2228" t="str">
            <v>GLGAS</v>
          </cell>
          <cell r="C2228" t="str">
            <v>926217</v>
          </cell>
          <cell r="L2228">
            <v>182.52</v>
          </cell>
        </row>
        <row r="2229">
          <cell r="A2229" t="str">
            <v>GLGAS</v>
          </cell>
          <cell r="C2229" t="str">
            <v>926218</v>
          </cell>
          <cell r="L2229">
            <v>2758.46</v>
          </cell>
        </row>
        <row r="2230">
          <cell r="A2230" t="str">
            <v>GLGAS</v>
          </cell>
          <cell r="C2230" t="str">
            <v>926219</v>
          </cell>
          <cell r="L2230">
            <v>5917.99</v>
          </cell>
        </row>
        <row r="2231">
          <cell r="A2231" t="str">
            <v>GLGAS</v>
          </cell>
          <cell r="C2231" t="str">
            <v>926222</v>
          </cell>
          <cell r="L2231">
            <v>8440.2000000000007</v>
          </cell>
        </row>
        <row r="2232">
          <cell r="A2232" t="str">
            <v>GLGAS</v>
          </cell>
          <cell r="C2232" t="str">
            <v>926225</v>
          </cell>
          <cell r="L2232">
            <v>1458.91</v>
          </cell>
        </row>
        <row r="2233">
          <cell r="A2233" t="str">
            <v>GLGAS</v>
          </cell>
          <cell r="C2233" t="str">
            <v>926227</v>
          </cell>
          <cell r="L2233">
            <v>2942.31</v>
          </cell>
        </row>
        <row r="2234">
          <cell r="A2234" t="str">
            <v>GLGAS</v>
          </cell>
          <cell r="C2234" t="str">
            <v>926230</v>
          </cell>
          <cell r="L2234">
            <v>-1257.6300000000001</v>
          </cell>
        </row>
        <row r="2235">
          <cell r="A2235" t="str">
            <v>GLGAS</v>
          </cell>
          <cell r="C2235" t="str">
            <v>926327</v>
          </cell>
          <cell r="L2235">
            <v>281897</v>
          </cell>
        </row>
        <row r="2236">
          <cell r="A2236" t="str">
            <v>GLGAS</v>
          </cell>
          <cell r="C2236" t="str">
            <v>926328</v>
          </cell>
          <cell r="L2236">
            <v>218254</v>
          </cell>
        </row>
        <row r="2237">
          <cell r="A2237" t="str">
            <v>GLGAS</v>
          </cell>
          <cell r="C2237" t="str">
            <v>926329</v>
          </cell>
          <cell r="L2237">
            <v>436505.46</v>
          </cell>
        </row>
        <row r="2238">
          <cell r="A2238" t="str">
            <v>GLGAS</v>
          </cell>
          <cell r="C2238" t="str">
            <v>926555</v>
          </cell>
          <cell r="L2238">
            <v>143175.98000000001</v>
          </cell>
        </row>
        <row r="2239">
          <cell r="A2239" t="str">
            <v>GLGAS</v>
          </cell>
          <cell r="C2239" t="str">
            <v>928000</v>
          </cell>
          <cell r="L2239">
            <v>112774.17</v>
          </cell>
        </row>
        <row r="2240">
          <cell r="A2240" t="str">
            <v>GLGAS</v>
          </cell>
          <cell r="C2240" t="str">
            <v>929000</v>
          </cell>
          <cell r="L2240">
            <v>-3035.29</v>
          </cell>
        </row>
        <row r="2241">
          <cell r="A2241" t="str">
            <v>GLGAS</v>
          </cell>
          <cell r="C2241" t="str">
            <v>930106</v>
          </cell>
          <cell r="L2241">
            <v>0</v>
          </cell>
        </row>
        <row r="2242">
          <cell r="A2242" t="str">
            <v>GLGAS</v>
          </cell>
          <cell r="C2242" t="str">
            <v>930210</v>
          </cell>
          <cell r="L2242">
            <v>52028.4</v>
          </cell>
        </row>
        <row r="2243">
          <cell r="A2243" t="str">
            <v>GLGAS</v>
          </cell>
          <cell r="C2243" t="str">
            <v>930220</v>
          </cell>
          <cell r="L2243">
            <v>158316.6</v>
          </cell>
        </row>
        <row r="2244">
          <cell r="A2244" t="str">
            <v>GLGAS</v>
          </cell>
          <cell r="C2244" t="str">
            <v>930230</v>
          </cell>
          <cell r="L2244">
            <v>183.98</v>
          </cell>
        </row>
        <row r="2245">
          <cell r="A2245" t="str">
            <v>GLGAS</v>
          </cell>
          <cell r="C2245" t="str">
            <v>930248</v>
          </cell>
          <cell r="L2245">
            <v>1928</v>
          </cell>
        </row>
        <row r="2246">
          <cell r="A2246" t="str">
            <v>GLGAS</v>
          </cell>
          <cell r="C2246" t="str">
            <v>931026</v>
          </cell>
          <cell r="L2246">
            <v>82.37</v>
          </cell>
        </row>
        <row r="2247">
          <cell r="A2247" t="str">
            <v>GLGAS</v>
          </cell>
          <cell r="C2247" t="str">
            <v>931280</v>
          </cell>
          <cell r="L2247">
            <v>660</v>
          </cell>
        </row>
        <row r="2248">
          <cell r="A2248" t="str">
            <v>GLGAS</v>
          </cell>
          <cell r="C2248" t="str">
            <v>931281</v>
          </cell>
          <cell r="L2248">
            <v>7491.23</v>
          </cell>
        </row>
        <row r="2249">
          <cell r="A2249" t="str">
            <v>GLGAS</v>
          </cell>
          <cell r="C2249" t="str">
            <v>935024</v>
          </cell>
          <cell r="L2249">
            <v>68029.53</v>
          </cell>
        </row>
        <row r="2250">
          <cell r="A2250" t="str">
            <v>GLGAS</v>
          </cell>
          <cell r="C2250" t="str">
            <v>935026</v>
          </cell>
          <cell r="L2250">
            <v>42127.519999999997</v>
          </cell>
        </row>
        <row r="2251">
          <cell r="A2251" t="str">
            <v>GLGAS</v>
          </cell>
          <cell r="C2251" t="str">
            <v>935289</v>
          </cell>
          <cell r="L2251">
            <v>638.16</v>
          </cell>
        </row>
        <row r="2252">
          <cell r="A2252" t="str">
            <v>GLGAS</v>
          </cell>
          <cell r="C2252" t="str">
            <v>935346</v>
          </cell>
          <cell r="L2252">
            <v>23.57</v>
          </cell>
        </row>
        <row r="2253">
          <cell r="A2253" t="str">
            <v>GLGAS</v>
          </cell>
          <cell r="C2253" t="str">
            <v>935389</v>
          </cell>
          <cell r="L2253">
            <v>25.36</v>
          </cell>
        </row>
        <row r="2254">
          <cell r="A2254" t="str">
            <v>GLGAS</v>
          </cell>
          <cell r="C2254" t="str">
            <v>935520</v>
          </cell>
          <cell r="L2254">
            <v>51119.23</v>
          </cell>
        </row>
        <row r="2255">
          <cell r="A2255" t="str">
            <v>GLGAS</v>
          </cell>
          <cell r="C2255" t="str">
            <v>G30100</v>
          </cell>
          <cell r="L2255">
            <v>0</v>
          </cell>
        </row>
        <row r="2256">
          <cell r="A2256" t="str">
            <v>GLGAS</v>
          </cell>
          <cell r="C2256" t="str">
            <v>G30200</v>
          </cell>
          <cell r="L2256">
            <v>0</v>
          </cell>
        </row>
        <row r="2257">
          <cell r="A2257" t="str">
            <v>GLGAS</v>
          </cell>
          <cell r="C2257" t="str">
            <v>G30300</v>
          </cell>
          <cell r="L2257">
            <v>0</v>
          </cell>
        </row>
        <row r="2258">
          <cell r="A2258" t="str">
            <v>GLGAS</v>
          </cell>
          <cell r="C2258" t="str">
            <v>G36500</v>
          </cell>
          <cell r="L2258">
            <v>0</v>
          </cell>
        </row>
        <row r="2259">
          <cell r="A2259" t="str">
            <v>GLGAS</v>
          </cell>
          <cell r="C2259" t="str">
            <v>G36600</v>
          </cell>
          <cell r="L2259">
            <v>0</v>
          </cell>
        </row>
        <row r="2260">
          <cell r="A2260" t="str">
            <v>GLGAS</v>
          </cell>
          <cell r="C2260" t="str">
            <v>G36700</v>
          </cell>
          <cell r="L2260">
            <v>0</v>
          </cell>
        </row>
        <row r="2261">
          <cell r="A2261" t="str">
            <v>GLGAS</v>
          </cell>
          <cell r="C2261" t="str">
            <v>G36900</v>
          </cell>
          <cell r="L2261">
            <v>0</v>
          </cell>
        </row>
        <row r="2262">
          <cell r="A2262" t="str">
            <v>GLGAS</v>
          </cell>
          <cell r="C2262" t="str">
            <v>G37400</v>
          </cell>
          <cell r="L2262">
            <v>0</v>
          </cell>
        </row>
        <row r="2263">
          <cell r="A2263" t="str">
            <v>GLGAS</v>
          </cell>
          <cell r="C2263" t="str">
            <v>G37500</v>
          </cell>
          <cell r="L2263">
            <v>0</v>
          </cell>
        </row>
        <row r="2264">
          <cell r="A2264" t="str">
            <v>GLGAS</v>
          </cell>
          <cell r="C2264" t="str">
            <v>G37600</v>
          </cell>
          <cell r="L2264">
            <v>0</v>
          </cell>
        </row>
        <row r="2265">
          <cell r="A2265" t="str">
            <v>GLGAS</v>
          </cell>
          <cell r="C2265" t="str">
            <v>G37800</v>
          </cell>
          <cell r="L2265">
            <v>0</v>
          </cell>
        </row>
        <row r="2266">
          <cell r="A2266" t="str">
            <v>GLGAS</v>
          </cell>
          <cell r="C2266" t="str">
            <v>G37900</v>
          </cell>
          <cell r="L2266">
            <v>0</v>
          </cell>
        </row>
        <row r="2267">
          <cell r="A2267" t="str">
            <v>GLGAS</v>
          </cell>
          <cell r="C2267" t="str">
            <v>G38000</v>
          </cell>
          <cell r="L2267">
            <v>0</v>
          </cell>
        </row>
        <row r="2268">
          <cell r="A2268" t="str">
            <v>GLGAS</v>
          </cell>
          <cell r="C2268" t="str">
            <v>G38100</v>
          </cell>
          <cell r="L2268">
            <v>0</v>
          </cell>
        </row>
        <row r="2269">
          <cell r="A2269" t="str">
            <v>GLGAS</v>
          </cell>
          <cell r="C2269" t="str">
            <v>G38300</v>
          </cell>
          <cell r="L2269">
            <v>0</v>
          </cell>
        </row>
        <row r="2270">
          <cell r="A2270" t="str">
            <v>GLGAS</v>
          </cell>
          <cell r="C2270" t="str">
            <v>G38500</v>
          </cell>
          <cell r="L2270">
            <v>0</v>
          </cell>
        </row>
        <row r="2271">
          <cell r="A2271" t="str">
            <v>GLGAS</v>
          </cell>
          <cell r="C2271" t="str">
            <v>G38700</v>
          </cell>
          <cell r="L2271">
            <v>0</v>
          </cell>
        </row>
        <row r="2272">
          <cell r="A2272" t="str">
            <v>GLGAS</v>
          </cell>
          <cell r="C2272" t="str">
            <v>G38900</v>
          </cell>
          <cell r="L2272">
            <v>0</v>
          </cell>
        </row>
        <row r="2273">
          <cell r="A2273" t="str">
            <v>GLGAS</v>
          </cell>
          <cell r="C2273" t="str">
            <v>G39000</v>
          </cell>
          <cell r="L2273">
            <v>0</v>
          </cell>
        </row>
        <row r="2274">
          <cell r="A2274" t="str">
            <v>GLGAS</v>
          </cell>
          <cell r="C2274" t="str">
            <v>G39010</v>
          </cell>
          <cell r="L2274">
            <v>0</v>
          </cell>
        </row>
        <row r="2275">
          <cell r="A2275" t="str">
            <v>GLGAS</v>
          </cell>
          <cell r="C2275" t="str">
            <v>G39100</v>
          </cell>
          <cell r="L2275">
            <v>0</v>
          </cell>
        </row>
        <row r="2276">
          <cell r="A2276" t="str">
            <v>GLGAS</v>
          </cell>
          <cell r="C2276" t="str">
            <v>G39200</v>
          </cell>
          <cell r="L2276">
            <v>0</v>
          </cell>
        </row>
        <row r="2277">
          <cell r="A2277" t="str">
            <v>GLGAS</v>
          </cell>
          <cell r="C2277" t="str">
            <v>G39300</v>
          </cell>
          <cell r="L2277">
            <v>0</v>
          </cell>
        </row>
        <row r="2278">
          <cell r="A2278" t="str">
            <v>GLGAS</v>
          </cell>
          <cell r="C2278" t="str">
            <v>G39400</v>
          </cell>
          <cell r="L2278">
            <v>0</v>
          </cell>
        </row>
        <row r="2279">
          <cell r="A2279" t="str">
            <v>GLGAS</v>
          </cell>
          <cell r="C2279" t="str">
            <v>G39500</v>
          </cell>
          <cell r="L2279">
            <v>0</v>
          </cell>
        </row>
        <row r="2280">
          <cell r="A2280" t="str">
            <v>GLGAS</v>
          </cell>
          <cell r="C2280" t="str">
            <v>G39600</v>
          </cell>
          <cell r="L2280">
            <v>0</v>
          </cell>
        </row>
        <row r="2281">
          <cell r="A2281" t="str">
            <v>GLGAS</v>
          </cell>
          <cell r="C2281" t="str">
            <v>G39700</v>
          </cell>
          <cell r="L2281">
            <v>0</v>
          </cell>
        </row>
        <row r="2282">
          <cell r="A2282" t="str">
            <v>GLGAS</v>
          </cell>
          <cell r="C2282" t="str">
            <v>G39800</v>
          </cell>
          <cell r="L2282">
            <v>0</v>
          </cell>
        </row>
        <row r="2283">
          <cell r="A2283" t="str">
            <v>GLGAS</v>
          </cell>
          <cell r="C2283" t="str">
            <v>G39999</v>
          </cell>
          <cell r="L2283">
            <v>0</v>
          </cell>
        </row>
        <row r="2284">
          <cell r="A2284" t="str">
            <v>GLGAS</v>
          </cell>
          <cell r="C2284" t="str">
            <v>G80400</v>
          </cell>
          <cell r="L2284">
            <v>14602041.9</v>
          </cell>
        </row>
        <row r="2285">
          <cell r="A2285" t="str">
            <v>GLGAS</v>
          </cell>
          <cell r="C2285" t="str">
            <v>G80501</v>
          </cell>
          <cell r="L2285">
            <v>1165578.28</v>
          </cell>
        </row>
        <row r="2286">
          <cell r="A2286" t="str">
            <v>GLGAS</v>
          </cell>
          <cell r="C2286" t="str">
            <v>G80510</v>
          </cell>
          <cell r="L2286">
            <v>-1598607.06</v>
          </cell>
        </row>
        <row r="2287">
          <cell r="A2287" t="str">
            <v>GLGAS</v>
          </cell>
          <cell r="C2287" t="str">
            <v>G80520</v>
          </cell>
          <cell r="L2287">
            <v>-343090</v>
          </cell>
        </row>
        <row r="2288">
          <cell r="A2288" t="str">
            <v>GLGAS</v>
          </cell>
          <cell r="C2288" t="str">
            <v>G80810</v>
          </cell>
          <cell r="L2288">
            <v>4182076.22</v>
          </cell>
        </row>
        <row r="2289">
          <cell r="A2289" t="str">
            <v>GLGAS</v>
          </cell>
          <cell r="C2289" t="str">
            <v>G80820</v>
          </cell>
          <cell r="L2289">
            <v>-2827954.49</v>
          </cell>
        </row>
        <row r="2290">
          <cell r="A2290" t="str">
            <v>GLGAS</v>
          </cell>
          <cell r="C2290" t="str">
            <v>G84480</v>
          </cell>
          <cell r="L2290">
            <v>14968.24</v>
          </cell>
        </row>
        <row r="2291">
          <cell r="A2291" t="str">
            <v>GLGAS</v>
          </cell>
          <cell r="C2291" t="str">
            <v>G84481</v>
          </cell>
          <cell r="L2291">
            <v>9395</v>
          </cell>
        </row>
        <row r="2292">
          <cell r="A2292" t="str">
            <v>GLGAS</v>
          </cell>
          <cell r="C2292" t="str">
            <v>G85600</v>
          </cell>
          <cell r="L2292">
            <v>77432.62</v>
          </cell>
        </row>
        <row r="2293">
          <cell r="A2293" t="str">
            <v>GLGAS</v>
          </cell>
          <cell r="C2293" t="str">
            <v>G85601</v>
          </cell>
          <cell r="L2293">
            <v>7699.57</v>
          </cell>
        </row>
        <row r="2294">
          <cell r="A2294" t="str">
            <v>GLGAS</v>
          </cell>
          <cell r="C2294" t="str">
            <v>G85610</v>
          </cell>
          <cell r="L2294">
            <v>75431.539999999994</v>
          </cell>
        </row>
        <row r="2295">
          <cell r="A2295" t="str">
            <v>GLGAS</v>
          </cell>
          <cell r="C2295" t="str">
            <v>G87000</v>
          </cell>
          <cell r="L2295">
            <v>23318.61</v>
          </cell>
        </row>
        <row r="2296">
          <cell r="A2296" t="str">
            <v>GLGAS</v>
          </cell>
          <cell r="C2296" t="str">
            <v>G87400</v>
          </cell>
          <cell r="L2296">
            <v>262883.83</v>
          </cell>
        </row>
        <row r="2297">
          <cell r="A2297" t="str">
            <v>GLGAS</v>
          </cell>
          <cell r="C2297" t="str">
            <v>G87401</v>
          </cell>
          <cell r="L2297">
            <v>393595.26</v>
          </cell>
        </row>
        <row r="2298">
          <cell r="A2298" t="str">
            <v>GLGAS</v>
          </cell>
          <cell r="C2298" t="str">
            <v>G87402</v>
          </cell>
          <cell r="L2298">
            <v>114955.07</v>
          </cell>
        </row>
        <row r="2299">
          <cell r="A2299" t="str">
            <v>GLGAS</v>
          </cell>
          <cell r="C2299" t="str">
            <v>G87500</v>
          </cell>
          <cell r="L2299">
            <v>123187.33</v>
          </cell>
        </row>
        <row r="2300">
          <cell r="A2300" t="str">
            <v>GLGAS</v>
          </cell>
          <cell r="C2300" t="str">
            <v>G87700</v>
          </cell>
          <cell r="L2300">
            <v>22240.94</v>
          </cell>
        </row>
        <row r="2301">
          <cell r="A2301" t="str">
            <v>GLGAS</v>
          </cell>
          <cell r="C2301" t="str">
            <v>G87800</v>
          </cell>
          <cell r="L2301">
            <v>263293.62</v>
          </cell>
        </row>
        <row r="2302">
          <cell r="A2302" t="str">
            <v>GLGAS</v>
          </cell>
          <cell r="C2302" t="str">
            <v>G87801</v>
          </cell>
          <cell r="L2302">
            <v>607896.68000000005</v>
          </cell>
        </row>
        <row r="2303">
          <cell r="A2303" t="str">
            <v>GLGAS</v>
          </cell>
          <cell r="C2303" t="str">
            <v>G87900</v>
          </cell>
          <cell r="L2303">
            <v>404040.58</v>
          </cell>
        </row>
        <row r="2304">
          <cell r="A2304" t="str">
            <v>GLGAS</v>
          </cell>
          <cell r="C2304" t="str">
            <v>G88000</v>
          </cell>
          <cell r="L2304">
            <v>178452.17</v>
          </cell>
        </row>
        <row r="2305">
          <cell r="A2305" t="str">
            <v>GLGAS</v>
          </cell>
          <cell r="C2305" t="str">
            <v>G88001</v>
          </cell>
          <cell r="L2305">
            <v>11953.97</v>
          </cell>
        </row>
        <row r="2306">
          <cell r="A2306" t="str">
            <v>GLGAS</v>
          </cell>
          <cell r="C2306" t="str">
            <v>G88700</v>
          </cell>
          <cell r="L2306">
            <v>414359.95</v>
          </cell>
        </row>
        <row r="2307">
          <cell r="A2307" t="str">
            <v>GLGAS</v>
          </cell>
          <cell r="C2307" t="str">
            <v>G88900</v>
          </cell>
          <cell r="L2307">
            <v>23009.919999999998</v>
          </cell>
        </row>
        <row r="2308">
          <cell r="A2308" t="str">
            <v>GLGAS</v>
          </cell>
          <cell r="C2308" t="str">
            <v>G89000</v>
          </cell>
          <cell r="L2308">
            <v>68981.679999999993</v>
          </cell>
        </row>
        <row r="2309">
          <cell r="A2309" t="str">
            <v>GLGAS</v>
          </cell>
          <cell r="C2309" t="str">
            <v>G89100</v>
          </cell>
          <cell r="L2309">
            <v>-312.61</v>
          </cell>
        </row>
        <row r="2310">
          <cell r="A2310" t="str">
            <v>GLGAS</v>
          </cell>
          <cell r="C2310" t="str">
            <v>G89200</v>
          </cell>
          <cell r="L2310">
            <v>127606.07</v>
          </cell>
        </row>
        <row r="2311">
          <cell r="A2311" t="str">
            <v>GLGAS</v>
          </cell>
          <cell r="C2311" t="str">
            <v>G89300</v>
          </cell>
          <cell r="L2311">
            <v>10956.19</v>
          </cell>
        </row>
        <row r="2312">
          <cell r="A2312" t="str">
            <v>GLGNO</v>
          </cell>
          <cell r="C2312" t="str">
            <v>216000</v>
          </cell>
          <cell r="L2312">
            <v>0</v>
          </cell>
        </row>
        <row r="2313">
          <cell r="A2313" t="str">
            <v>GLGNO</v>
          </cell>
          <cell r="C2313" t="str">
            <v>220010</v>
          </cell>
          <cell r="L2313">
            <v>0</v>
          </cell>
        </row>
        <row r="2314">
          <cell r="A2314" t="str">
            <v>GLGNW</v>
          </cell>
          <cell r="C2314" t="str">
            <v>216000</v>
          </cell>
          <cell r="L2314">
            <v>0</v>
          </cell>
        </row>
        <row r="2315">
          <cell r="A2315" t="str">
            <v>GLGNW</v>
          </cell>
          <cell r="C2315" t="str">
            <v>220010</v>
          </cell>
          <cell r="L2315">
            <v>0</v>
          </cell>
        </row>
        <row r="2316">
          <cell r="A2316" t="str">
            <v>GLGOE</v>
          </cell>
          <cell r="C2316" t="str">
            <v>220010</v>
          </cell>
          <cell r="L2316">
            <v>0</v>
          </cell>
        </row>
        <row r="2317">
          <cell r="A2317" t="str">
            <v>GLGSO</v>
          </cell>
          <cell r="C2317" t="str">
            <v>216000</v>
          </cell>
          <cell r="L2317">
            <v>0</v>
          </cell>
        </row>
        <row r="2318">
          <cell r="A2318" t="str">
            <v>GLGSO</v>
          </cell>
          <cell r="C2318" t="str">
            <v>220010</v>
          </cell>
          <cell r="L2318">
            <v>0</v>
          </cell>
        </row>
        <row r="2319">
          <cell r="A2319" t="str">
            <v>GLIND</v>
          </cell>
          <cell r="C2319" t="str">
            <v>123107</v>
          </cell>
          <cell r="L2319">
            <v>10327118.619999999</v>
          </cell>
        </row>
        <row r="2320">
          <cell r="A2320" t="str">
            <v>GLIND</v>
          </cell>
          <cell r="C2320" t="str">
            <v>143320</v>
          </cell>
          <cell r="L2320">
            <v>89.97</v>
          </cell>
        </row>
        <row r="2321">
          <cell r="A2321" t="str">
            <v>GLIND</v>
          </cell>
          <cell r="C2321" t="str">
            <v>143900</v>
          </cell>
          <cell r="L2321">
            <v>41.81</v>
          </cell>
        </row>
        <row r="2322">
          <cell r="A2322" t="str">
            <v>GLIND</v>
          </cell>
          <cell r="C2322" t="str">
            <v>201300</v>
          </cell>
          <cell r="L2322">
            <v>-1000</v>
          </cell>
        </row>
        <row r="2323">
          <cell r="A2323" t="str">
            <v>GLIND</v>
          </cell>
          <cell r="C2323" t="str">
            <v>211000</v>
          </cell>
          <cell r="L2323">
            <v>-10327118.619999999</v>
          </cell>
        </row>
        <row r="2324">
          <cell r="A2324" t="str">
            <v>GLIND</v>
          </cell>
          <cell r="C2324" t="str">
            <v>216000</v>
          </cell>
          <cell r="L2324">
            <v>159569.9</v>
          </cell>
        </row>
        <row r="2325">
          <cell r="A2325" t="str">
            <v>GLIND</v>
          </cell>
          <cell r="C2325" t="str">
            <v>220010</v>
          </cell>
          <cell r="L2325">
            <v>-158632.07999999999</v>
          </cell>
        </row>
        <row r="2326">
          <cell r="A2326" t="str">
            <v>GLIND</v>
          </cell>
          <cell r="C2326" t="str">
            <v>241339</v>
          </cell>
          <cell r="L2326">
            <v>-69.599999999999994</v>
          </cell>
        </row>
        <row r="2327">
          <cell r="A2327" t="str">
            <v>GLINE</v>
          </cell>
          <cell r="C2327" t="str">
            <v>123107</v>
          </cell>
          <cell r="L2327">
            <v>-10327118.619999999</v>
          </cell>
        </row>
        <row r="2328">
          <cell r="A2328" t="str">
            <v>GLINE</v>
          </cell>
          <cell r="C2328" t="str">
            <v>211002</v>
          </cell>
          <cell r="L2328">
            <v>10327118.619999999</v>
          </cell>
        </row>
        <row r="2329">
          <cell r="A2329" t="str">
            <v>GLINE</v>
          </cell>
          <cell r="C2329" t="str">
            <v>220010</v>
          </cell>
          <cell r="L2329">
            <v>0</v>
          </cell>
        </row>
        <row r="2330">
          <cell r="A2330" t="str">
            <v>GLOTH</v>
          </cell>
          <cell r="C2330" t="str">
            <v>143320</v>
          </cell>
          <cell r="L2330">
            <v>0</v>
          </cell>
        </row>
        <row r="2331">
          <cell r="A2331" t="str">
            <v>GLOTH</v>
          </cell>
          <cell r="C2331" t="str">
            <v>143900</v>
          </cell>
          <cell r="L2331">
            <v>0</v>
          </cell>
        </row>
        <row r="2332">
          <cell r="A2332" t="str">
            <v>GLOTH</v>
          </cell>
          <cell r="C2332" t="str">
            <v>216000</v>
          </cell>
          <cell r="L2332">
            <v>0</v>
          </cell>
        </row>
        <row r="2333">
          <cell r="A2333" t="str">
            <v>GLOTH</v>
          </cell>
          <cell r="C2333" t="str">
            <v>220010</v>
          </cell>
          <cell r="L2333">
            <v>0</v>
          </cell>
        </row>
        <row r="2334">
          <cell r="A2334" t="str">
            <v>GLOTH</v>
          </cell>
          <cell r="C2334" t="str">
            <v>241339</v>
          </cell>
          <cell r="L2334">
            <v>0</v>
          </cell>
        </row>
        <row r="2335">
          <cell r="A2335" t="str">
            <v>GLROE</v>
          </cell>
          <cell r="C2335" t="str">
            <v>123200</v>
          </cell>
          <cell r="L2335">
            <v>-26151905.699999999</v>
          </cell>
        </row>
        <row r="2336">
          <cell r="A2336" t="str">
            <v>GLROE</v>
          </cell>
          <cell r="C2336" t="str">
            <v>146800</v>
          </cell>
          <cell r="L2336">
            <v>-293733.62</v>
          </cell>
        </row>
        <row r="2337">
          <cell r="A2337" t="str">
            <v>GLROE</v>
          </cell>
          <cell r="C2337" t="str">
            <v>146801</v>
          </cell>
          <cell r="L2337">
            <v>-3085261.49</v>
          </cell>
        </row>
        <row r="2338">
          <cell r="A2338" t="str">
            <v>GLROE</v>
          </cell>
          <cell r="C2338" t="str">
            <v>171000</v>
          </cell>
          <cell r="L2338">
            <v>-2072.62</v>
          </cell>
        </row>
        <row r="2339">
          <cell r="A2339" t="str">
            <v>GLROE</v>
          </cell>
          <cell r="C2339" t="str">
            <v>201800</v>
          </cell>
          <cell r="L2339">
            <v>1000</v>
          </cell>
        </row>
        <row r="2340">
          <cell r="A2340" t="str">
            <v>GLROE</v>
          </cell>
          <cell r="C2340" t="str">
            <v>211800</v>
          </cell>
          <cell r="L2340">
            <v>26150905.699999999</v>
          </cell>
        </row>
        <row r="2341">
          <cell r="A2341" t="str">
            <v>GLROE</v>
          </cell>
          <cell r="C2341" t="str">
            <v>220010</v>
          </cell>
          <cell r="L2341">
            <v>0</v>
          </cell>
        </row>
        <row r="2342">
          <cell r="A2342" t="str">
            <v>GLROE</v>
          </cell>
          <cell r="C2342" t="str">
            <v>223801</v>
          </cell>
          <cell r="L2342">
            <v>3085261.49</v>
          </cell>
        </row>
        <row r="2343">
          <cell r="A2343" t="str">
            <v>GLROE</v>
          </cell>
          <cell r="C2343" t="str">
            <v>234800</v>
          </cell>
          <cell r="L2343">
            <v>293733.62</v>
          </cell>
        </row>
        <row r="2344">
          <cell r="A2344" t="str">
            <v>GLROE</v>
          </cell>
          <cell r="C2344" t="str">
            <v>237300</v>
          </cell>
          <cell r="L2344">
            <v>2072.62</v>
          </cell>
        </row>
        <row r="2345">
          <cell r="A2345" t="str">
            <v>GLROE</v>
          </cell>
          <cell r="C2345" t="str">
            <v>419800</v>
          </cell>
          <cell r="L2345">
            <v>16666.63</v>
          </cell>
        </row>
        <row r="2346">
          <cell r="A2346" t="str">
            <v>GLROE</v>
          </cell>
          <cell r="C2346" t="str">
            <v>419801</v>
          </cell>
          <cell r="L2346">
            <v>5033.63</v>
          </cell>
        </row>
        <row r="2347">
          <cell r="A2347" t="str">
            <v>GLROE</v>
          </cell>
          <cell r="C2347" t="str">
            <v>431800</v>
          </cell>
          <cell r="L2347">
            <v>-16666.63</v>
          </cell>
        </row>
        <row r="2348">
          <cell r="A2348" t="str">
            <v>GLROE</v>
          </cell>
          <cell r="C2348" t="str">
            <v>431801</v>
          </cell>
          <cell r="L2348">
            <v>-5033.63</v>
          </cell>
        </row>
        <row r="2349">
          <cell r="A2349" t="str">
            <v>Last Row</v>
          </cell>
          <cell r="C2349" t="str">
            <v>Last Row</v>
          </cell>
          <cell r="L2349" t="str">
            <v>Last Row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>
        <row r="9">
          <cell r="C9">
            <v>2.3800000000000002E-2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>
        <row r="5">
          <cell r="B5" t="str">
            <v>Illinois 92</v>
          </cell>
        </row>
        <row r="6">
          <cell r="B6" t="str">
            <v>Tennessee 93</v>
          </cell>
        </row>
        <row r="7">
          <cell r="B7" t="str">
            <v>Georgia 95</v>
          </cell>
        </row>
        <row r="8">
          <cell r="B8" t="str">
            <v>Virginia 96</v>
          </cell>
        </row>
        <row r="9">
          <cell r="B9" t="str">
            <v>Missouri 70, 71, 72, 97, 99</v>
          </cell>
        </row>
        <row r="10">
          <cell r="B10" t="str">
            <v>Iowa 98</v>
          </cell>
        </row>
        <row r="11">
          <cell r="B11" t="str">
            <v>Kentucky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>
        <row r="8">
          <cell r="B8" t="str">
            <v>June</v>
          </cell>
          <cell r="C8" t="str">
            <v>June</v>
          </cell>
          <cell r="D8" t="str">
            <v>Y-T-D(June)</v>
          </cell>
          <cell r="E8" t="str">
            <v>Y-T-D(June)</v>
          </cell>
          <cell r="F8" t="str">
            <v>Y-T-D(September)</v>
          </cell>
          <cell r="G8" t="str">
            <v>June</v>
          </cell>
          <cell r="H8" t="str">
            <v>June</v>
          </cell>
          <cell r="I8" t="str">
            <v>Y-T-D(June)</v>
          </cell>
          <cell r="J8" t="str">
            <v>Y-T-D(June)</v>
          </cell>
          <cell r="K8" t="str">
            <v>Y-T-D(September)</v>
          </cell>
          <cell r="L8" t="str">
            <v>June</v>
          </cell>
          <cell r="M8" t="str">
            <v>June</v>
          </cell>
          <cell r="N8" t="str">
            <v>Y-T-D(June)</v>
          </cell>
          <cell r="O8" t="str">
            <v>Y-T-D(June)</v>
          </cell>
          <cell r="P8" t="str">
            <v>Y-T-D(September)</v>
          </cell>
          <cell r="Q8" t="str">
            <v>June</v>
          </cell>
          <cell r="R8" t="str">
            <v>June</v>
          </cell>
          <cell r="S8" t="str">
            <v>Y-T-D(June)</v>
          </cell>
          <cell r="T8" t="str">
            <v>Y-T-D(June)</v>
          </cell>
          <cell r="U8" t="str">
            <v>Y-T-D(September)</v>
          </cell>
          <cell r="V8" t="str">
            <v>June</v>
          </cell>
          <cell r="W8" t="str">
            <v>June</v>
          </cell>
          <cell r="X8" t="str">
            <v>Y-T-D(June)</v>
          </cell>
          <cell r="Y8" t="str">
            <v>Y-T-D(June)</v>
          </cell>
          <cell r="Z8" t="str">
            <v>Y-T-D(September)</v>
          </cell>
          <cell r="AA8" t="str">
            <v>June</v>
          </cell>
          <cell r="AB8" t="str">
            <v>June</v>
          </cell>
          <cell r="AC8" t="str">
            <v>Y-T-D(June)</v>
          </cell>
          <cell r="AD8" t="str">
            <v>Y-T-D(June)</v>
          </cell>
          <cell r="AE8" t="str">
            <v>Y-T-D(September)</v>
          </cell>
          <cell r="AF8" t="str">
            <v>June</v>
          </cell>
          <cell r="AG8" t="str">
            <v>June</v>
          </cell>
          <cell r="AH8" t="str">
            <v>Y-T-D(June)</v>
          </cell>
          <cell r="AI8" t="str">
            <v>Y-T-D(June)</v>
          </cell>
          <cell r="AJ8" t="str">
            <v>Y-T-D(September)</v>
          </cell>
          <cell r="AK8" t="str">
            <v>June</v>
          </cell>
          <cell r="AL8" t="str">
            <v>June</v>
          </cell>
          <cell r="AM8" t="str">
            <v>Y-T-D(June)</v>
          </cell>
          <cell r="AN8" t="str">
            <v>Y-T-D(June)</v>
          </cell>
          <cell r="AO8" t="str">
            <v>Y-T-D(September)</v>
          </cell>
          <cell r="AP8" t="str">
            <v>June</v>
          </cell>
          <cell r="AQ8" t="str">
            <v>June</v>
          </cell>
          <cell r="AR8" t="str">
            <v>Y-T-D(June)</v>
          </cell>
          <cell r="AS8" t="str">
            <v>Y-T-D(June)</v>
          </cell>
          <cell r="AT8" t="str">
            <v>Y-T-D(September)</v>
          </cell>
          <cell r="AU8" t="str">
            <v>June</v>
          </cell>
          <cell r="AV8" t="str">
            <v>June</v>
          </cell>
          <cell r="AW8" t="str">
            <v>Y-T-D(June)</v>
          </cell>
          <cell r="AX8" t="str">
            <v>Y-T-D(June)</v>
          </cell>
          <cell r="AY8" t="str">
            <v>Y-T-D(September)</v>
          </cell>
          <cell r="AZ8" t="str">
            <v>June</v>
          </cell>
          <cell r="BA8" t="str">
            <v>June</v>
          </cell>
          <cell r="BB8" t="str">
            <v>Y-T-D(June)</v>
          </cell>
          <cell r="BC8" t="str">
            <v>Y-T-D(June)</v>
          </cell>
          <cell r="BD8" t="str">
            <v>Y-T-D(September)</v>
          </cell>
          <cell r="BE8" t="str">
            <v>June</v>
          </cell>
          <cell r="BF8" t="str">
            <v>June</v>
          </cell>
          <cell r="BG8" t="str">
            <v>Y-T-D(June)</v>
          </cell>
          <cell r="BH8" t="str">
            <v>Y-T-D(June)</v>
          </cell>
          <cell r="BI8" t="str">
            <v>Y-T-D(September)</v>
          </cell>
          <cell r="BJ8" t="str">
            <v>June</v>
          </cell>
          <cell r="BK8" t="str">
            <v>June</v>
          </cell>
          <cell r="BL8" t="str">
            <v>Y-T-D(June)</v>
          </cell>
          <cell r="BM8" t="str">
            <v>Y-T-D(June)</v>
          </cell>
          <cell r="BN8" t="str">
            <v>Y-T-D(June)</v>
          </cell>
          <cell r="BO8" t="str">
            <v>Y-T-D(September)</v>
          </cell>
          <cell r="BP8" t="str">
            <v>June</v>
          </cell>
          <cell r="BQ8" t="str">
            <v>June</v>
          </cell>
          <cell r="BR8" t="str">
            <v>Y-T-D(June)</v>
          </cell>
          <cell r="BS8" t="str">
            <v>Y-T-D(June)</v>
          </cell>
          <cell r="BT8" t="str">
            <v>Y-T-D(June)</v>
          </cell>
          <cell r="BU8" t="str">
            <v>Y-T-D(September)</v>
          </cell>
          <cell r="BV8" t="str">
            <v>June</v>
          </cell>
          <cell r="BW8" t="str">
            <v>June</v>
          </cell>
          <cell r="BX8" t="str">
            <v>Y-T-D(June)</v>
          </cell>
          <cell r="BY8" t="str">
            <v>Y-T-D(June)</v>
          </cell>
          <cell r="BZ8" t="str">
            <v>Y-T-D(September)</v>
          </cell>
          <cell r="CA8" t="str">
            <v>June</v>
          </cell>
          <cell r="CB8" t="str">
            <v>June</v>
          </cell>
          <cell r="CC8" t="str">
            <v>Y-T-D(June)</v>
          </cell>
          <cell r="CD8" t="str">
            <v>Y-T-D(June)</v>
          </cell>
          <cell r="CE8" t="str">
            <v>Y-T-D(September)</v>
          </cell>
          <cell r="CF8" t="str">
            <v>June</v>
          </cell>
          <cell r="CG8" t="str">
            <v>June</v>
          </cell>
          <cell r="CH8" t="str">
            <v>Y-T-D(June)</v>
          </cell>
          <cell r="CI8" t="str">
            <v>Y-T-D(June)</v>
          </cell>
          <cell r="CJ8" t="str">
            <v>Y-T-D(September)</v>
          </cell>
        </row>
        <row r="9">
          <cell r="B9" t="str">
            <v>CY Actual</v>
          </cell>
          <cell r="C9" t="str">
            <v>Budget 2005</v>
          </cell>
          <cell r="D9" t="str">
            <v>CY Actual</v>
          </cell>
          <cell r="E9" t="str">
            <v>Budget 2005</v>
          </cell>
          <cell r="F9" t="str">
            <v>Budget 2005</v>
          </cell>
          <cell r="G9" t="str">
            <v>CY Actual</v>
          </cell>
          <cell r="H9" t="str">
            <v>Budget 2005</v>
          </cell>
          <cell r="I9" t="str">
            <v>CY Actual</v>
          </cell>
          <cell r="J9" t="str">
            <v>Budget 2005</v>
          </cell>
          <cell r="K9" t="str">
            <v>Budget 2005</v>
          </cell>
          <cell r="L9" t="str">
            <v>CY Actual</v>
          </cell>
          <cell r="M9" t="str">
            <v>Budget 2005</v>
          </cell>
          <cell r="N9" t="str">
            <v>CY Actual</v>
          </cell>
          <cell r="O9" t="str">
            <v>Budget 2005</v>
          </cell>
          <cell r="P9" t="str">
            <v>Budget 2005</v>
          </cell>
          <cell r="Q9" t="str">
            <v>CY Actual</v>
          </cell>
          <cell r="R9" t="str">
            <v>Budget 2005</v>
          </cell>
          <cell r="S9" t="str">
            <v>CY Actual</v>
          </cell>
          <cell r="T9" t="str">
            <v>Budget 2005</v>
          </cell>
          <cell r="U9" t="str">
            <v>Budget 2005</v>
          </cell>
          <cell r="V9" t="str">
            <v>CY Actual</v>
          </cell>
          <cell r="W9" t="str">
            <v>Budget 2005</v>
          </cell>
          <cell r="X9" t="str">
            <v>CY Actual</v>
          </cell>
          <cell r="Y9" t="str">
            <v>Budget 2005</v>
          </cell>
          <cell r="Z9" t="str">
            <v>Budget 2005</v>
          </cell>
          <cell r="AA9" t="str">
            <v>CY Actual</v>
          </cell>
          <cell r="AB9" t="str">
            <v>Budget 2005</v>
          </cell>
          <cell r="AC9" t="str">
            <v>CY Actual</v>
          </cell>
          <cell r="AD9" t="str">
            <v>Budget 2005</v>
          </cell>
          <cell r="AE9" t="str">
            <v>Budget 2005</v>
          </cell>
          <cell r="AF9" t="str">
            <v>CY Actual</v>
          </cell>
          <cell r="AG9" t="str">
            <v>Budget 2005</v>
          </cell>
          <cell r="AH9" t="str">
            <v>CY Actual</v>
          </cell>
          <cell r="AI9" t="str">
            <v>Budget 2005</v>
          </cell>
          <cell r="AJ9" t="str">
            <v>Budget 2005</v>
          </cell>
          <cell r="AK9" t="str">
            <v>CY Actual</v>
          </cell>
          <cell r="AL9" t="str">
            <v>Budget 2005</v>
          </cell>
          <cell r="AM9" t="str">
            <v>CY Actual</v>
          </cell>
          <cell r="AN9" t="str">
            <v>Budget 2005</v>
          </cell>
          <cell r="AO9" t="str">
            <v>Budget 2005</v>
          </cell>
          <cell r="AP9" t="str">
            <v>CY Actual</v>
          </cell>
          <cell r="AQ9" t="str">
            <v>Budget 2005</v>
          </cell>
          <cell r="AR9" t="str">
            <v>CY Actual</v>
          </cell>
          <cell r="AS9" t="str">
            <v>Budget 2005</v>
          </cell>
          <cell r="AT9" t="str">
            <v>Budget 2005</v>
          </cell>
          <cell r="AU9" t="str">
            <v>CY Actual</v>
          </cell>
          <cell r="AV9" t="str">
            <v>Budget 2005</v>
          </cell>
          <cell r="AW9" t="str">
            <v>CY Actual</v>
          </cell>
          <cell r="AX9" t="str">
            <v>Budget 2005</v>
          </cell>
          <cell r="AY9" t="str">
            <v>Budget 2005</v>
          </cell>
          <cell r="AZ9" t="str">
            <v>CY Actual</v>
          </cell>
          <cell r="BA9" t="str">
            <v>Budget 2005</v>
          </cell>
          <cell r="BB9" t="str">
            <v>CY Actual</v>
          </cell>
          <cell r="BC9" t="str">
            <v>Budget 2005</v>
          </cell>
          <cell r="BD9" t="str">
            <v>Budget 2005</v>
          </cell>
          <cell r="BE9" t="str">
            <v>CY Actual</v>
          </cell>
          <cell r="BF9" t="str">
            <v>Budget 2005</v>
          </cell>
          <cell r="BG9" t="str">
            <v>CY Actual</v>
          </cell>
          <cell r="BH9" t="str">
            <v>Budget 2005</v>
          </cell>
          <cell r="BI9" t="str">
            <v>Budget 2005</v>
          </cell>
          <cell r="BJ9" t="str">
            <v>CY Actual</v>
          </cell>
          <cell r="BK9" t="str">
            <v>Budget 2005</v>
          </cell>
          <cell r="BL9" t="str">
            <v>CY Actual</v>
          </cell>
          <cell r="BM9" t="str">
            <v>CY Actual</v>
          </cell>
          <cell r="BN9" t="str">
            <v>Budget 2005</v>
          </cell>
          <cell r="BO9" t="str">
            <v>Budget 2005</v>
          </cell>
          <cell r="BP9" t="str">
            <v>CY Actual</v>
          </cell>
          <cell r="BQ9" t="str">
            <v>Budget 2005</v>
          </cell>
          <cell r="BR9" t="str">
            <v>CY Actual</v>
          </cell>
          <cell r="BS9" t="str">
            <v>CY Actual</v>
          </cell>
          <cell r="BT9" t="str">
            <v>Budget 2005</v>
          </cell>
          <cell r="BU9" t="str">
            <v>Budget 2005</v>
          </cell>
          <cell r="CA9" t="str">
            <v>CY Actual</v>
          </cell>
          <cell r="CB9" t="str">
            <v>Budget 2005</v>
          </cell>
          <cell r="CC9" t="str">
            <v>CY Actual</v>
          </cell>
          <cell r="CD9" t="str">
            <v>Budget 2005</v>
          </cell>
          <cell r="CE9" t="str">
            <v>Budget 2005</v>
          </cell>
          <cell r="CF9" t="str">
            <v>CY Actual</v>
          </cell>
          <cell r="CG9" t="str">
            <v>Budget 2005</v>
          </cell>
          <cell r="CH9" t="str">
            <v>CY Actual</v>
          </cell>
          <cell r="CI9" t="str">
            <v>Budget 2005</v>
          </cell>
          <cell r="CJ9" t="str">
            <v>Budget 2005</v>
          </cell>
        </row>
        <row r="10">
          <cell r="B10" t="str">
            <v>Atmos Energy-Colorado-Kansas</v>
          </cell>
          <cell r="C10" t="str">
            <v>Atmos Energy-Colorado-Kansas</v>
          </cell>
          <cell r="D10" t="str">
            <v>Atmos Energy-Colorado-Kansas</v>
          </cell>
          <cell r="E10" t="str">
            <v>Atmos Energy-Colorado-Kansas</v>
          </cell>
          <cell r="F10" t="str">
            <v>Atmos Energy-Colorado-Kansas</v>
          </cell>
          <cell r="G10" t="str">
            <v>Atmos Energy-Kentucky</v>
          </cell>
          <cell r="H10" t="str">
            <v>Atmos Energy-Kentucky</v>
          </cell>
          <cell r="I10" t="str">
            <v>Atmos Energy-Kentucky</v>
          </cell>
          <cell r="J10" t="str">
            <v>Atmos Energy-Kentucky</v>
          </cell>
          <cell r="K10" t="str">
            <v>Atmos Energy-Kentucky</v>
          </cell>
          <cell r="L10" t="str">
            <v>Atmos Energy-Louisiana</v>
          </cell>
          <cell r="M10" t="str">
            <v>Atmos Energy-Louisiana</v>
          </cell>
          <cell r="N10" t="str">
            <v>Atmos Energy-Louisiana</v>
          </cell>
          <cell r="O10" t="str">
            <v>Atmos Energy-Louisiana</v>
          </cell>
          <cell r="P10" t="str">
            <v>Atmos Energy-Louisiana</v>
          </cell>
          <cell r="Q10" t="str">
            <v>Atmos Energy-Mid-States</v>
          </cell>
          <cell r="R10" t="str">
            <v>Atmos Energy-Mid-States</v>
          </cell>
          <cell r="S10" t="str">
            <v>Atmos Energy-Mid-States</v>
          </cell>
          <cell r="T10" t="str">
            <v>Atmos Energy-Mid-States</v>
          </cell>
          <cell r="U10" t="str">
            <v>Atmos Energy-Mid-States</v>
          </cell>
          <cell r="V10" t="str">
            <v>MVG Regulated companies</v>
          </cell>
          <cell r="W10" t="str">
            <v>MVG Regulated companies</v>
          </cell>
          <cell r="X10" t="str">
            <v>MVG Regulated companies</v>
          </cell>
          <cell r="Y10" t="str">
            <v>MVG Regulated companies</v>
          </cell>
          <cell r="Z10" t="str">
            <v>MVG Regulated companies</v>
          </cell>
          <cell r="AA10" t="str">
            <v>Atmos Energy-West Texas</v>
          </cell>
          <cell r="AB10" t="str">
            <v>Atmos Energy-West Texas</v>
          </cell>
          <cell r="AC10" t="str">
            <v>Atmos Energy-West Texas</v>
          </cell>
          <cell r="AD10" t="str">
            <v>Atmos Energy-West Texas</v>
          </cell>
          <cell r="AE10" t="str">
            <v>Atmos Energy-West Texas</v>
          </cell>
          <cell r="AF10" t="str">
            <v>Mid-Tex LDC Rollup</v>
          </cell>
          <cell r="AG10" t="str">
            <v>Mid-Tex LDC Rollup</v>
          </cell>
          <cell r="AH10" t="str">
            <v>Mid-Tex LDC Rollup</v>
          </cell>
          <cell r="AI10" t="str">
            <v>Mid-Tex LDC Rollup</v>
          </cell>
          <cell r="AJ10" t="str">
            <v>Mid-Tex LDC Rollup</v>
          </cell>
          <cell r="AK10" t="str">
            <v>SS Rollup w Blueflame</v>
          </cell>
          <cell r="AL10" t="str">
            <v>SS Rollup w Blueflame</v>
          </cell>
          <cell r="AM10" t="str">
            <v>SS Rollup w Blueflame</v>
          </cell>
          <cell r="AN10" t="str">
            <v>SS Rollup w Blueflame</v>
          </cell>
          <cell r="AO10" t="str">
            <v>SS Rollup w Blueflame</v>
          </cell>
          <cell r="AP10" t="str">
            <v>Atmos Energy Company (BU Elim)</v>
          </cell>
          <cell r="AQ10" t="str">
            <v>Atmos Energy Company (BU Elim)</v>
          </cell>
          <cell r="AR10" t="str">
            <v>Atmos Energy Company (BU Elim)</v>
          </cell>
          <cell r="AS10" t="str">
            <v>Atmos Energy Company (BU Elim)</v>
          </cell>
          <cell r="AT10" t="str">
            <v>Atmos Energy Company (BU Elim)</v>
          </cell>
          <cell r="AU10" t="str">
            <v>Atmos Utility</v>
          </cell>
          <cell r="AV10" t="str">
            <v>Atmos Utility</v>
          </cell>
          <cell r="AW10" t="str">
            <v>Atmos Utility</v>
          </cell>
          <cell r="AX10" t="str">
            <v>Atmos Utility</v>
          </cell>
          <cell r="AY10" t="str">
            <v>Atmos Utility</v>
          </cell>
          <cell r="AZ10" t="str">
            <v>Atmos Energy Marketing Group</v>
          </cell>
          <cell r="BA10" t="str">
            <v>Atmos Energy Marketing Group</v>
          </cell>
          <cell r="BB10" t="str">
            <v>Atmos Energy Marketing Group</v>
          </cell>
          <cell r="BC10" t="str">
            <v>Atmos Energy Marketing Group</v>
          </cell>
          <cell r="BD10" t="str">
            <v>Atmos Energy Marketing Group</v>
          </cell>
          <cell r="BE10" t="str">
            <v>Other Non Utility</v>
          </cell>
          <cell r="BF10" t="str">
            <v>Other Non Utility</v>
          </cell>
          <cell r="BG10" t="str">
            <v>Other Non Utility</v>
          </cell>
          <cell r="BH10" t="str">
            <v>Other Non Utility</v>
          </cell>
          <cell r="BI10" t="str">
            <v>Other Non Utility</v>
          </cell>
          <cell r="BJ10" t="str">
            <v>Atmos Energy Holding Rollup</v>
          </cell>
          <cell r="BK10" t="str">
            <v>Atmos Energy Holding Rollup</v>
          </cell>
          <cell r="BL10" t="str">
            <v>Atmos Energy Holding Rollup</v>
          </cell>
          <cell r="BM10" t="str">
            <v>Atmos Energy Holding Rollup</v>
          </cell>
          <cell r="BN10" t="str">
            <v>Atmos Energy Holding Rollup</v>
          </cell>
          <cell r="BO10" t="str">
            <v>Atmos Energy Holding Rollup</v>
          </cell>
          <cell r="BP10" t="str">
            <v>Atmos Energy Corporation Cons (Elim)</v>
          </cell>
          <cell r="BQ10" t="str">
            <v>Atmos Energy Corporation Cons (Elim)</v>
          </cell>
          <cell r="BR10" t="str">
            <v>Atmos Energy Corporation Cons (Elim)</v>
          </cell>
          <cell r="BS10" t="str">
            <v>Atmos Energy Corporation Cons (Elim)</v>
          </cell>
          <cell r="BT10" t="str">
            <v>Atmos Energy Corporation Cons (Elim)</v>
          </cell>
          <cell r="BU10" t="str">
            <v>Atmos Energy Corporation Cons (Elim)</v>
          </cell>
          <cell r="CA10" t="str">
            <v>Company</v>
          </cell>
          <cell r="CB10" t="str">
            <v>Company</v>
          </cell>
          <cell r="CC10" t="str">
            <v>Company</v>
          </cell>
          <cell r="CD10" t="str">
            <v>Company</v>
          </cell>
          <cell r="CE10" t="str">
            <v>Company</v>
          </cell>
          <cell r="CF10" t="str">
            <v>Other Operating Companies (Elim)</v>
          </cell>
          <cell r="CG10" t="str">
            <v>Other Operating Companies (Elim)</v>
          </cell>
          <cell r="CH10" t="str">
            <v>Other Operating Companies (Elim)</v>
          </cell>
          <cell r="CI10" t="str">
            <v>Other Operating Companies (Elim)</v>
          </cell>
          <cell r="CJ10" t="str">
            <v>Other Operating Companies (Elim)</v>
          </cell>
        </row>
        <row r="11">
          <cell r="A11" t="str">
            <v>Gross Profit</v>
          </cell>
          <cell r="B11">
            <v>3518984.71</v>
          </cell>
          <cell r="C11">
            <v>3432965</v>
          </cell>
          <cell r="D11">
            <v>60305285.310000002</v>
          </cell>
          <cell r="E11">
            <v>60452758.289999992</v>
          </cell>
          <cell r="F11">
            <v>70592511.289999992</v>
          </cell>
          <cell r="G11">
            <v>2994750.13</v>
          </cell>
          <cell r="H11">
            <v>2793874</v>
          </cell>
          <cell r="I11">
            <v>43385128.080000035</v>
          </cell>
          <cell r="J11">
            <v>43758683</v>
          </cell>
          <cell r="K11">
            <v>52072857</v>
          </cell>
          <cell r="L11">
            <v>6311576.2399999974</v>
          </cell>
          <cell r="M11">
            <v>6687672</v>
          </cell>
          <cell r="N11">
            <v>78793435.339999989</v>
          </cell>
          <cell r="O11">
            <v>87890176</v>
          </cell>
          <cell r="P11">
            <v>107336078</v>
          </cell>
          <cell r="Q11">
            <v>5421375.7199999988</v>
          </cell>
          <cell r="R11">
            <v>5285543.12</v>
          </cell>
          <cell r="S11">
            <v>94146192.729999989</v>
          </cell>
          <cell r="T11">
            <v>100785937.78</v>
          </cell>
          <cell r="U11">
            <v>116432338.47999999</v>
          </cell>
          <cell r="V11">
            <v>4211369.9400000004</v>
          </cell>
          <cell r="W11">
            <v>4153859</v>
          </cell>
          <cell r="X11">
            <v>79516888.110000014</v>
          </cell>
          <cell r="Y11">
            <v>83361081</v>
          </cell>
          <cell r="Z11">
            <v>95626882</v>
          </cell>
          <cell r="AA11">
            <v>4863987.4800000004</v>
          </cell>
          <cell r="AB11">
            <v>5526479</v>
          </cell>
          <cell r="AC11">
            <v>74923219.420000017</v>
          </cell>
          <cell r="AD11">
            <v>74990897</v>
          </cell>
          <cell r="AE11">
            <v>93855827</v>
          </cell>
          <cell r="AF11">
            <v>26412333.300000023</v>
          </cell>
          <cell r="AG11">
            <v>25555878</v>
          </cell>
          <cell r="AH11">
            <v>324541997.41000009</v>
          </cell>
          <cell r="AI11">
            <v>351318772.60000002</v>
          </cell>
          <cell r="AJ11">
            <v>427832847.60000002</v>
          </cell>
          <cell r="AK11">
            <v>0</v>
          </cell>
          <cell r="AL11" t="str">
            <v>0</v>
          </cell>
          <cell r="AM11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>
            <v>53734377.520000026</v>
          </cell>
          <cell r="AV11">
            <v>53436270.120000005</v>
          </cell>
          <cell r="AW11">
            <v>755612146.40000021</v>
          </cell>
          <cell r="AX11">
            <v>802558305.66999996</v>
          </cell>
          <cell r="AY11">
            <v>963749341.37</v>
          </cell>
          <cell r="AZ11">
            <v>7401755.0800000131</v>
          </cell>
          <cell r="BA11">
            <v>2886497</v>
          </cell>
          <cell r="BB11">
            <v>48966378.399999917</v>
          </cell>
          <cell r="BC11">
            <v>35344629</v>
          </cell>
          <cell r="BD11">
            <v>44029173</v>
          </cell>
          <cell r="BE11">
            <v>12524297.620000007</v>
          </cell>
          <cell r="BF11">
            <v>11511532</v>
          </cell>
          <cell r="BG11">
            <v>125959867.33</v>
          </cell>
          <cell r="BH11">
            <v>121273831</v>
          </cell>
          <cell r="BI11">
            <v>156324664</v>
          </cell>
          <cell r="BJ11">
            <v>19926052.700000018</v>
          </cell>
          <cell r="BK11">
            <v>14398029</v>
          </cell>
          <cell r="BL11">
            <v>174926245.7299999</v>
          </cell>
          <cell r="BM11">
            <v>174926245.7299999</v>
          </cell>
          <cell r="BN11">
            <v>156618460</v>
          </cell>
          <cell r="BO11">
            <v>200353837</v>
          </cell>
          <cell r="BP11">
            <v>-393991.80000000075</v>
          </cell>
          <cell r="BQ11">
            <v>33334</v>
          </cell>
          <cell r="BR11">
            <v>-3154747.8400000073</v>
          </cell>
          <cell r="BS11">
            <v>-3154747.8400000073</v>
          </cell>
          <cell r="BT11">
            <v>-99994</v>
          </cell>
          <cell r="BU11">
            <v>0</v>
          </cell>
          <cell r="CA11">
            <v>73266438.420000046</v>
          </cell>
          <cell r="CB11">
            <v>67867633.120000005</v>
          </cell>
          <cell r="CC11">
            <v>927383644.29000008</v>
          </cell>
          <cell r="CD11">
            <v>959076771.66999996</v>
          </cell>
          <cell r="CE11">
            <v>1164103178.3699999</v>
          </cell>
          <cell r="CF11">
            <v>1.0000000002328306</v>
          </cell>
          <cell r="CG11">
            <v>-97162</v>
          </cell>
          <cell r="CH11">
            <v>-349.99999999973807</v>
          </cell>
          <cell r="CI11">
            <v>-874458</v>
          </cell>
          <cell r="CJ11">
            <v>-1165944</v>
          </cell>
        </row>
        <row r="13">
          <cell r="A13" t="str">
            <v>Labor</v>
          </cell>
          <cell r="B13">
            <v>626319.99</v>
          </cell>
          <cell r="C13">
            <v>634891.68999999994</v>
          </cell>
          <cell r="D13">
            <v>5592684.1499999994</v>
          </cell>
          <cell r="E13">
            <v>5639571.8499999996</v>
          </cell>
          <cell r="F13">
            <v>7542600.0499999998</v>
          </cell>
          <cell r="G13">
            <v>413693.1</v>
          </cell>
          <cell r="H13">
            <v>470678.39</v>
          </cell>
          <cell r="I13">
            <v>4207948.18</v>
          </cell>
          <cell r="J13">
            <v>4353241.09</v>
          </cell>
          <cell r="K13">
            <v>5728657.5199999996</v>
          </cell>
          <cell r="L13">
            <v>756286.27</v>
          </cell>
          <cell r="M13">
            <v>853464.06</v>
          </cell>
          <cell r="N13">
            <v>8621460.5700000003</v>
          </cell>
          <cell r="O13">
            <v>8803422.8400000017</v>
          </cell>
          <cell r="P13">
            <v>11373157.270000001</v>
          </cell>
          <cell r="Q13">
            <v>803648.99</v>
          </cell>
          <cell r="R13">
            <v>907339.81</v>
          </cell>
          <cell r="S13">
            <v>7753080.2000000002</v>
          </cell>
          <cell r="T13">
            <v>8145713.7100000009</v>
          </cell>
          <cell r="U13">
            <v>10856127.710000001</v>
          </cell>
          <cell r="V13">
            <v>1337620.1200000001</v>
          </cell>
          <cell r="W13">
            <v>1395248.81</v>
          </cell>
          <cell r="X13">
            <v>12525105.52</v>
          </cell>
          <cell r="Y13">
            <v>12587617.420000002</v>
          </cell>
          <cell r="Z13">
            <v>16711750.130000003</v>
          </cell>
          <cell r="AA13">
            <v>559080.38</v>
          </cell>
          <cell r="AB13">
            <v>714338.03</v>
          </cell>
          <cell r="AC13">
            <v>6258546.7400000002</v>
          </cell>
          <cell r="AD13">
            <v>6437817.1400000006</v>
          </cell>
          <cell r="AE13">
            <v>8539256.9200000018</v>
          </cell>
          <cell r="AF13">
            <v>2748226.42</v>
          </cell>
          <cell r="AG13">
            <v>3367814.96</v>
          </cell>
          <cell r="AH13">
            <v>29863018.390000001</v>
          </cell>
          <cell r="AI13">
            <v>29081284.770000003</v>
          </cell>
          <cell r="AJ13">
            <v>38834051.649999999</v>
          </cell>
          <cell r="AK13">
            <v>3018220.52</v>
          </cell>
          <cell r="AL13">
            <v>2397334.87</v>
          </cell>
          <cell r="AM13">
            <v>22652819.339999996</v>
          </cell>
          <cell r="AN13">
            <v>21119238.539999999</v>
          </cell>
          <cell r="AO13">
            <v>28315767.870000001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>
            <v>10263095.789999999</v>
          </cell>
          <cell r="AV13">
            <v>10741110.620000001</v>
          </cell>
          <cell r="AW13">
            <v>97474663.090000004</v>
          </cell>
          <cell r="AX13">
            <v>96167907.360000014</v>
          </cell>
          <cell r="AY13">
            <v>127901369.12</v>
          </cell>
          <cell r="AZ13">
            <v>797870.59</v>
          </cell>
          <cell r="BA13">
            <v>649126.43000000005</v>
          </cell>
          <cell r="BB13">
            <v>6611651.4399999995</v>
          </cell>
          <cell r="BC13">
            <v>5753620.6799999997</v>
          </cell>
          <cell r="BD13">
            <v>7700999.9899999984</v>
          </cell>
          <cell r="BE13">
            <v>1238986.8500000001</v>
          </cell>
          <cell r="BF13">
            <v>1632638.77</v>
          </cell>
          <cell r="BG13">
            <v>12415870.820000002</v>
          </cell>
          <cell r="BH13">
            <v>14162459.33</v>
          </cell>
          <cell r="BI13">
            <v>18948124.719999999</v>
          </cell>
          <cell r="BJ13">
            <v>2036857.44</v>
          </cell>
          <cell r="BK13">
            <v>2281765.2000000002</v>
          </cell>
          <cell r="BL13">
            <v>19027522.260000002</v>
          </cell>
          <cell r="BM13">
            <v>19027522.260000002</v>
          </cell>
          <cell r="BN13">
            <v>19916080.009999998</v>
          </cell>
          <cell r="BO13">
            <v>26649124.709999997</v>
          </cell>
          <cell r="BP13" t="str">
            <v>0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CA13">
            <v>12299953.23</v>
          </cell>
          <cell r="CB13">
            <v>13022875.82</v>
          </cell>
          <cell r="CC13">
            <v>116502185.35000001</v>
          </cell>
          <cell r="CD13">
            <v>116083987.37</v>
          </cell>
          <cell r="CE13">
            <v>154550493.83000001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J13" t="str">
            <v>0</v>
          </cell>
        </row>
        <row r="14">
          <cell r="A14" t="str">
            <v>Benefits</v>
          </cell>
          <cell r="B14">
            <v>257889.34</v>
          </cell>
          <cell r="C14">
            <v>201260.66</v>
          </cell>
          <cell r="D14">
            <v>1702400.95</v>
          </cell>
          <cell r="E14">
            <v>1787744.27</v>
          </cell>
          <cell r="F14">
            <v>2391004.19</v>
          </cell>
          <cell r="G14">
            <v>264698.59999999998</v>
          </cell>
          <cell r="H14">
            <v>178857.77</v>
          </cell>
          <cell r="I14">
            <v>1669900.19</v>
          </cell>
          <cell r="J14">
            <v>1654231.65</v>
          </cell>
          <cell r="K14">
            <v>2176889.91</v>
          </cell>
          <cell r="L14">
            <v>376135.06</v>
          </cell>
          <cell r="M14">
            <v>289324.32</v>
          </cell>
          <cell r="N14">
            <v>2801439.67</v>
          </cell>
          <cell r="O14">
            <v>2984360.3</v>
          </cell>
          <cell r="P14">
            <v>3855500.24</v>
          </cell>
          <cell r="Q14">
            <v>489834.55</v>
          </cell>
          <cell r="R14">
            <v>358399.19</v>
          </cell>
          <cell r="S14">
            <v>3011854.37</v>
          </cell>
          <cell r="T14">
            <v>3217556.72</v>
          </cell>
          <cell r="U14">
            <v>4288170.2</v>
          </cell>
          <cell r="V14">
            <v>547487.66</v>
          </cell>
          <cell r="W14">
            <v>486941.82</v>
          </cell>
          <cell r="X14">
            <v>4309854.21</v>
          </cell>
          <cell r="Y14">
            <v>4393078.4000000004</v>
          </cell>
          <cell r="Z14">
            <v>5832400.6500000004</v>
          </cell>
          <cell r="AA14">
            <v>335792.4</v>
          </cell>
          <cell r="AB14">
            <v>315737.40999999997</v>
          </cell>
          <cell r="AC14">
            <v>2683742.63</v>
          </cell>
          <cell r="AD14">
            <v>2845515.26</v>
          </cell>
          <cell r="AE14">
            <v>3774351.64</v>
          </cell>
          <cell r="AF14">
            <v>965659.03</v>
          </cell>
          <cell r="AG14">
            <v>963034.88</v>
          </cell>
          <cell r="AH14">
            <v>8375584.540000001</v>
          </cell>
          <cell r="AI14">
            <v>8670182.7199999988</v>
          </cell>
          <cell r="AJ14">
            <v>11559287.360000001</v>
          </cell>
          <cell r="AK14">
            <v>474964.64</v>
          </cell>
          <cell r="AL14">
            <v>633957.92000000004</v>
          </cell>
          <cell r="AM14">
            <v>5949559.5599999987</v>
          </cell>
          <cell r="AN14">
            <v>5584851.9000000013</v>
          </cell>
          <cell r="AO14">
            <v>7487920.2700000005</v>
          </cell>
          <cell r="AP14" t="str">
            <v>0</v>
          </cell>
          <cell r="AQ14" t="str">
            <v>0</v>
          </cell>
          <cell r="AR14" t="str">
            <v>0</v>
          </cell>
          <cell r="AS14" t="str">
            <v>0</v>
          </cell>
          <cell r="AT14" t="str">
            <v>0</v>
          </cell>
          <cell r="AU14">
            <v>3712461.28</v>
          </cell>
          <cell r="AV14">
            <v>3427513.97</v>
          </cell>
          <cell r="AW14">
            <v>30504336.120000001</v>
          </cell>
          <cell r="AX14">
            <v>31137521.220000003</v>
          </cell>
          <cell r="AY14">
            <v>41365524.460000001</v>
          </cell>
          <cell r="AZ14">
            <v>-67150.69</v>
          </cell>
          <cell r="BA14" t="str">
            <v>0</v>
          </cell>
          <cell r="BB14">
            <v>41013.730000000003</v>
          </cell>
          <cell r="BC14" t="str">
            <v>0</v>
          </cell>
          <cell r="BD14" t="str">
            <v>0</v>
          </cell>
          <cell r="BE14">
            <v>124841.24</v>
          </cell>
          <cell r="BF14">
            <v>391753.49</v>
          </cell>
          <cell r="BG14">
            <v>2634595.7200000002</v>
          </cell>
          <cell r="BH14">
            <v>3527864.66</v>
          </cell>
          <cell r="BI14">
            <v>4703125.88</v>
          </cell>
          <cell r="BJ14">
            <v>57690.55</v>
          </cell>
          <cell r="BK14">
            <v>391753.49</v>
          </cell>
          <cell r="BL14">
            <v>2675609.4500000002</v>
          </cell>
          <cell r="BM14">
            <v>2675609.4500000002</v>
          </cell>
          <cell r="BN14">
            <v>3527864.66</v>
          </cell>
          <cell r="BO14">
            <v>4703125.88</v>
          </cell>
          <cell r="BP14" t="str">
            <v>0</v>
          </cell>
          <cell r="BQ14" t="str">
            <v>0</v>
          </cell>
          <cell r="BR14" t="str">
            <v>0</v>
          </cell>
          <cell r="BS14" t="str">
            <v>0</v>
          </cell>
          <cell r="BT14" t="str">
            <v>0</v>
          </cell>
          <cell r="BU14" t="str">
            <v>0</v>
          </cell>
          <cell r="CA14">
            <v>3770151.83</v>
          </cell>
          <cell r="CB14">
            <v>3819267.46</v>
          </cell>
          <cell r="CC14">
            <v>33179945.57</v>
          </cell>
          <cell r="CD14">
            <v>34665385.880000003</v>
          </cell>
          <cell r="CE14">
            <v>46068650.340000004</v>
          </cell>
          <cell r="CF14" t="str">
            <v>0</v>
          </cell>
          <cell r="CG14" t="str">
            <v>0</v>
          </cell>
          <cell r="CH14" t="str">
            <v>0</v>
          </cell>
          <cell r="CI14" t="str">
            <v>0</v>
          </cell>
          <cell r="CJ14" t="str">
            <v>0</v>
          </cell>
        </row>
        <row r="15">
          <cell r="A15" t="str">
            <v>Materials &amp; Supplies</v>
          </cell>
          <cell r="B15">
            <v>48652.46</v>
          </cell>
          <cell r="C15">
            <v>46169.99</v>
          </cell>
          <cell r="D15">
            <v>545510.81999999995</v>
          </cell>
          <cell r="E15">
            <v>422329.91</v>
          </cell>
          <cell r="F15">
            <v>560224.43999999994</v>
          </cell>
          <cell r="G15">
            <v>34498.839999999997</v>
          </cell>
          <cell r="H15">
            <v>28969</v>
          </cell>
          <cell r="I15">
            <v>317789.32</v>
          </cell>
          <cell r="J15">
            <v>272639</v>
          </cell>
          <cell r="K15">
            <v>358952.4</v>
          </cell>
          <cell r="L15">
            <v>71178.820000000007</v>
          </cell>
          <cell r="M15">
            <v>63520.84</v>
          </cell>
          <cell r="N15">
            <v>590433.66</v>
          </cell>
          <cell r="O15">
            <v>679868.56</v>
          </cell>
          <cell r="P15">
            <v>870326.4</v>
          </cell>
          <cell r="Q15">
            <v>49707.41</v>
          </cell>
          <cell r="R15">
            <v>51170.44</v>
          </cell>
          <cell r="S15">
            <v>496640.44</v>
          </cell>
          <cell r="T15">
            <v>441571.92</v>
          </cell>
          <cell r="U15">
            <v>588861.76</v>
          </cell>
          <cell r="V15">
            <v>104311.62</v>
          </cell>
          <cell r="W15">
            <v>130847.75</v>
          </cell>
          <cell r="X15">
            <v>978283.07</v>
          </cell>
          <cell r="Y15">
            <v>1156159.5</v>
          </cell>
          <cell r="Z15">
            <v>1539019.75</v>
          </cell>
          <cell r="AA15">
            <v>122864.17</v>
          </cell>
          <cell r="AB15">
            <v>78540.399999999994</v>
          </cell>
          <cell r="AC15">
            <v>818408.17</v>
          </cell>
          <cell r="AD15">
            <v>753761.6</v>
          </cell>
          <cell r="AE15">
            <v>991672.2</v>
          </cell>
          <cell r="AF15">
            <v>-18929.04</v>
          </cell>
          <cell r="AG15">
            <v>323006.83</v>
          </cell>
          <cell r="AH15">
            <v>3046141.93</v>
          </cell>
          <cell r="AI15">
            <v>3216386.47</v>
          </cell>
          <cell r="AJ15">
            <v>4218381</v>
          </cell>
          <cell r="AK15">
            <v>52350.37</v>
          </cell>
          <cell r="AL15">
            <v>40631.839999999997</v>
          </cell>
          <cell r="AM15">
            <v>505858.02</v>
          </cell>
          <cell r="AN15">
            <v>326721.56</v>
          </cell>
          <cell r="AO15">
            <v>430295.08</v>
          </cell>
          <cell r="AP15" t="str">
            <v>0</v>
          </cell>
          <cell r="AQ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>
            <v>464634.65</v>
          </cell>
          <cell r="AV15">
            <v>762857.09</v>
          </cell>
          <cell r="AW15">
            <v>7299065.4299999997</v>
          </cell>
          <cell r="AX15">
            <v>7269438.5200000005</v>
          </cell>
          <cell r="AY15">
            <v>9557733.0299999993</v>
          </cell>
          <cell r="AZ15">
            <v>18621.29</v>
          </cell>
          <cell r="BA15">
            <v>12500</v>
          </cell>
          <cell r="BB15">
            <v>132524.39000000001</v>
          </cell>
          <cell r="BC15">
            <v>112500</v>
          </cell>
          <cell r="BD15">
            <v>150000</v>
          </cell>
          <cell r="BE15">
            <v>265876.49</v>
          </cell>
          <cell r="BF15">
            <v>291930.33</v>
          </cell>
          <cell r="BG15">
            <v>2347035.59</v>
          </cell>
          <cell r="BH15">
            <v>2757395.01</v>
          </cell>
          <cell r="BI15">
            <v>3674018</v>
          </cell>
          <cell r="BJ15">
            <v>284497.78000000003</v>
          </cell>
          <cell r="BK15">
            <v>304430.33</v>
          </cell>
          <cell r="BL15">
            <v>2479559.98</v>
          </cell>
          <cell r="BM15">
            <v>2479559.98</v>
          </cell>
          <cell r="BN15">
            <v>2869895.01</v>
          </cell>
          <cell r="BO15">
            <v>3824018</v>
          </cell>
          <cell r="BP15" t="str">
            <v>0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0</v>
          </cell>
          <cell r="BU15" t="str">
            <v>0</v>
          </cell>
          <cell r="CA15">
            <v>749132.43</v>
          </cell>
          <cell r="CB15">
            <v>1067287.42</v>
          </cell>
          <cell r="CC15">
            <v>9778625.4100000001</v>
          </cell>
          <cell r="CD15">
            <v>10139333.530000001</v>
          </cell>
          <cell r="CE15">
            <v>13381751.029999999</v>
          </cell>
          <cell r="CF15" t="str">
            <v>0</v>
          </cell>
          <cell r="CG15" t="str">
            <v>0</v>
          </cell>
          <cell r="CH15" t="str">
            <v>0</v>
          </cell>
          <cell r="CI15" t="str">
            <v>0</v>
          </cell>
          <cell r="CJ15" t="str">
            <v>0</v>
          </cell>
        </row>
        <row r="16">
          <cell r="A16" t="str">
            <v>Vehicles &amp; Equip</v>
          </cell>
          <cell r="B16">
            <v>98906.99</v>
          </cell>
          <cell r="C16">
            <v>97638</v>
          </cell>
          <cell r="D16">
            <v>814143.91</v>
          </cell>
          <cell r="E16">
            <v>877847.2</v>
          </cell>
          <cell r="F16">
            <v>1170453.2</v>
          </cell>
          <cell r="G16">
            <v>51314.32</v>
          </cell>
          <cell r="H16">
            <v>73968</v>
          </cell>
          <cell r="I16">
            <v>621286.5</v>
          </cell>
          <cell r="J16">
            <v>663204</v>
          </cell>
          <cell r="K16">
            <v>877358</v>
          </cell>
          <cell r="L16">
            <v>123942.99</v>
          </cell>
          <cell r="M16">
            <v>140692</v>
          </cell>
          <cell r="N16">
            <v>1284529.45</v>
          </cell>
          <cell r="O16">
            <v>1372765</v>
          </cell>
          <cell r="P16">
            <v>1795670</v>
          </cell>
          <cell r="Q16">
            <v>125435.42</v>
          </cell>
          <cell r="R16">
            <v>132136</v>
          </cell>
          <cell r="S16">
            <v>1203322.21</v>
          </cell>
          <cell r="T16">
            <v>1200360</v>
          </cell>
          <cell r="U16">
            <v>1594298</v>
          </cell>
          <cell r="V16">
            <v>161902.71</v>
          </cell>
          <cell r="W16">
            <v>171135</v>
          </cell>
          <cell r="X16">
            <v>1512213.77</v>
          </cell>
          <cell r="Y16">
            <v>1550968</v>
          </cell>
          <cell r="Z16">
            <v>2061684</v>
          </cell>
          <cell r="AA16">
            <v>112699.68</v>
          </cell>
          <cell r="AB16">
            <v>130339</v>
          </cell>
          <cell r="AC16">
            <v>1261475.77</v>
          </cell>
          <cell r="AD16">
            <v>1248743.74</v>
          </cell>
          <cell r="AE16">
            <v>1640766.74</v>
          </cell>
          <cell r="AF16">
            <v>236564.55</v>
          </cell>
          <cell r="AG16">
            <v>407113.74</v>
          </cell>
          <cell r="AH16">
            <v>4063459.62</v>
          </cell>
          <cell r="AI16">
            <v>3664028.74</v>
          </cell>
          <cell r="AJ16">
            <v>4885446</v>
          </cell>
          <cell r="AK16">
            <v>748.09</v>
          </cell>
          <cell r="AL16">
            <v>2155</v>
          </cell>
          <cell r="AM16">
            <v>-9682.84</v>
          </cell>
          <cell r="AN16">
            <v>24097</v>
          </cell>
          <cell r="AO16">
            <v>27960</v>
          </cell>
          <cell r="AP16" t="str">
            <v>0</v>
          </cell>
          <cell r="AQ16" t="str">
            <v>0</v>
          </cell>
          <cell r="AR16" t="str">
            <v>0</v>
          </cell>
          <cell r="AS16" t="str">
            <v>0</v>
          </cell>
          <cell r="AT16" t="str">
            <v>0</v>
          </cell>
          <cell r="AU16">
            <v>911514.75</v>
          </cell>
          <cell r="AV16">
            <v>1155176.74</v>
          </cell>
          <cell r="AW16">
            <v>10750748.390000001</v>
          </cell>
          <cell r="AX16">
            <v>10602013.68</v>
          </cell>
          <cell r="AY16">
            <v>14053635.940000001</v>
          </cell>
          <cell r="AZ16">
            <v>218.72</v>
          </cell>
          <cell r="BA16">
            <v>1500</v>
          </cell>
          <cell r="BB16">
            <v>12610.99</v>
          </cell>
          <cell r="BC16">
            <v>13500</v>
          </cell>
          <cell r="BD16">
            <v>18000</v>
          </cell>
          <cell r="BE16">
            <v>187411.42</v>
          </cell>
          <cell r="BF16">
            <v>153322.07999999999</v>
          </cell>
          <cell r="BG16">
            <v>1225563.76</v>
          </cell>
          <cell r="BH16">
            <v>1380344.76</v>
          </cell>
          <cell r="BI16">
            <v>1840457</v>
          </cell>
          <cell r="BJ16">
            <v>187630.14</v>
          </cell>
          <cell r="BK16">
            <v>154822.07999999999</v>
          </cell>
          <cell r="BL16">
            <v>1238174.75</v>
          </cell>
          <cell r="BM16">
            <v>1238174.75</v>
          </cell>
          <cell r="BN16">
            <v>1393844.76</v>
          </cell>
          <cell r="BO16">
            <v>1858457</v>
          </cell>
          <cell r="BP16">
            <v>-9057.08</v>
          </cell>
          <cell r="BQ16" t="str">
            <v>0</v>
          </cell>
          <cell r="BR16">
            <v>-84695.3</v>
          </cell>
          <cell r="BS16">
            <v>-84695.3</v>
          </cell>
          <cell r="BT16" t="str">
            <v>0</v>
          </cell>
          <cell r="BU16" t="str">
            <v>0</v>
          </cell>
          <cell r="CA16">
            <v>1090087.81</v>
          </cell>
          <cell r="CB16">
            <v>1309998.82</v>
          </cell>
          <cell r="CC16">
            <v>11904227.84</v>
          </cell>
          <cell r="CD16">
            <v>11995858.439999999</v>
          </cell>
          <cell r="CE16">
            <v>15912092.940000001</v>
          </cell>
          <cell r="CF16" t="str">
            <v>0</v>
          </cell>
          <cell r="CG16" t="str">
            <v>0</v>
          </cell>
          <cell r="CH16" t="str">
            <v>0</v>
          </cell>
          <cell r="CI16" t="str">
            <v>0</v>
          </cell>
          <cell r="CJ16" t="str">
            <v>0</v>
          </cell>
        </row>
        <row r="17">
          <cell r="A17" t="str">
            <v>Print &amp; Postages</v>
          </cell>
          <cell r="B17">
            <v>6812.78</v>
          </cell>
          <cell r="C17">
            <v>6963</v>
          </cell>
          <cell r="D17">
            <v>52474.78</v>
          </cell>
          <cell r="E17">
            <v>62667</v>
          </cell>
          <cell r="F17">
            <v>83552</v>
          </cell>
          <cell r="G17">
            <v>1586.54</v>
          </cell>
          <cell r="H17">
            <v>2554</v>
          </cell>
          <cell r="I17">
            <v>27227.29</v>
          </cell>
          <cell r="J17">
            <v>21166</v>
          </cell>
          <cell r="K17">
            <v>27919</v>
          </cell>
          <cell r="L17">
            <v>3390.77</v>
          </cell>
          <cell r="M17">
            <v>3144</v>
          </cell>
          <cell r="N17">
            <v>32447.56</v>
          </cell>
          <cell r="O17">
            <v>29503</v>
          </cell>
          <cell r="P17">
            <v>39080</v>
          </cell>
          <cell r="Q17">
            <v>3552.63</v>
          </cell>
          <cell r="R17">
            <v>7296</v>
          </cell>
          <cell r="S17">
            <v>52264.09</v>
          </cell>
          <cell r="T17">
            <v>67348</v>
          </cell>
          <cell r="U17">
            <v>88924</v>
          </cell>
          <cell r="V17">
            <v>4018.95</v>
          </cell>
          <cell r="W17">
            <v>5022</v>
          </cell>
          <cell r="X17">
            <v>55862.99</v>
          </cell>
          <cell r="Y17">
            <v>42054</v>
          </cell>
          <cell r="Z17">
            <v>55831</v>
          </cell>
          <cell r="AA17">
            <v>6531.48</v>
          </cell>
          <cell r="AB17">
            <v>3834</v>
          </cell>
          <cell r="AC17">
            <v>37876.269999999997</v>
          </cell>
          <cell r="AD17">
            <v>35251</v>
          </cell>
          <cell r="AE17">
            <v>46959</v>
          </cell>
          <cell r="AF17">
            <v>11646.83</v>
          </cell>
          <cell r="AG17">
            <v>1011</v>
          </cell>
          <cell r="AH17">
            <v>61012.13</v>
          </cell>
          <cell r="AI17">
            <v>8936</v>
          </cell>
          <cell r="AJ17">
            <v>11954</v>
          </cell>
          <cell r="AK17">
            <v>20529.259999999998</v>
          </cell>
          <cell r="AL17">
            <v>24638</v>
          </cell>
          <cell r="AM17">
            <v>260176.79</v>
          </cell>
          <cell r="AN17">
            <v>223370</v>
          </cell>
          <cell r="AO17">
            <v>302074</v>
          </cell>
          <cell r="AP17" t="str">
            <v>0</v>
          </cell>
          <cell r="AQ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>
            <v>58069.24</v>
          </cell>
          <cell r="AV17">
            <v>54462</v>
          </cell>
          <cell r="AW17">
            <v>579341.9</v>
          </cell>
          <cell r="AX17">
            <v>490295</v>
          </cell>
          <cell r="AY17">
            <v>656293</v>
          </cell>
          <cell r="AZ17">
            <v>2782.95</v>
          </cell>
          <cell r="BA17">
            <v>2950</v>
          </cell>
          <cell r="BB17">
            <v>26521.21</v>
          </cell>
          <cell r="BC17">
            <v>26550</v>
          </cell>
          <cell r="BD17">
            <v>35400</v>
          </cell>
          <cell r="BE17">
            <v>9825</v>
          </cell>
          <cell r="BF17">
            <v>904</v>
          </cell>
          <cell r="BG17">
            <v>33246.44</v>
          </cell>
          <cell r="BH17">
            <v>8135</v>
          </cell>
          <cell r="BI17">
            <v>10858</v>
          </cell>
          <cell r="BJ17">
            <v>12607.95</v>
          </cell>
          <cell r="BK17">
            <v>3854</v>
          </cell>
          <cell r="BL17">
            <v>59767.65</v>
          </cell>
          <cell r="BM17">
            <v>59767.65</v>
          </cell>
          <cell r="BN17">
            <v>34685</v>
          </cell>
          <cell r="BO17">
            <v>46258</v>
          </cell>
          <cell r="BP17" t="str">
            <v>0</v>
          </cell>
          <cell r="BQ17" t="str">
            <v>0</v>
          </cell>
          <cell r="BR17" t="str">
            <v>0</v>
          </cell>
          <cell r="BS17" t="str">
            <v>0</v>
          </cell>
          <cell r="BT17" t="str">
            <v>0</v>
          </cell>
          <cell r="BU17" t="str">
            <v>0</v>
          </cell>
          <cell r="CA17">
            <v>70677.19</v>
          </cell>
          <cell r="CB17">
            <v>58316</v>
          </cell>
          <cell r="CC17">
            <v>639109.55000000005</v>
          </cell>
          <cell r="CD17">
            <v>524980</v>
          </cell>
          <cell r="CE17">
            <v>702551</v>
          </cell>
          <cell r="CF17" t="str">
            <v>0</v>
          </cell>
          <cell r="CG17" t="str">
            <v>0</v>
          </cell>
          <cell r="CH17" t="str">
            <v>0</v>
          </cell>
          <cell r="CI17" t="str">
            <v>0</v>
          </cell>
          <cell r="CJ17" t="str">
            <v>0</v>
          </cell>
        </row>
        <row r="18">
          <cell r="A18" t="str">
            <v>Insurance</v>
          </cell>
          <cell r="B18">
            <v>11370.04</v>
          </cell>
          <cell r="C18">
            <v>40438</v>
          </cell>
          <cell r="D18">
            <v>476682.52</v>
          </cell>
          <cell r="E18">
            <v>566791</v>
          </cell>
          <cell r="F18">
            <v>647797</v>
          </cell>
          <cell r="G18">
            <v>7398.67</v>
          </cell>
          <cell r="H18">
            <v>28405</v>
          </cell>
          <cell r="I18">
            <v>358019.18</v>
          </cell>
          <cell r="J18">
            <v>397408</v>
          </cell>
          <cell r="K18">
            <v>452521</v>
          </cell>
          <cell r="L18">
            <v>12614.6</v>
          </cell>
          <cell r="M18">
            <v>57586</v>
          </cell>
          <cell r="N18">
            <v>741025.89</v>
          </cell>
          <cell r="O18">
            <v>908234</v>
          </cell>
          <cell r="P18">
            <v>1042977</v>
          </cell>
          <cell r="Q18">
            <v>19415.88</v>
          </cell>
          <cell r="R18">
            <v>63327</v>
          </cell>
          <cell r="S18">
            <v>1851955.19</v>
          </cell>
          <cell r="T18">
            <v>1918443</v>
          </cell>
          <cell r="U18">
            <v>2052691</v>
          </cell>
          <cell r="V18">
            <v>17204.04</v>
          </cell>
          <cell r="W18">
            <v>59250</v>
          </cell>
          <cell r="X18">
            <v>652844.34</v>
          </cell>
          <cell r="Y18">
            <v>784154</v>
          </cell>
          <cell r="Z18">
            <v>903831</v>
          </cell>
          <cell r="AA18">
            <v>9873.83</v>
          </cell>
          <cell r="AB18">
            <v>47491</v>
          </cell>
          <cell r="AC18">
            <v>581006.06000000006</v>
          </cell>
          <cell r="AD18">
            <v>660608</v>
          </cell>
          <cell r="AE18">
            <v>755282</v>
          </cell>
          <cell r="AF18">
            <v>61039.78</v>
          </cell>
          <cell r="AG18">
            <v>97254.42</v>
          </cell>
          <cell r="AH18">
            <v>1077207.8700000001</v>
          </cell>
          <cell r="AI18">
            <v>875789.78</v>
          </cell>
          <cell r="AJ18">
            <v>1167553.04</v>
          </cell>
          <cell r="AK18">
            <v>256014.62</v>
          </cell>
          <cell r="AL18">
            <v>629890</v>
          </cell>
          <cell r="AM18">
            <v>2378022.7999999998</v>
          </cell>
          <cell r="AN18">
            <v>5697308</v>
          </cell>
          <cell r="AO18">
            <v>7589688</v>
          </cell>
          <cell r="AP18" t="str">
            <v>0</v>
          </cell>
          <cell r="AQ18" t="str">
            <v>0</v>
          </cell>
          <cell r="AR18" t="str">
            <v>0</v>
          </cell>
          <cell r="AS18" t="str">
            <v>0</v>
          </cell>
          <cell r="AT18" t="str">
            <v>0</v>
          </cell>
          <cell r="AU18">
            <v>394931.46</v>
          </cell>
          <cell r="AV18">
            <v>1023641.42</v>
          </cell>
          <cell r="AW18">
            <v>8116763.8500000006</v>
          </cell>
          <cell r="AX18">
            <v>11808735.780000001</v>
          </cell>
          <cell r="AY18">
            <v>14612340.039999999</v>
          </cell>
          <cell r="AZ18">
            <v>693.65</v>
          </cell>
          <cell r="BA18">
            <v>1750</v>
          </cell>
          <cell r="BB18">
            <v>11380.88</v>
          </cell>
          <cell r="BC18">
            <v>15750</v>
          </cell>
          <cell r="BD18">
            <v>21000</v>
          </cell>
          <cell r="BE18">
            <v>21912.91</v>
          </cell>
          <cell r="BF18">
            <v>63963.42</v>
          </cell>
          <cell r="BG18">
            <v>205356.29</v>
          </cell>
          <cell r="BH18">
            <v>576470.78</v>
          </cell>
          <cell r="BI18">
            <v>768361.04</v>
          </cell>
          <cell r="BJ18">
            <v>22606.560000000001</v>
          </cell>
          <cell r="BK18">
            <v>65713.42</v>
          </cell>
          <cell r="BL18">
            <v>216737.17</v>
          </cell>
          <cell r="BM18">
            <v>216737.17</v>
          </cell>
          <cell r="BN18">
            <v>592220.78</v>
          </cell>
          <cell r="BO18">
            <v>789361.04</v>
          </cell>
          <cell r="BP18" t="str">
            <v>0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CA18">
            <v>417538.02</v>
          </cell>
          <cell r="CB18">
            <v>1089354.8400000001</v>
          </cell>
          <cell r="CC18">
            <v>8333501.0200000005</v>
          </cell>
          <cell r="CD18">
            <v>12400956.560000001</v>
          </cell>
          <cell r="CE18">
            <v>15401701.079999998</v>
          </cell>
          <cell r="CF18" t="str">
            <v>0</v>
          </cell>
          <cell r="CG18" t="str">
            <v>0</v>
          </cell>
          <cell r="CH18" t="str">
            <v>0</v>
          </cell>
          <cell r="CI18" t="str">
            <v>0</v>
          </cell>
          <cell r="CJ18" t="str">
            <v>0</v>
          </cell>
        </row>
        <row r="19">
          <cell r="A19" t="str">
            <v>Marketing</v>
          </cell>
          <cell r="B19">
            <v>15075.55</v>
          </cell>
          <cell r="C19">
            <v>35192</v>
          </cell>
          <cell r="D19">
            <v>204216.06</v>
          </cell>
          <cell r="E19">
            <v>243148</v>
          </cell>
          <cell r="F19">
            <v>322728</v>
          </cell>
          <cell r="G19">
            <v>22126.57</v>
          </cell>
          <cell r="H19">
            <v>16395</v>
          </cell>
          <cell r="I19">
            <v>168256.07</v>
          </cell>
          <cell r="J19">
            <v>167705</v>
          </cell>
          <cell r="K19">
            <v>216890</v>
          </cell>
          <cell r="L19">
            <v>19878.740000000002</v>
          </cell>
          <cell r="M19">
            <v>28120</v>
          </cell>
          <cell r="N19">
            <v>270130.94</v>
          </cell>
          <cell r="O19">
            <v>406680</v>
          </cell>
          <cell r="P19">
            <v>494040</v>
          </cell>
          <cell r="Q19">
            <v>16798.71</v>
          </cell>
          <cell r="R19">
            <v>21995</v>
          </cell>
          <cell r="S19">
            <v>235469.94</v>
          </cell>
          <cell r="T19">
            <v>294769</v>
          </cell>
          <cell r="U19">
            <v>357734</v>
          </cell>
          <cell r="V19">
            <v>33323.96</v>
          </cell>
          <cell r="W19">
            <v>60132</v>
          </cell>
          <cell r="X19">
            <v>245793.29</v>
          </cell>
          <cell r="Y19">
            <v>690951</v>
          </cell>
          <cell r="Z19">
            <v>866770</v>
          </cell>
          <cell r="AA19">
            <v>39819.46</v>
          </cell>
          <cell r="AB19">
            <v>50232</v>
          </cell>
          <cell r="AC19">
            <v>461201.51</v>
          </cell>
          <cell r="AD19">
            <v>364858</v>
          </cell>
          <cell r="AE19">
            <v>492135</v>
          </cell>
          <cell r="AF19">
            <v>64217.94</v>
          </cell>
          <cell r="AG19">
            <v>31884</v>
          </cell>
          <cell r="AH19">
            <v>515959.3</v>
          </cell>
          <cell r="AI19">
            <v>853656</v>
          </cell>
          <cell r="AJ19">
            <v>881500</v>
          </cell>
          <cell r="AK19">
            <v>580</v>
          </cell>
          <cell r="AL19">
            <v>1822</v>
          </cell>
          <cell r="AM19">
            <v>7972.57</v>
          </cell>
          <cell r="AN19">
            <v>16398</v>
          </cell>
          <cell r="AO19">
            <v>21860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>
            <v>211820.93</v>
          </cell>
          <cell r="AV19">
            <v>245772</v>
          </cell>
          <cell r="AW19">
            <v>2108999.6800000002</v>
          </cell>
          <cell r="AX19">
            <v>3038165</v>
          </cell>
          <cell r="AY19">
            <v>3653657</v>
          </cell>
          <cell r="AZ19">
            <v>1515.79</v>
          </cell>
          <cell r="BA19">
            <v>10000</v>
          </cell>
          <cell r="BB19">
            <v>77600.27</v>
          </cell>
          <cell r="BC19">
            <v>90000</v>
          </cell>
          <cell r="BD19">
            <v>120000</v>
          </cell>
          <cell r="BE19">
            <v>3626.24</v>
          </cell>
          <cell r="BF19">
            <v>200</v>
          </cell>
          <cell r="BG19">
            <v>34782.31</v>
          </cell>
          <cell r="BH19">
            <v>1800</v>
          </cell>
          <cell r="BI19">
            <v>2400</v>
          </cell>
          <cell r="BJ19">
            <v>5142.03</v>
          </cell>
          <cell r="BK19">
            <v>10200</v>
          </cell>
          <cell r="BL19">
            <v>112382.58</v>
          </cell>
          <cell r="BM19">
            <v>112382.58</v>
          </cell>
          <cell r="BN19">
            <v>91800</v>
          </cell>
          <cell r="BO19">
            <v>122400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CA19">
            <v>216962.96</v>
          </cell>
          <cell r="CB19">
            <v>255972</v>
          </cell>
          <cell r="CC19">
            <v>2221382.2599999998</v>
          </cell>
          <cell r="CD19">
            <v>3129965</v>
          </cell>
          <cell r="CE19">
            <v>3776057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J19" t="str">
            <v>0</v>
          </cell>
        </row>
        <row r="20">
          <cell r="A20" t="str">
            <v>Employee Welfare</v>
          </cell>
          <cell r="B20">
            <v>30292.25</v>
          </cell>
          <cell r="C20">
            <v>34244</v>
          </cell>
          <cell r="D20">
            <v>513092.7</v>
          </cell>
          <cell r="E20">
            <v>527348</v>
          </cell>
          <cell r="F20">
            <v>637105</v>
          </cell>
          <cell r="G20">
            <v>23688.23</v>
          </cell>
          <cell r="H20">
            <v>27912</v>
          </cell>
          <cell r="I20">
            <v>384360.08</v>
          </cell>
          <cell r="J20">
            <v>447758</v>
          </cell>
          <cell r="K20">
            <v>540283</v>
          </cell>
          <cell r="L20">
            <v>45155.06</v>
          </cell>
          <cell r="M20">
            <v>52203</v>
          </cell>
          <cell r="N20">
            <v>823097.11</v>
          </cell>
          <cell r="O20">
            <v>847265</v>
          </cell>
          <cell r="P20">
            <v>1032830</v>
          </cell>
          <cell r="Q20">
            <v>43568.95</v>
          </cell>
          <cell r="R20">
            <v>50750</v>
          </cell>
          <cell r="S20">
            <v>720034.29</v>
          </cell>
          <cell r="T20">
            <v>839284</v>
          </cell>
          <cell r="U20">
            <v>996458</v>
          </cell>
          <cell r="V20">
            <v>43518.75</v>
          </cell>
          <cell r="W20">
            <v>114681.01</v>
          </cell>
          <cell r="X20">
            <v>704433.36</v>
          </cell>
          <cell r="Y20">
            <v>694448.91</v>
          </cell>
          <cell r="Z20">
            <v>850075.91</v>
          </cell>
          <cell r="AA20">
            <v>38251.629999999997</v>
          </cell>
          <cell r="AB20">
            <v>32405</v>
          </cell>
          <cell r="AC20">
            <v>578526</v>
          </cell>
          <cell r="AD20">
            <v>554517</v>
          </cell>
          <cell r="AE20">
            <v>664612</v>
          </cell>
          <cell r="AF20">
            <v>41396.25</v>
          </cell>
          <cell r="AG20">
            <v>83136.070000000007</v>
          </cell>
          <cell r="AH20">
            <v>1269877.49</v>
          </cell>
          <cell r="AI20">
            <v>1644936.75</v>
          </cell>
          <cell r="AJ20">
            <v>1902247</v>
          </cell>
          <cell r="AK20">
            <v>1044352.59</v>
          </cell>
          <cell r="AL20">
            <v>1034354</v>
          </cell>
          <cell r="AM20">
            <v>10367313.049999997</v>
          </cell>
          <cell r="AN20">
            <v>12095760</v>
          </cell>
          <cell r="AO20">
            <v>15213776</v>
          </cell>
          <cell r="AP20" t="str">
            <v>0</v>
          </cell>
          <cell r="AQ20" t="str">
            <v>0</v>
          </cell>
          <cell r="AR20" t="str">
            <v>0</v>
          </cell>
          <cell r="AS20" t="str">
            <v>0</v>
          </cell>
          <cell r="AT20" t="str">
            <v>0</v>
          </cell>
          <cell r="AU20">
            <v>1310223.71</v>
          </cell>
          <cell r="AV20">
            <v>1429685.08</v>
          </cell>
          <cell r="AW20">
            <v>15360734.079999998</v>
          </cell>
          <cell r="AX20">
            <v>17651317.66</v>
          </cell>
          <cell r="AY20">
            <v>21837386.91</v>
          </cell>
          <cell r="AZ20">
            <v>582828.82999999996</v>
          </cell>
          <cell r="BA20">
            <v>281083</v>
          </cell>
          <cell r="BB20">
            <v>3275324.46</v>
          </cell>
          <cell r="BC20">
            <v>2297247</v>
          </cell>
          <cell r="BD20">
            <v>2908000</v>
          </cell>
          <cell r="BE20">
            <v>52451.89</v>
          </cell>
          <cell r="BF20">
            <v>113618.42</v>
          </cell>
          <cell r="BG20">
            <v>821512.44</v>
          </cell>
          <cell r="BH20">
            <v>1413827.7</v>
          </cell>
          <cell r="BI20">
            <v>1754547</v>
          </cell>
          <cell r="BJ20">
            <v>635280.72</v>
          </cell>
          <cell r="BK20">
            <v>394701.42</v>
          </cell>
          <cell r="BL20">
            <v>4096836.9</v>
          </cell>
          <cell r="BM20">
            <v>4096836.9</v>
          </cell>
          <cell r="BN20">
            <v>3711074.7</v>
          </cell>
          <cell r="BO20">
            <v>4662547</v>
          </cell>
          <cell r="BP20" t="str">
            <v>0</v>
          </cell>
          <cell r="BQ20" t="str">
            <v>0</v>
          </cell>
          <cell r="BR20" t="str">
            <v>0</v>
          </cell>
          <cell r="BS20" t="str">
            <v>0</v>
          </cell>
          <cell r="BT20" t="str">
            <v>0</v>
          </cell>
          <cell r="BU20" t="str">
            <v>0</v>
          </cell>
          <cell r="CA20">
            <v>1945504.43</v>
          </cell>
          <cell r="CB20">
            <v>1824386.5</v>
          </cell>
          <cell r="CC20">
            <v>19457570.979999997</v>
          </cell>
          <cell r="CD20">
            <v>21362392.359999999</v>
          </cell>
          <cell r="CE20">
            <v>26499933.91</v>
          </cell>
          <cell r="CF20" t="str">
            <v>0</v>
          </cell>
          <cell r="CG20" t="str">
            <v>0</v>
          </cell>
          <cell r="CH20" t="str">
            <v>0</v>
          </cell>
          <cell r="CI20" t="str">
            <v>0</v>
          </cell>
          <cell r="CJ20" t="str">
            <v>0</v>
          </cell>
        </row>
        <row r="21">
          <cell r="A21" t="str">
            <v>Information Technologies</v>
          </cell>
          <cell r="B21">
            <v>14599.32</v>
          </cell>
          <cell r="C21">
            <v>14175</v>
          </cell>
          <cell r="D21">
            <v>123233.36</v>
          </cell>
          <cell r="E21">
            <v>127575</v>
          </cell>
          <cell r="F21">
            <v>170100</v>
          </cell>
          <cell r="G21">
            <v>7144.99</v>
          </cell>
          <cell r="H21">
            <v>3421</v>
          </cell>
          <cell r="I21">
            <v>75983.520000000004</v>
          </cell>
          <cell r="J21">
            <v>40589</v>
          </cell>
          <cell r="K21">
            <v>41849</v>
          </cell>
          <cell r="L21">
            <v>18353.060000000001</v>
          </cell>
          <cell r="M21">
            <v>25475</v>
          </cell>
          <cell r="N21">
            <v>243834.74</v>
          </cell>
          <cell r="O21">
            <v>264775</v>
          </cell>
          <cell r="P21">
            <v>321200</v>
          </cell>
          <cell r="Q21">
            <v>15549.42</v>
          </cell>
          <cell r="R21">
            <v>5825</v>
          </cell>
          <cell r="S21">
            <v>133057.26</v>
          </cell>
          <cell r="T21">
            <v>56125</v>
          </cell>
          <cell r="U21">
            <v>73600</v>
          </cell>
          <cell r="V21">
            <v>13720.66</v>
          </cell>
          <cell r="W21">
            <v>11245</v>
          </cell>
          <cell r="X21">
            <v>194618.93</v>
          </cell>
          <cell r="Y21">
            <v>105105</v>
          </cell>
          <cell r="Z21">
            <v>138840</v>
          </cell>
          <cell r="AA21">
            <v>11856.21</v>
          </cell>
          <cell r="AB21">
            <v>22000</v>
          </cell>
          <cell r="AC21">
            <v>147127.38</v>
          </cell>
          <cell r="AD21">
            <v>198000</v>
          </cell>
          <cell r="AE21">
            <v>264000</v>
          </cell>
          <cell r="AF21">
            <v>32325.41</v>
          </cell>
          <cell r="AG21">
            <v>19654</v>
          </cell>
          <cell r="AH21">
            <v>165895.96</v>
          </cell>
          <cell r="AI21">
            <v>176886</v>
          </cell>
          <cell r="AJ21">
            <v>235846</v>
          </cell>
          <cell r="AK21">
            <v>347799.8</v>
          </cell>
          <cell r="AL21">
            <v>317370</v>
          </cell>
          <cell r="AM21">
            <v>3144148.32</v>
          </cell>
          <cell r="AN21">
            <v>3118260</v>
          </cell>
          <cell r="AO21">
            <v>4033549</v>
          </cell>
          <cell r="AP21" t="str">
            <v>0</v>
          </cell>
          <cell r="AQ21" t="str">
            <v>0</v>
          </cell>
          <cell r="AR21" t="str">
            <v>0</v>
          </cell>
          <cell r="AS21" t="str">
            <v>0</v>
          </cell>
          <cell r="AT21" t="str">
            <v>0</v>
          </cell>
          <cell r="AU21">
            <v>461348.87</v>
          </cell>
          <cell r="AV21">
            <v>419165</v>
          </cell>
          <cell r="AW21">
            <v>4227899.47</v>
          </cell>
          <cell r="AX21">
            <v>4087315</v>
          </cell>
          <cell r="AY21">
            <v>5278984</v>
          </cell>
          <cell r="AZ21">
            <v>1029.58</v>
          </cell>
          <cell r="BA21">
            <v>875</v>
          </cell>
          <cell r="BB21">
            <v>15490.27</v>
          </cell>
          <cell r="BC21">
            <v>7875</v>
          </cell>
          <cell r="BD21">
            <v>10500</v>
          </cell>
          <cell r="BE21">
            <v>-18299.95</v>
          </cell>
          <cell r="BF21">
            <v>3126</v>
          </cell>
          <cell r="BG21">
            <v>47814.77</v>
          </cell>
          <cell r="BH21">
            <v>27462</v>
          </cell>
          <cell r="BI21">
            <v>36621</v>
          </cell>
          <cell r="BJ21">
            <v>-17270.37</v>
          </cell>
          <cell r="BK21">
            <v>4001</v>
          </cell>
          <cell r="BL21">
            <v>63305.04</v>
          </cell>
          <cell r="BM21">
            <v>63305.04</v>
          </cell>
          <cell r="BN21">
            <v>35337</v>
          </cell>
          <cell r="BO21">
            <v>47121</v>
          </cell>
          <cell r="BP21" t="str">
            <v>0</v>
          </cell>
          <cell r="BQ21" t="str">
            <v>0</v>
          </cell>
          <cell r="BR21" t="str">
            <v>0</v>
          </cell>
          <cell r="BS21" t="str">
            <v>0</v>
          </cell>
          <cell r="BT21" t="str">
            <v>0</v>
          </cell>
          <cell r="BU21" t="str">
            <v>0</v>
          </cell>
          <cell r="CA21">
            <v>444078.5</v>
          </cell>
          <cell r="CB21">
            <v>423166</v>
          </cell>
          <cell r="CC21">
            <v>4291204.51</v>
          </cell>
          <cell r="CD21">
            <v>4122652</v>
          </cell>
          <cell r="CE21">
            <v>5326105</v>
          </cell>
          <cell r="CF21" t="str">
            <v>0</v>
          </cell>
          <cell r="CG21" t="str">
            <v>0</v>
          </cell>
          <cell r="CH21" t="str">
            <v>0</v>
          </cell>
          <cell r="CI21" t="str">
            <v>0</v>
          </cell>
          <cell r="CJ21" t="str">
            <v>0</v>
          </cell>
        </row>
        <row r="22">
          <cell r="A22" t="str">
            <v>Rent, Maint., &amp; Utilities</v>
          </cell>
          <cell r="B22">
            <v>104682.85</v>
          </cell>
          <cell r="C22">
            <v>78803</v>
          </cell>
          <cell r="D22">
            <v>912219.36</v>
          </cell>
          <cell r="E22">
            <v>947769</v>
          </cell>
          <cell r="F22">
            <v>1183894</v>
          </cell>
          <cell r="G22">
            <v>41384</v>
          </cell>
          <cell r="H22">
            <v>45134</v>
          </cell>
          <cell r="I22">
            <v>406094.13</v>
          </cell>
          <cell r="J22">
            <v>430206</v>
          </cell>
          <cell r="K22">
            <v>575577</v>
          </cell>
          <cell r="L22">
            <v>61289.77</v>
          </cell>
          <cell r="M22">
            <v>73179</v>
          </cell>
          <cell r="N22">
            <v>651320.27</v>
          </cell>
          <cell r="O22">
            <v>706561</v>
          </cell>
          <cell r="P22">
            <v>923676</v>
          </cell>
          <cell r="Q22">
            <v>131153.65</v>
          </cell>
          <cell r="R22">
            <v>132196</v>
          </cell>
          <cell r="S22">
            <v>1105239.3600000001</v>
          </cell>
          <cell r="T22">
            <v>1202004</v>
          </cell>
          <cell r="U22">
            <v>1594181</v>
          </cell>
          <cell r="V22">
            <v>210161.04</v>
          </cell>
          <cell r="W22">
            <v>124211</v>
          </cell>
          <cell r="X22">
            <v>1150857.8799999999</v>
          </cell>
          <cell r="Y22">
            <v>1143247</v>
          </cell>
          <cell r="Z22">
            <v>1530944</v>
          </cell>
          <cell r="AA22">
            <v>78945.59</v>
          </cell>
          <cell r="AB22">
            <v>89623</v>
          </cell>
          <cell r="AC22">
            <v>754102.73</v>
          </cell>
          <cell r="AD22">
            <v>820747</v>
          </cell>
          <cell r="AE22">
            <v>1119276</v>
          </cell>
          <cell r="AF22">
            <v>125221.86</v>
          </cell>
          <cell r="AG22">
            <v>354390.39</v>
          </cell>
          <cell r="AH22">
            <v>1268794.81</v>
          </cell>
          <cell r="AI22">
            <v>3397394.79</v>
          </cell>
          <cell r="AJ22">
            <v>4460514.96</v>
          </cell>
          <cell r="AK22">
            <v>408796.63</v>
          </cell>
          <cell r="AL22">
            <v>349240</v>
          </cell>
          <cell r="AM22">
            <v>3220912.53</v>
          </cell>
          <cell r="AN22">
            <v>3129211</v>
          </cell>
          <cell r="AO22">
            <v>4178437</v>
          </cell>
          <cell r="AP22" t="str">
            <v>0</v>
          </cell>
          <cell r="AQ22" t="str">
            <v>0</v>
          </cell>
          <cell r="AR22" t="str">
            <v>0</v>
          </cell>
          <cell r="AS22" t="str">
            <v>0</v>
          </cell>
          <cell r="AT22" t="str">
            <v>0</v>
          </cell>
          <cell r="AU22">
            <v>1161635.3899999999</v>
          </cell>
          <cell r="AV22">
            <v>1246776.3899999999</v>
          </cell>
          <cell r="AW22">
            <v>9469541.0700000003</v>
          </cell>
          <cell r="AX22">
            <v>11777139.790000001</v>
          </cell>
          <cell r="AY22">
            <v>15566499.960000001</v>
          </cell>
          <cell r="AZ22">
            <v>38416.79</v>
          </cell>
          <cell r="BA22">
            <v>-60774</v>
          </cell>
          <cell r="BB22">
            <v>349100</v>
          </cell>
          <cell r="BC22">
            <v>-531316</v>
          </cell>
          <cell r="BD22">
            <v>-713638</v>
          </cell>
          <cell r="BE22">
            <v>220604.38</v>
          </cell>
          <cell r="BF22">
            <v>193121.07</v>
          </cell>
          <cell r="BG22">
            <v>1469059.78</v>
          </cell>
          <cell r="BH22">
            <v>1898174.67</v>
          </cell>
          <cell r="BI22">
            <v>2477319.96</v>
          </cell>
          <cell r="BJ22">
            <v>259021.17</v>
          </cell>
          <cell r="BK22">
            <v>132347.07</v>
          </cell>
          <cell r="BL22">
            <v>1818159.78</v>
          </cell>
          <cell r="BM22">
            <v>1818159.78</v>
          </cell>
          <cell r="BN22">
            <v>1366858.67</v>
          </cell>
          <cell r="BO22">
            <v>1763681.96</v>
          </cell>
          <cell r="BP22">
            <v>-43228.84</v>
          </cell>
          <cell r="BQ22" t="str">
            <v>0</v>
          </cell>
          <cell r="BR22">
            <v>-337334.28</v>
          </cell>
          <cell r="BS22">
            <v>-337334.28</v>
          </cell>
          <cell r="BT22" t="str">
            <v>0</v>
          </cell>
          <cell r="BU22" t="str">
            <v>0</v>
          </cell>
          <cell r="CA22">
            <v>1377427.72</v>
          </cell>
          <cell r="CB22">
            <v>1379123.46</v>
          </cell>
          <cell r="CC22">
            <v>10950366.57</v>
          </cell>
          <cell r="CD22">
            <v>13143998.460000001</v>
          </cell>
          <cell r="CE22">
            <v>17330181.920000002</v>
          </cell>
          <cell r="CF22" t="str">
            <v>0</v>
          </cell>
          <cell r="CG22" t="str">
            <v>0</v>
          </cell>
          <cell r="CH22" t="str">
            <v>0</v>
          </cell>
          <cell r="CI22" t="str">
            <v>0</v>
          </cell>
          <cell r="CJ22" t="str">
            <v>0</v>
          </cell>
        </row>
        <row r="23">
          <cell r="A23" t="str">
            <v>Directors &amp; Shareholders &amp;PR</v>
          </cell>
          <cell r="B23">
            <v>995.82</v>
          </cell>
          <cell r="C23">
            <v>525</v>
          </cell>
          <cell r="D23">
            <v>10698.09</v>
          </cell>
          <cell r="E23">
            <v>4725</v>
          </cell>
          <cell r="F23">
            <v>6300</v>
          </cell>
          <cell r="G23">
            <v>497.91</v>
          </cell>
          <cell r="H23" t="str">
            <v>0</v>
          </cell>
          <cell r="I23">
            <v>961.74</v>
          </cell>
          <cell r="J23" t="str">
            <v>0</v>
          </cell>
          <cell r="K23" t="str">
            <v>0</v>
          </cell>
          <cell r="L23">
            <v>1493.71</v>
          </cell>
          <cell r="M23" t="str">
            <v>0</v>
          </cell>
          <cell r="N23">
            <v>4104.83</v>
          </cell>
          <cell r="O23" t="str">
            <v>0</v>
          </cell>
          <cell r="P23" t="str">
            <v>0</v>
          </cell>
          <cell r="Q23">
            <v>6597.57</v>
          </cell>
          <cell r="R23">
            <v>7500</v>
          </cell>
          <cell r="S23">
            <v>52576.27</v>
          </cell>
          <cell r="T23">
            <v>36930</v>
          </cell>
          <cell r="U23">
            <v>48040</v>
          </cell>
          <cell r="V23">
            <v>2150.4</v>
          </cell>
          <cell r="W23">
            <v>145</v>
          </cell>
          <cell r="X23">
            <v>3881.61</v>
          </cell>
          <cell r="Y23">
            <v>1957</v>
          </cell>
          <cell r="Z23">
            <v>2622</v>
          </cell>
          <cell r="AA23">
            <v>995.82</v>
          </cell>
          <cell r="AB23">
            <v>1166</v>
          </cell>
          <cell r="AC23">
            <v>3831.38</v>
          </cell>
          <cell r="AD23">
            <v>3502</v>
          </cell>
          <cell r="AE23">
            <v>4000</v>
          </cell>
          <cell r="AF23">
            <v>104323.76</v>
          </cell>
          <cell r="AG23">
            <v>35000</v>
          </cell>
          <cell r="AH23">
            <v>471879.04</v>
          </cell>
          <cell r="AI23">
            <v>315000</v>
          </cell>
          <cell r="AJ23">
            <v>420000</v>
          </cell>
          <cell r="AK23">
            <v>416601.37</v>
          </cell>
          <cell r="AL23">
            <v>316602</v>
          </cell>
          <cell r="AM23">
            <v>4021374.46</v>
          </cell>
          <cell r="AN23">
            <v>3636399</v>
          </cell>
          <cell r="AO23">
            <v>4750354</v>
          </cell>
          <cell r="AP23" t="str">
            <v>0</v>
          </cell>
          <cell r="AQ23" t="str">
            <v>0</v>
          </cell>
          <cell r="AR23" t="str">
            <v>0</v>
          </cell>
          <cell r="AS23" t="str">
            <v>0</v>
          </cell>
          <cell r="AT23" t="str">
            <v>0</v>
          </cell>
          <cell r="AU23">
            <v>533656.36</v>
          </cell>
          <cell r="AV23">
            <v>360938</v>
          </cell>
          <cell r="AW23">
            <v>4569307.42</v>
          </cell>
          <cell r="AX23">
            <v>3998513</v>
          </cell>
          <cell r="AY23">
            <v>5231316</v>
          </cell>
          <cell r="AZ23">
            <v>0</v>
          </cell>
          <cell r="BA23">
            <v>4300</v>
          </cell>
          <cell r="BB23">
            <v>37811.1</v>
          </cell>
          <cell r="BC23">
            <v>38700</v>
          </cell>
          <cell r="BD23">
            <v>51600</v>
          </cell>
          <cell r="BE23">
            <v>0</v>
          </cell>
          <cell r="BF23">
            <v>1647.17</v>
          </cell>
          <cell r="BG23">
            <v>10345.6</v>
          </cell>
          <cell r="BH23">
            <v>14824.53</v>
          </cell>
          <cell r="BI23">
            <v>19766.04</v>
          </cell>
          <cell r="BJ23">
            <v>0</v>
          </cell>
          <cell r="BK23">
            <v>5947.17</v>
          </cell>
          <cell r="BL23">
            <v>48156.7</v>
          </cell>
          <cell r="BM23">
            <v>48156.7</v>
          </cell>
          <cell r="BN23">
            <v>53524.53</v>
          </cell>
          <cell r="BO23">
            <v>71366.039999999994</v>
          </cell>
          <cell r="BP23" t="str">
            <v>0</v>
          </cell>
          <cell r="BQ23" t="str">
            <v>0</v>
          </cell>
          <cell r="BR23" t="str">
            <v>0</v>
          </cell>
          <cell r="BS23" t="str">
            <v>0</v>
          </cell>
          <cell r="BT23" t="str">
            <v>0</v>
          </cell>
          <cell r="BU23" t="str">
            <v>0</v>
          </cell>
          <cell r="CA23">
            <v>533656.36</v>
          </cell>
          <cell r="CB23">
            <v>366885.17</v>
          </cell>
          <cell r="CC23">
            <v>4617464.12</v>
          </cell>
          <cell r="CD23">
            <v>4052037.53</v>
          </cell>
          <cell r="CE23">
            <v>5302682.04</v>
          </cell>
          <cell r="CF23" t="str">
            <v>0</v>
          </cell>
          <cell r="CG23" t="str">
            <v>0</v>
          </cell>
          <cell r="CH23" t="str">
            <v>0</v>
          </cell>
          <cell r="CI23" t="str">
            <v>0</v>
          </cell>
          <cell r="CJ23" t="str">
            <v>0</v>
          </cell>
        </row>
        <row r="24">
          <cell r="A24" t="str">
            <v>Telecom</v>
          </cell>
          <cell r="B24">
            <v>44104.26</v>
          </cell>
          <cell r="C24">
            <v>46939</v>
          </cell>
          <cell r="D24">
            <v>362365.01</v>
          </cell>
          <cell r="E24">
            <v>422007</v>
          </cell>
          <cell r="F24">
            <v>562718</v>
          </cell>
          <cell r="G24">
            <v>28750</v>
          </cell>
          <cell r="H24">
            <v>28503.67</v>
          </cell>
          <cell r="I24">
            <v>239807.82</v>
          </cell>
          <cell r="J24">
            <v>257395.03</v>
          </cell>
          <cell r="K24">
            <v>340714.04</v>
          </cell>
          <cell r="L24">
            <v>48918.21</v>
          </cell>
          <cell r="M24">
            <v>66965</v>
          </cell>
          <cell r="N24">
            <v>436821.29</v>
          </cell>
          <cell r="O24">
            <v>645448</v>
          </cell>
          <cell r="P24">
            <v>832481</v>
          </cell>
          <cell r="Q24">
            <v>43295.19</v>
          </cell>
          <cell r="R24">
            <v>41015</v>
          </cell>
          <cell r="S24">
            <v>323304.76</v>
          </cell>
          <cell r="T24">
            <v>369856</v>
          </cell>
          <cell r="U24">
            <v>493134</v>
          </cell>
          <cell r="V24">
            <v>85826.42</v>
          </cell>
          <cell r="W24">
            <v>79689</v>
          </cell>
          <cell r="X24">
            <v>704338.77</v>
          </cell>
          <cell r="Y24">
            <v>718353</v>
          </cell>
          <cell r="Z24">
            <v>957990</v>
          </cell>
          <cell r="AA24">
            <v>38528.589999999997</v>
          </cell>
          <cell r="AB24">
            <v>31039.33</v>
          </cell>
          <cell r="AC24">
            <v>384650.77</v>
          </cell>
          <cell r="AD24">
            <v>288039.96999999997</v>
          </cell>
          <cell r="AE24">
            <v>382559.96</v>
          </cell>
          <cell r="AF24">
            <v>69444.33</v>
          </cell>
          <cell r="AG24">
            <v>42551.57</v>
          </cell>
          <cell r="AH24">
            <v>770010.01</v>
          </cell>
          <cell r="AI24">
            <v>383400.25</v>
          </cell>
          <cell r="AJ24">
            <v>511037.96</v>
          </cell>
          <cell r="AK24">
            <v>359296.61</v>
          </cell>
          <cell r="AL24">
            <v>225959</v>
          </cell>
          <cell r="AM24">
            <v>2107676.77</v>
          </cell>
          <cell r="AN24">
            <v>2038139</v>
          </cell>
          <cell r="AO24">
            <v>2660203</v>
          </cell>
          <cell r="AP24" t="str">
            <v>0</v>
          </cell>
          <cell r="AQ24" t="str">
            <v>0</v>
          </cell>
          <cell r="AR24" t="str">
            <v>0</v>
          </cell>
          <cell r="AS24" t="str">
            <v>0</v>
          </cell>
          <cell r="AT24" t="str">
            <v>0</v>
          </cell>
          <cell r="AU24">
            <v>718163.61</v>
          </cell>
          <cell r="AV24">
            <v>562661.56999999995</v>
          </cell>
          <cell r="AW24">
            <v>5328975.2</v>
          </cell>
          <cell r="AX24">
            <v>5122638.25</v>
          </cell>
          <cell r="AY24">
            <v>6740837.96</v>
          </cell>
          <cell r="AZ24">
            <v>35507.71</v>
          </cell>
          <cell r="BA24">
            <v>17500</v>
          </cell>
          <cell r="BB24">
            <v>215051.08</v>
          </cell>
          <cell r="BC24">
            <v>157500</v>
          </cell>
          <cell r="BD24">
            <v>210000</v>
          </cell>
          <cell r="BE24">
            <v>233262.61</v>
          </cell>
          <cell r="BF24">
            <v>31075.919999999998</v>
          </cell>
          <cell r="BG24">
            <v>1213448.8899999999</v>
          </cell>
          <cell r="BH24">
            <v>280625.28000000003</v>
          </cell>
          <cell r="BI24">
            <v>373656</v>
          </cell>
          <cell r="BJ24">
            <v>268770.32</v>
          </cell>
          <cell r="BK24">
            <v>48575.92</v>
          </cell>
          <cell r="BL24">
            <v>1428499.97</v>
          </cell>
          <cell r="BM24">
            <v>1428499.97</v>
          </cell>
          <cell r="BN24">
            <v>438125.28</v>
          </cell>
          <cell r="BO24">
            <v>583656</v>
          </cell>
          <cell r="BP24" t="str">
            <v>0</v>
          </cell>
          <cell r="BQ24" t="str">
            <v>0</v>
          </cell>
          <cell r="BR24" t="str">
            <v>0</v>
          </cell>
          <cell r="BS24" t="str">
            <v>0</v>
          </cell>
          <cell r="BT24" t="str">
            <v>0</v>
          </cell>
          <cell r="BU24" t="str">
            <v>0</v>
          </cell>
          <cell r="CA24">
            <v>986933.93</v>
          </cell>
          <cell r="CB24">
            <v>611237.49</v>
          </cell>
          <cell r="CC24">
            <v>6757475.169999999</v>
          </cell>
          <cell r="CD24">
            <v>5560763.5300000003</v>
          </cell>
          <cell r="CE24">
            <v>7324493.96</v>
          </cell>
          <cell r="CF24" t="str">
            <v>0</v>
          </cell>
          <cell r="CG24" t="str">
            <v>0</v>
          </cell>
          <cell r="CH24" t="str">
            <v>0</v>
          </cell>
          <cell r="CI24" t="str">
            <v>0</v>
          </cell>
          <cell r="CJ24" t="str">
            <v>0</v>
          </cell>
        </row>
        <row r="25">
          <cell r="A25" t="str">
            <v>Travel &amp; Entertainment</v>
          </cell>
          <cell r="B25">
            <v>121423.55</v>
          </cell>
          <cell r="C25">
            <v>60044.5</v>
          </cell>
          <cell r="D25">
            <v>496940.86</v>
          </cell>
          <cell r="E25">
            <v>529230.5</v>
          </cell>
          <cell r="F25">
            <v>704884</v>
          </cell>
          <cell r="G25">
            <v>-98.88999999999578</v>
          </cell>
          <cell r="H25">
            <v>19722.919999999998</v>
          </cell>
          <cell r="I25">
            <v>253933.61</v>
          </cell>
          <cell r="J25">
            <v>187438.28</v>
          </cell>
          <cell r="K25">
            <v>246999.04000000001</v>
          </cell>
          <cell r="L25">
            <v>36047.769999999997</v>
          </cell>
          <cell r="M25">
            <v>51536</v>
          </cell>
          <cell r="N25">
            <v>305601.90000000002</v>
          </cell>
          <cell r="O25">
            <v>381404</v>
          </cell>
          <cell r="P25">
            <v>531509</v>
          </cell>
          <cell r="Q25">
            <v>125162.19</v>
          </cell>
          <cell r="R25">
            <v>34989</v>
          </cell>
          <cell r="S25">
            <v>457309.6</v>
          </cell>
          <cell r="T25">
            <v>313013</v>
          </cell>
          <cell r="U25">
            <v>416906</v>
          </cell>
          <cell r="V25">
            <v>88983.07</v>
          </cell>
          <cell r="W25">
            <v>43374</v>
          </cell>
          <cell r="X25">
            <v>432357.61</v>
          </cell>
          <cell r="Y25">
            <v>477791</v>
          </cell>
          <cell r="Z25">
            <v>620715</v>
          </cell>
          <cell r="AA25">
            <v>22293.55</v>
          </cell>
          <cell r="AB25">
            <v>38429</v>
          </cell>
          <cell r="AC25">
            <v>288156.78000000003</v>
          </cell>
          <cell r="AD25">
            <v>305139</v>
          </cell>
          <cell r="AE25">
            <v>406618</v>
          </cell>
          <cell r="AF25">
            <v>25988.75</v>
          </cell>
          <cell r="AG25">
            <v>21301.17</v>
          </cell>
          <cell r="AH25">
            <v>287728.90999999997</v>
          </cell>
          <cell r="AI25">
            <v>191257.49</v>
          </cell>
          <cell r="AJ25">
            <v>254893</v>
          </cell>
          <cell r="AK25">
            <v>80754.710000000006</v>
          </cell>
          <cell r="AL25">
            <v>132389</v>
          </cell>
          <cell r="AM25">
            <v>1091241.43</v>
          </cell>
          <cell r="AN25">
            <v>1094756</v>
          </cell>
          <cell r="AO25">
            <v>1461297</v>
          </cell>
          <cell r="AP25" t="str">
            <v>0</v>
          </cell>
          <cell r="AQ25" t="str">
            <v>0</v>
          </cell>
          <cell r="AR25" t="str">
            <v>0</v>
          </cell>
          <cell r="AS25" t="str">
            <v>0</v>
          </cell>
          <cell r="AT25" t="str">
            <v>0</v>
          </cell>
          <cell r="AU25">
            <v>500554.7</v>
          </cell>
          <cell r="AV25">
            <v>401785.59</v>
          </cell>
          <cell r="AW25">
            <v>3613270.7</v>
          </cell>
          <cell r="AX25">
            <v>3480029.27</v>
          </cell>
          <cell r="AY25">
            <v>4643821.04</v>
          </cell>
          <cell r="AZ25">
            <v>39786.68</v>
          </cell>
          <cell r="BA25">
            <v>38000</v>
          </cell>
          <cell r="BB25">
            <v>473685.66</v>
          </cell>
          <cell r="BC25">
            <v>342000</v>
          </cell>
          <cell r="BD25">
            <v>456000</v>
          </cell>
          <cell r="BE25">
            <v>41088.25</v>
          </cell>
          <cell r="BF25">
            <v>20323.34</v>
          </cell>
          <cell r="BG25">
            <v>257141.96</v>
          </cell>
          <cell r="BH25">
            <v>195622.02</v>
          </cell>
          <cell r="BI25">
            <v>254552</v>
          </cell>
          <cell r="BJ25">
            <v>80874.929999999993</v>
          </cell>
          <cell r="BK25">
            <v>58323.34</v>
          </cell>
          <cell r="BL25">
            <v>730827.62</v>
          </cell>
          <cell r="BM25">
            <v>730827.62</v>
          </cell>
          <cell r="BN25">
            <v>537622.02</v>
          </cell>
          <cell r="BO25">
            <v>710552</v>
          </cell>
          <cell r="BP25" t="str">
            <v>0</v>
          </cell>
          <cell r="BQ25" t="str">
            <v>0</v>
          </cell>
          <cell r="BR25" t="str">
            <v>0</v>
          </cell>
          <cell r="BS25" t="str">
            <v>0</v>
          </cell>
          <cell r="BT25" t="str">
            <v>0</v>
          </cell>
          <cell r="BU25" t="str">
            <v>0</v>
          </cell>
          <cell r="CA25">
            <v>581429.63</v>
          </cell>
          <cell r="CB25">
            <v>460108.93</v>
          </cell>
          <cell r="CC25">
            <v>4344098.32</v>
          </cell>
          <cell r="CD25">
            <v>4017651.29</v>
          </cell>
          <cell r="CE25">
            <v>5354373.04</v>
          </cell>
          <cell r="CF25" t="str">
            <v>0</v>
          </cell>
          <cell r="CG25" t="str">
            <v>0</v>
          </cell>
          <cell r="CH25" t="str">
            <v>0</v>
          </cell>
          <cell r="CI25" t="str">
            <v>0</v>
          </cell>
          <cell r="CJ25" t="str">
            <v>0</v>
          </cell>
        </row>
        <row r="26">
          <cell r="A26" t="str">
            <v>Dues &amp; Donations</v>
          </cell>
          <cell r="B26">
            <v>5628.33</v>
          </cell>
          <cell r="C26">
            <v>7627</v>
          </cell>
          <cell r="D26">
            <v>85021.68</v>
          </cell>
          <cell r="E26">
            <v>78398</v>
          </cell>
          <cell r="F26">
            <v>102286</v>
          </cell>
          <cell r="G26">
            <v>3669.54</v>
          </cell>
          <cell r="H26">
            <v>12623</v>
          </cell>
          <cell r="I26">
            <v>69529.33</v>
          </cell>
          <cell r="J26">
            <v>91387</v>
          </cell>
          <cell r="K26">
            <v>113171</v>
          </cell>
          <cell r="L26">
            <v>10232.56</v>
          </cell>
          <cell r="M26">
            <v>6155</v>
          </cell>
          <cell r="N26">
            <v>124275.2</v>
          </cell>
          <cell r="O26">
            <v>141463</v>
          </cell>
          <cell r="P26">
            <v>180558</v>
          </cell>
          <cell r="Q26">
            <v>16903.77</v>
          </cell>
          <cell r="R26">
            <v>19732</v>
          </cell>
          <cell r="S26">
            <v>166590.23000000001</v>
          </cell>
          <cell r="T26">
            <v>185726</v>
          </cell>
          <cell r="U26">
            <v>222608</v>
          </cell>
          <cell r="V26">
            <v>33510.26</v>
          </cell>
          <cell r="W26">
            <v>9078.5</v>
          </cell>
          <cell r="X26">
            <v>148820.46</v>
          </cell>
          <cell r="Y26">
            <v>152032</v>
          </cell>
          <cell r="Z26">
            <v>176247</v>
          </cell>
          <cell r="AA26">
            <v>8489.23</v>
          </cell>
          <cell r="AB26">
            <v>14961</v>
          </cell>
          <cell r="AC26">
            <v>115243.37</v>
          </cell>
          <cell r="AD26">
            <v>133793</v>
          </cell>
          <cell r="AE26">
            <v>169420</v>
          </cell>
          <cell r="AF26">
            <v>38059.11</v>
          </cell>
          <cell r="AG26">
            <v>65488</v>
          </cell>
          <cell r="AH26">
            <v>320264.09999999998</v>
          </cell>
          <cell r="AI26">
            <v>608087</v>
          </cell>
          <cell r="AJ26">
            <v>804202</v>
          </cell>
          <cell r="AK26">
            <v>10907.47</v>
          </cell>
          <cell r="AL26">
            <v>15753</v>
          </cell>
          <cell r="AM26">
            <v>143420.25</v>
          </cell>
          <cell r="AN26">
            <v>150582</v>
          </cell>
          <cell r="AO26">
            <v>200092</v>
          </cell>
          <cell r="AP26" t="str">
            <v>0</v>
          </cell>
          <cell r="AQ26" t="str">
            <v>0</v>
          </cell>
          <cell r="AR26" t="str">
            <v>0</v>
          </cell>
          <cell r="AS26" t="str">
            <v>0</v>
          </cell>
          <cell r="AT26" t="str">
            <v>0</v>
          </cell>
          <cell r="AU26">
            <v>127400.27</v>
          </cell>
          <cell r="AV26">
            <v>151417.5</v>
          </cell>
          <cell r="AW26">
            <v>1173164.6200000001</v>
          </cell>
          <cell r="AX26">
            <v>1541468</v>
          </cell>
          <cell r="AY26">
            <v>1968584</v>
          </cell>
          <cell r="AZ26">
            <v>34175.42</v>
          </cell>
          <cell r="BA26">
            <v>11350</v>
          </cell>
          <cell r="BB26">
            <v>182259.77</v>
          </cell>
          <cell r="BC26">
            <v>102150</v>
          </cell>
          <cell r="BD26">
            <v>136200</v>
          </cell>
          <cell r="BE26">
            <v>4034.39</v>
          </cell>
          <cell r="BF26">
            <v>18468.669999999998</v>
          </cell>
          <cell r="BG26">
            <v>72582.009999999995</v>
          </cell>
          <cell r="BH26">
            <v>321973.03000000003</v>
          </cell>
          <cell r="BI26">
            <v>375580.04</v>
          </cell>
          <cell r="BJ26">
            <v>38209.81</v>
          </cell>
          <cell r="BK26">
            <v>29818.67</v>
          </cell>
          <cell r="BL26">
            <v>254841.78</v>
          </cell>
          <cell r="BM26">
            <v>254841.78</v>
          </cell>
          <cell r="BN26">
            <v>424123.03</v>
          </cell>
          <cell r="BO26">
            <v>511780.04</v>
          </cell>
          <cell r="BP26" t="str">
            <v>0</v>
          </cell>
          <cell r="BQ26" t="str">
            <v>0</v>
          </cell>
          <cell r="BR26" t="str">
            <v>0</v>
          </cell>
          <cell r="BS26" t="str">
            <v>0</v>
          </cell>
          <cell r="BT26" t="str">
            <v>0</v>
          </cell>
          <cell r="BU26" t="str">
            <v>0</v>
          </cell>
          <cell r="CA26">
            <v>165610.07999999999</v>
          </cell>
          <cell r="CB26">
            <v>181236.17</v>
          </cell>
          <cell r="CC26">
            <v>1428006.4</v>
          </cell>
          <cell r="CD26">
            <v>1965591.03</v>
          </cell>
          <cell r="CE26">
            <v>2480364.04</v>
          </cell>
          <cell r="CF26" t="str">
            <v>0</v>
          </cell>
          <cell r="CG26" t="str">
            <v>0</v>
          </cell>
          <cell r="CH26" t="str">
            <v>0</v>
          </cell>
          <cell r="CI26" t="str">
            <v>0</v>
          </cell>
          <cell r="CJ26" t="str">
            <v>0</v>
          </cell>
        </row>
        <row r="27">
          <cell r="A27" t="str">
            <v>Training</v>
          </cell>
          <cell r="B27">
            <v>63.41</v>
          </cell>
          <cell r="C27">
            <v>12448</v>
          </cell>
          <cell r="D27">
            <v>62005.16</v>
          </cell>
          <cell r="E27">
            <v>112037</v>
          </cell>
          <cell r="F27">
            <v>149383</v>
          </cell>
          <cell r="G27">
            <v>4892.8900000000003</v>
          </cell>
          <cell r="H27">
            <v>2945</v>
          </cell>
          <cell r="I27">
            <v>45171.03</v>
          </cell>
          <cell r="J27">
            <v>44155</v>
          </cell>
          <cell r="K27">
            <v>58865</v>
          </cell>
          <cell r="L27">
            <v>126.82</v>
          </cell>
          <cell r="M27">
            <v>10200</v>
          </cell>
          <cell r="N27">
            <v>50298.44</v>
          </cell>
          <cell r="O27">
            <v>91800</v>
          </cell>
          <cell r="P27">
            <v>122400</v>
          </cell>
          <cell r="Q27">
            <v>2312.33</v>
          </cell>
          <cell r="R27">
            <v>13591</v>
          </cell>
          <cell r="S27">
            <v>119957.9</v>
          </cell>
          <cell r="T27">
            <v>158568</v>
          </cell>
          <cell r="U27">
            <v>191207</v>
          </cell>
          <cell r="V27">
            <v>16054.44</v>
          </cell>
          <cell r="W27">
            <v>16098</v>
          </cell>
          <cell r="X27">
            <v>135479.73000000001</v>
          </cell>
          <cell r="Y27">
            <v>158552</v>
          </cell>
          <cell r="Z27">
            <v>208767</v>
          </cell>
          <cell r="AA27">
            <v>4231.28</v>
          </cell>
          <cell r="AB27">
            <v>13587</v>
          </cell>
          <cell r="AC27">
            <v>167403.64000000001</v>
          </cell>
          <cell r="AD27">
            <v>271623</v>
          </cell>
          <cell r="AE27">
            <v>322186</v>
          </cell>
          <cell r="AF27">
            <v>6588.76</v>
          </cell>
          <cell r="AG27">
            <v>21550.17</v>
          </cell>
          <cell r="AH27">
            <v>110837.32</v>
          </cell>
          <cell r="AI27">
            <v>195134.49</v>
          </cell>
          <cell r="AJ27">
            <v>260148</v>
          </cell>
          <cell r="AK27">
            <v>22336.15</v>
          </cell>
          <cell r="AL27">
            <v>42750</v>
          </cell>
          <cell r="AM27">
            <v>221327.78</v>
          </cell>
          <cell r="AN27">
            <v>361848</v>
          </cell>
          <cell r="AO27">
            <v>498043</v>
          </cell>
          <cell r="AP27" t="str">
            <v>0</v>
          </cell>
          <cell r="AQ27" t="str">
            <v>0</v>
          </cell>
          <cell r="AR27" t="str">
            <v>0</v>
          </cell>
          <cell r="AS27" t="str">
            <v>0</v>
          </cell>
          <cell r="AT27" t="str">
            <v>0</v>
          </cell>
          <cell r="AU27">
            <v>56606.080000000002</v>
          </cell>
          <cell r="AV27">
            <v>133169.17000000001</v>
          </cell>
          <cell r="AW27">
            <v>912481</v>
          </cell>
          <cell r="AX27">
            <v>1393717.49</v>
          </cell>
          <cell r="AY27">
            <v>1810999</v>
          </cell>
          <cell r="AZ27">
            <v>9964.5499999999993</v>
          </cell>
          <cell r="BA27">
            <v>2000</v>
          </cell>
          <cell r="BB27">
            <v>29026.89</v>
          </cell>
          <cell r="BC27">
            <v>18000</v>
          </cell>
          <cell r="BD27">
            <v>24000</v>
          </cell>
          <cell r="BE27">
            <v>7481.25</v>
          </cell>
          <cell r="BF27">
            <v>6867.75</v>
          </cell>
          <cell r="BG27">
            <v>44731.39</v>
          </cell>
          <cell r="BH27">
            <v>62707.75</v>
          </cell>
          <cell r="BI27">
            <v>87886</v>
          </cell>
          <cell r="BJ27">
            <v>17445.8</v>
          </cell>
          <cell r="BK27">
            <v>8867.75</v>
          </cell>
          <cell r="BL27">
            <v>73758.28</v>
          </cell>
          <cell r="BM27">
            <v>73758.28</v>
          </cell>
          <cell r="BN27">
            <v>80707.75</v>
          </cell>
          <cell r="BO27">
            <v>111886</v>
          </cell>
          <cell r="BP27" t="str">
            <v>0</v>
          </cell>
          <cell r="BQ27" t="str">
            <v>0</v>
          </cell>
          <cell r="BR27" t="str">
            <v>0</v>
          </cell>
          <cell r="BS27" t="str">
            <v>0</v>
          </cell>
          <cell r="BT27" t="str">
            <v>0</v>
          </cell>
          <cell r="BU27" t="str">
            <v>0</v>
          </cell>
          <cell r="CA27">
            <v>74051.88</v>
          </cell>
          <cell r="CB27">
            <v>142036.92000000001</v>
          </cell>
          <cell r="CC27">
            <v>986239.28</v>
          </cell>
          <cell r="CD27">
            <v>1474425.24</v>
          </cell>
          <cell r="CE27">
            <v>1922885</v>
          </cell>
          <cell r="CF27" t="str">
            <v>0</v>
          </cell>
          <cell r="CG27" t="str">
            <v>0</v>
          </cell>
          <cell r="CH27" t="str">
            <v>0</v>
          </cell>
          <cell r="CI27" t="str">
            <v>0</v>
          </cell>
          <cell r="CJ27" t="str">
            <v>0</v>
          </cell>
        </row>
        <row r="28">
          <cell r="A28" t="str">
            <v>Outside Services</v>
          </cell>
          <cell r="B28">
            <v>231794.75</v>
          </cell>
          <cell r="C28">
            <v>217924</v>
          </cell>
          <cell r="D28">
            <v>2630576.25</v>
          </cell>
          <cell r="E28">
            <v>2311316</v>
          </cell>
          <cell r="F28">
            <v>2965082</v>
          </cell>
          <cell r="G28">
            <v>120849.73</v>
          </cell>
          <cell r="H28">
            <v>137043</v>
          </cell>
          <cell r="I28">
            <v>1380091.63</v>
          </cell>
          <cell r="J28">
            <v>1245441</v>
          </cell>
          <cell r="K28">
            <v>1659569</v>
          </cell>
          <cell r="L28">
            <v>500406.17</v>
          </cell>
          <cell r="M28">
            <v>372028.25</v>
          </cell>
          <cell r="N28">
            <v>3813786.29</v>
          </cell>
          <cell r="O28">
            <v>3419879.25</v>
          </cell>
          <cell r="P28">
            <v>4549577</v>
          </cell>
          <cell r="Q28">
            <v>378329.64</v>
          </cell>
          <cell r="R28">
            <v>430871</v>
          </cell>
          <cell r="S28">
            <v>4115918.62</v>
          </cell>
          <cell r="T28">
            <v>3614556</v>
          </cell>
          <cell r="U28">
            <v>4806713</v>
          </cell>
          <cell r="V28">
            <v>320320.34000000003</v>
          </cell>
          <cell r="W28">
            <v>349895</v>
          </cell>
          <cell r="X28">
            <v>3028549.16</v>
          </cell>
          <cell r="Y28">
            <v>3244172</v>
          </cell>
          <cell r="Z28">
            <v>4221400</v>
          </cell>
          <cell r="AA28">
            <v>272419.81</v>
          </cell>
          <cell r="AB28">
            <v>318274</v>
          </cell>
          <cell r="AC28">
            <v>2866054.05</v>
          </cell>
          <cell r="AD28">
            <v>2749635</v>
          </cell>
          <cell r="AE28">
            <v>3645051</v>
          </cell>
          <cell r="AF28">
            <v>1269749.2</v>
          </cell>
          <cell r="AG28">
            <v>3949695.07</v>
          </cell>
          <cell r="AH28">
            <v>36241460.270000003</v>
          </cell>
          <cell r="AI28">
            <v>41126207.270000003</v>
          </cell>
          <cell r="AJ28">
            <v>53006398.600000001</v>
          </cell>
          <cell r="AK28">
            <v>677594.4</v>
          </cell>
          <cell r="AL28">
            <v>490996</v>
          </cell>
          <cell r="AM28">
            <v>6556794.5000000009</v>
          </cell>
          <cell r="AN28">
            <v>3947129.6</v>
          </cell>
          <cell r="AO28">
            <v>5182413.5999999996</v>
          </cell>
          <cell r="AP28" t="str">
            <v>0</v>
          </cell>
          <cell r="AQ28" t="str">
            <v>0</v>
          </cell>
          <cell r="AR28" t="str">
            <v>0</v>
          </cell>
          <cell r="AS28" t="str">
            <v>0</v>
          </cell>
          <cell r="AT28" t="str">
            <v>0</v>
          </cell>
          <cell r="AU28">
            <v>3771464.04</v>
          </cell>
          <cell r="AV28">
            <v>6266726.3200000003</v>
          </cell>
          <cell r="AW28">
            <v>60633230.769999996</v>
          </cell>
          <cell r="AX28">
            <v>61658336.120000005</v>
          </cell>
          <cell r="AY28">
            <v>80036204.199999988</v>
          </cell>
          <cell r="AZ28">
            <v>144839</v>
          </cell>
          <cell r="BA28">
            <v>97500</v>
          </cell>
          <cell r="BB28">
            <v>1202708.58</v>
          </cell>
          <cell r="BC28">
            <v>1277500</v>
          </cell>
          <cell r="BD28">
            <v>1525000</v>
          </cell>
          <cell r="BE28">
            <v>450157.88</v>
          </cell>
          <cell r="BF28">
            <v>1397467.68</v>
          </cell>
          <cell r="BG28">
            <v>8198619.1400000006</v>
          </cell>
          <cell r="BH28">
            <v>12740805.669999998</v>
          </cell>
          <cell r="BI28">
            <v>16940122.829999998</v>
          </cell>
          <cell r="BJ28">
            <v>594996.88</v>
          </cell>
          <cell r="BK28">
            <v>1494967.68</v>
          </cell>
          <cell r="BL28">
            <v>9401327.7200000007</v>
          </cell>
          <cell r="BM28">
            <v>9401327.7200000007</v>
          </cell>
          <cell r="BN28">
            <v>14018305.669999998</v>
          </cell>
          <cell r="BO28">
            <v>18465122.829999998</v>
          </cell>
          <cell r="BP28">
            <v>-333626.14</v>
          </cell>
          <cell r="BQ28" t="str">
            <v>0</v>
          </cell>
          <cell r="BR28">
            <v>-2316271.2599999998</v>
          </cell>
          <cell r="BS28">
            <v>-2316271.2599999998</v>
          </cell>
          <cell r="BT28" t="str">
            <v>0</v>
          </cell>
          <cell r="BU28" t="str">
            <v>0</v>
          </cell>
          <cell r="CA28">
            <v>4032834.78</v>
          </cell>
          <cell r="CB28">
            <v>7761694</v>
          </cell>
          <cell r="CC28">
            <v>67718287.229999989</v>
          </cell>
          <cell r="CD28">
            <v>75676641.790000007</v>
          </cell>
          <cell r="CE28">
            <v>98501327.029999986</v>
          </cell>
          <cell r="CF28" t="str">
            <v>0</v>
          </cell>
          <cell r="CG28" t="str">
            <v>0</v>
          </cell>
          <cell r="CH28" t="str">
            <v>0</v>
          </cell>
          <cell r="CI28" t="str">
            <v>0</v>
          </cell>
          <cell r="CJ28" t="str">
            <v>0</v>
          </cell>
        </row>
        <row r="29">
          <cell r="A29" t="str">
            <v>Provision for Bad Debt</v>
          </cell>
          <cell r="B29">
            <v>68264</v>
          </cell>
          <cell r="C29">
            <v>55507.03</v>
          </cell>
          <cell r="D29">
            <v>234254</v>
          </cell>
          <cell r="E29">
            <v>1665934.07</v>
          </cell>
          <cell r="F29">
            <v>1832471.41</v>
          </cell>
          <cell r="G29">
            <v>1019032</v>
          </cell>
          <cell r="H29">
            <v>37675.21</v>
          </cell>
          <cell r="I29">
            <v>1113851</v>
          </cell>
          <cell r="J29">
            <v>1271620.5</v>
          </cell>
          <cell r="K29">
            <v>1389116.25</v>
          </cell>
          <cell r="L29">
            <v>34448</v>
          </cell>
          <cell r="M29">
            <v>102276.02</v>
          </cell>
          <cell r="N29">
            <v>1419814</v>
          </cell>
          <cell r="O29">
            <v>1757450.34</v>
          </cell>
          <cell r="P29">
            <v>2042177.45</v>
          </cell>
          <cell r="Q29">
            <v>54766</v>
          </cell>
          <cell r="R29">
            <v>63482.19</v>
          </cell>
          <cell r="S29">
            <v>220773</v>
          </cell>
          <cell r="T29">
            <v>1961283.27</v>
          </cell>
          <cell r="U29">
            <v>2153521.88</v>
          </cell>
          <cell r="V29">
            <v>70973.740000000005</v>
          </cell>
          <cell r="W29">
            <v>59127.81</v>
          </cell>
          <cell r="X29">
            <v>1530259.4</v>
          </cell>
          <cell r="Y29">
            <v>1719512.07</v>
          </cell>
          <cell r="Z29">
            <v>1896416.32</v>
          </cell>
          <cell r="AA29">
            <v>-111459</v>
          </cell>
          <cell r="AB29">
            <v>97791.71</v>
          </cell>
          <cell r="AC29">
            <v>247969</v>
          </cell>
          <cell r="AD29">
            <v>1525384.36</v>
          </cell>
          <cell r="AE29">
            <v>1939753.39</v>
          </cell>
          <cell r="AF29">
            <v>-73997.689999998125</v>
          </cell>
          <cell r="AG29">
            <v>659913</v>
          </cell>
          <cell r="AH29">
            <v>8549101.070000004</v>
          </cell>
          <cell r="AI29">
            <v>13219395</v>
          </cell>
          <cell r="AJ29">
            <v>14981811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>
            <v>1062027.05</v>
          </cell>
          <cell r="AV29">
            <v>1075772.97</v>
          </cell>
          <cell r="AW29">
            <v>13316021.470000004</v>
          </cell>
          <cell r="AX29">
            <v>23120579.609999999</v>
          </cell>
          <cell r="AY29">
            <v>26235267.699999999</v>
          </cell>
          <cell r="AZ29">
            <v>108333</v>
          </cell>
          <cell r="BA29">
            <v>108000</v>
          </cell>
          <cell r="BB29">
            <v>1284997</v>
          </cell>
          <cell r="BC29">
            <v>972000</v>
          </cell>
          <cell r="BD29">
            <v>1296000</v>
          </cell>
          <cell r="BE29">
            <v>-126.15</v>
          </cell>
          <cell r="BF29" t="str">
            <v>0</v>
          </cell>
          <cell r="BG29">
            <v>-66769.72</v>
          </cell>
          <cell r="BH29" t="str">
            <v>0</v>
          </cell>
          <cell r="BI29" t="str">
            <v>0</v>
          </cell>
          <cell r="BJ29">
            <v>108206.85</v>
          </cell>
          <cell r="BK29">
            <v>108000</v>
          </cell>
          <cell r="BL29">
            <v>1218227.28</v>
          </cell>
          <cell r="BM29">
            <v>1218227.28</v>
          </cell>
          <cell r="BN29">
            <v>972000</v>
          </cell>
          <cell r="BO29">
            <v>1296000</v>
          </cell>
          <cell r="BP29" t="str">
            <v>0</v>
          </cell>
          <cell r="BQ29" t="str">
            <v>0</v>
          </cell>
          <cell r="BR29" t="str">
            <v>0</v>
          </cell>
          <cell r="BS29" t="str">
            <v>0</v>
          </cell>
          <cell r="BT29" t="str">
            <v>0</v>
          </cell>
          <cell r="BU29" t="str">
            <v>0</v>
          </cell>
          <cell r="CA29">
            <v>1170233.8999999999</v>
          </cell>
          <cell r="CB29">
            <v>1183772.97</v>
          </cell>
          <cell r="CC29">
            <v>14534248.750000004</v>
          </cell>
          <cell r="CD29">
            <v>24092579.609999999</v>
          </cell>
          <cell r="CE29">
            <v>27531267.699999999</v>
          </cell>
          <cell r="CF29" t="str">
            <v>0</v>
          </cell>
          <cell r="CG29" t="str">
            <v>0</v>
          </cell>
          <cell r="CH29" t="str">
            <v>0</v>
          </cell>
          <cell r="CI29" t="str">
            <v>0</v>
          </cell>
          <cell r="CJ29" t="str">
            <v>0</v>
          </cell>
        </row>
        <row r="30">
          <cell r="A30" t="str">
            <v>Miscellaneous</v>
          </cell>
          <cell r="B30">
            <v>8675.1200000001154</v>
          </cell>
          <cell r="C30">
            <v>23968</v>
          </cell>
          <cell r="D30">
            <v>512759.93</v>
          </cell>
          <cell r="E30">
            <v>630593.73</v>
          </cell>
          <cell r="F30">
            <v>745197.73</v>
          </cell>
          <cell r="G30">
            <v>425.91</v>
          </cell>
          <cell r="H30">
            <v>134</v>
          </cell>
          <cell r="I30">
            <v>60207.43</v>
          </cell>
          <cell r="J30">
            <v>93581</v>
          </cell>
          <cell r="K30">
            <v>110548</v>
          </cell>
          <cell r="L30">
            <v>24116.23</v>
          </cell>
          <cell r="M30">
            <v>24420</v>
          </cell>
          <cell r="N30">
            <v>235281.92000000001</v>
          </cell>
          <cell r="O30">
            <v>299876.49</v>
          </cell>
          <cell r="P30">
            <v>373136.49</v>
          </cell>
          <cell r="Q30">
            <v>13047.5</v>
          </cell>
          <cell r="R30">
            <v>30178.83</v>
          </cell>
          <cell r="S30">
            <v>1540114.19</v>
          </cell>
          <cell r="T30">
            <v>1717251.47</v>
          </cell>
          <cell r="U30">
            <v>1802017.83</v>
          </cell>
          <cell r="V30">
            <v>543802.05000000005</v>
          </cell>
          <cell r="W30">
            <v>596226</v>
          </cell>
          <cell r="X30">
            <v>3621514.97</v>
          </cell>
          <cell r="Y30">
            <v>2674689</v>
          </cell>
          <cell r="Z30">
            <v>4824911</v>
          </cell>
          <cell r="AA30">
            <v>-119127.2</v>
          </cell>
          <cell r="AB30">
            <v>6917</v>
          </cell>
          <cell r="AC30">
            <v>-34101.260000000708</v>
          </cell>
          <cell r="AD30">
            <v>156312</v>
          </cell>
          <cell r="AE30">
            <v>177059</v>
          </cell>
          <cell r="AF30">
            <v>-630457.56999999995</v>
          </cell>
          <cell r="AG30">
            <v>1107557.6100000001</v>
          </cell>
          <cell r="AH30">
            <v>-1198166.77</v>
          </cell>
          <cell r="AI30">
            <v>3599863.91</v>
          </cell>
          <cell r="AJ30">
            <v>6890592.6999999993</v>
          </cell>
          <cell r="AK30">
            <v>-1820358.8</v>
          </cell>
          <cell r="AL30">
            <v>-1867489</v>
          </cell>
          <cell r="AM30">
            <v>-16718552.699999999</v>
          </cell>
          <cell r="AN30">
            <v>-16799763</v>
          </cell>
          <cell r="AO30">
            <v>-22401912</v>
          </cell>
          <cell r="AP30" t="str">
            <v>0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>
            <v>-1979876.76</v>
          </cell>
          <cell r="AV30">
            <v>-78087.560000000056</v>
          </cell>
          <cell r="AW30">
            <v>-11980942.290000001</v>
          </cell>
          <cell r="AX30">
            <v>-7627595.4000000004</v>
          </cell>
          <cell r="AY30">
            <v>-7478449.25</v>
          </cell>
          <cell r="AZ30">
            <v>73261.63</v>
          </cell>
          <cell r="BA30">
            <v>-155325</v>
          </cell>
          <cell r="BB30">
            <v>73945.899999999994</v>
          </cell>
          <cell r="BC30">
            <v>-1383925</v>
          </cell>
          <cell r="BD30">
            <v>-1849900</v>
          </cell>
          <cell r="BE30">
            <v>923217.46</v>
          </cell>
          <cell r="BF30">
            <v>992177.17</v>
          </cell>
          <cell r="BG30">
            <v>8015527.0300000012</v>
          </cell>
          <cell r="BH30">
            <v>10583830.529999999</v>
          </cell>
          <cell r="BI30">
            <v>13863791</v>
          </cell>
          <cell r="BJ30">
            <v>996479.09</v>
          </cell>
          <cell r="BK30">
            <v>836852.17</v>
          </cell>
          <cell r="BL30">
            <v>8089472.9300000016</v>
          </cell>
          <cell r="BM30">
            <v>8089472.9300000016</v>
          </cell>
          <cell r="BN30">
            <v>9199905.5299999993</v>
          </cell>
          <cell r="BO30">
            <v>12013891</v>
          </cell>
          <cell r="BP30" t="str">
            <v>0</v>
          </cell>
          <cell r="BQ30" t="str">
            <v>0</v>
          </cell>
          <cell r="BR30" t="str">
            <v>0</v>
          </cell>
          <cell r="BS30" t="str">
            <v>0</v>
          </cell>
          <cell r="BT30" t="str">
            <v>0</v>
          </cell>
          <cell r="BU30" t="str">
            <v>0</v>
          </cell>
          <cell r="CA30">
            <v>-983397.67</v>
          </cell>
          <cell r="CB30">
            <v>758764.61</v>
          </cell>
          <cell r="CC30">
            <v>-3891469.36</v>
          </cell>
          <cell r="CD30">
            <v>1572310.13</v>
          </cell>
          <cell r="CE30">
            <v>4535441.75</v>
          </cell>
          <cell r="CF30" t="str">
            <v>0</v>
          </cell>
          <cell r="CG30" t="str">
            <v>0</v>
          </cell>
          <cell r="CH30" t="str">
            <v>0</v>
          </cell>
          <cell r="CI30" t="str">
            <v>0</v>
          </cell>
          <cell r="CJ30" t="str">
            <v>0</v>
          </cell>
        </row>
        <row r="31">
          <cell r="A31" t="str">
            <v>Expense Billings</v>
          </cell>
          <cell r="B31">
            <v>387097.09</v>
          </cell>
          <cell r="C31">
            <v>450000</v>
          </cell>
          <cell r="D31">
            <v>3982815.32</v>
          </cell>
          <cell r="E31">
            <v>4186714</v>
          </cell>
          <cell r="F31">
            <v>5515472</v>
          </cell>
          <cell r="G31">
            <v>289047.48</v>
          </cell>
          <cell r="H31">
            <v>338237</v>
          </cell>
          <cell r="I31">
            <v>2962923.06</v>
          </cell>
          <cell r="J31">
            <v>3141540</v>
          </cell>
          <cell r="K31">
            <v>4139433</v>
          </cell>
          <cell r="L31">
            <v>561661.79</v>
          </cell>
          <cell r="M31">
            <v>685418</v>
          </cell>
          <cell r="N31">
            <v>5804629.6900000004</v>
          </cell>
          <cell r="O31">
            <v>6365587</v>
          </cell>
          <cell r="P31">
            <v>8387711</v>
          </cell>
          <cell r="Q31">
            <v>575943.12</v>
          </cell>
          <cell r="R31">
            <v>669635</v>
          </cell>
          <cell r="S31">
            <v>5976843.790000001</v>
          </cell>
          <cell r="T31">
            <v>6256172</v>
          </cell>
          <cell r="U31">
            <v>8236682</v>
          </cell>
          <cell r="V31">
            <v>496404.97</v>
          </cell>
          <cell r="W31">
            <v>559076</v>
          </cell>
          <cell r="X31">
            <v>5153675.6900000004</v>
          </cell>
          <cell r="Y31">
            <v>5220169</v>
          </cell>
          <cell r="Z31">
            <v>6873627</v>
          </cell>
          <cell r="AA31">
            <v>478238.43</v>
          </cell>
          <cell r="AB31">
            <v>559732</v>
          </cell>
          <cell r="AC31">
            <v>4888989.1900000004</v>
          </cell>
          <cell r="AD31">
            <v>5189336</v>
          </cell>
          <cell r="AE31">
            <v>6839942</v>
          </cell>
          <cell r="AF31">
            <v>2330771.27</v>
          </cell>
          <cell r="AG31">
            <v>1157674.29</v>
          </cell>
          <cell r="AH31">
            <v>14959235.24</v>
          </cell>
          <cell r="AI31">
            <v>11771842.809999999</v>
          </cell>
          <cell r="AJ31">
            <v>15226584.679999996</v>
          </cell>
          <cell r="AK31">
            <v>-5474779.6199999992</v>
          </cell>
          <cell r="AL31">
            <v>-4787362.22</v>
          </cell>
          <cell r="AM31">
            <v>-47302723.579999998</v>
          </cell>
          <cell r="AN31">
            <v>-45759276.930000007</v>
          </cell>
          <cell r="AO31">
            <v>-59943779.840000004</v>
          </cell>
          <cell r="AP31" t="str">
            <v>0</v>
          </cell>
          <cell r="AQ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>
            <v>-355615.47</v>
          </cell>
          <cell r="AV31">
            <v>-367589.93</v>
          </cell>
          <cell r="AW31">
            <v>-3573611.6</v>
          </cell>
          <cell r="AX31">
            <v>-3627916.12</v>
          </cell>
          <cell r="AY31">
            <v>-4724328.1600000113</v>
          </cell>
          <cell r="AZ31">
            <v>-257219.6</v>
          </cell>
          <cell r="BA31">
            <v>26880</v>
          </cell>
          <cell r="BB31">
            <v>-1642779.12</v>
          </cell>
          <cell r="BC31">
            <v>237522</v>
          </cell>
          <cell r="BD31">
            <v>316815</v>
          </cell>
          <cell r="BE31">
            <v>609067.81000000006</v>
          </cell>
          <cell r="BF31">
            <v>340709.93</v>
          </cell>
          <cell r="BG31">
            <v>5216390.72</v>
          </cell>
          <cell r="BH31">
            <v>3390394.12</v>
          </cell>
          <cell r="BI31">
            <v>4407513.16</v>
          </cell>
          <cell r="BJ31">
            <v>351848.21</v>
          </cell>
          <cell r="BK31">
            <v>367589.93</v>
          </cell>
          <cell r="BL31">
            <v>3573611.6</v>
          </cell>
          <cell r="BM31">
            <v>3573611.6</v>
          </cell>
          <cell r="BN31">
            <v>3627916.12</v>
          </cell>
          <cell r="BO31">
            <v>4724328.16</v>
          </cell>
          <cell r="BP31">
            <v>3767.26</v>
          </cell>
          <cell r="BQ31" t="str">
            <v>0</v>
          </cell>
          <cell r="BR31">
            <v>0</v>
          </cell>
          <cell r="BS31">
            <v>0</v>
          </cell>
          <cell r="BT31" t="str">
            <v>0</v>
          </cell>
          <cell r="BU31" t="str">
            <v>0</v>
          </cell>
          <cell r="CA31">
            <v>3.4924596548080444E-10</v>
          </cell>
          <cell r="CB31">
            <v>2.9103830456733704E-10</v>
          </cell>
          <cell r="CC31">
            <v>-1.862645149230957E-9</v>
          </cell>
          <cell r="CD31">
            <v>-4.1909515857696533E-9</v>
          </cell>
          <cell r="CE31">
            <v>-1.0244548320770264E-8</v>
          </cell>
          <cell r="CF31" t="str">
            <v>0</v>
          </cell>
          <cell r="CG31" t="str">
            <v>0</v>
          </cell>
          <cell r="CH31" t="str">
            <v>0</v>
          </cell>
          <cell r="CI31" t="str">
            <v>0</v>
          </cell>
          <cell r="CJ31" t="str">
            <v>0</v>
          </cell>
        </row>
        <row r="33">
          <cell r="A33" t="str">
            <v>Depreciation and Amortization</v>
          </cell>
          <cell r="B33">
            <v>1117194.8899999999</v>
          </cell>
          <cell r="C33">
            <v>1305295</v>
          </cell>
          <cell r="D33">
            <v>10277916.1</v>
          </cell>
          <cell r="E33">
            <v>11041487</v>
          </cell>
          <cell r="F33">
            <v>15007372</v>
          </cell>
          <cell r="G33">
            <v>969999.62</v>
          </cell>
          <cell r="H33">
            <v>947000</v>
          </cell>
          <cell r="I33">
            <v>8706429.3899999987</v>
          </cell>
          <cell r="J33">
            <v>8491000</v>
          </cell>
          <cell r="K33">
            <v>11368000</v>
          </cell>
          <cell r="L33">
            <v>1818684.98</v>
          </cell>
          <cell r="M33">
            <v>1910508</v>
          </cell>
          <cell r="N33">
            <v>16401340.83</v>
          </cell>
          <cell r="O33">
            <v>15648105</v>
          </cell>
          <cell r="P33">
            <v>21678411</v>
          </cell>
          <cell r="Q33">
            <v>1993535.12</v>
          </cell>
          <cell r="R33">
            <v>2051717.19</v>
          </cell>
          <cell r="S33">
            <v>17588720.07</v>
          </cell>
          <cell r="T33">
            <v>18048069.550000001</v>
          </cell>
          <cell r="U33">
            <v>24332618.640000001</v>
          </cell>
          <cell r="V33">
            <v>926791.01</v>
          </cell>
          <cell r="W33">
            <v>1181825</v>
          </cell>
          <cell r="X33">
            <v>7926636.54</v>
          </cell>
          <cell r="Y33">
            <v>9749175</v>
          </cell>
          <cell r="Z33">
            <v>13406650</v>
          </cell>
          <cell r="AA33">
            <v>1093520.6100000001</v>
          </cell>
          <cell r="AB33">
            <v>1176352</v>
          </cell>
          <cell r="AC33">
            <v>9779313.9499999993</v>
          </cell>
          <cell r="AD33">
            <v>10415168</v>
          </cell>
          <cell r="AE33">
            <v>14009224</v>
          </cell>
          <cell r="AF33">
            <v>5087744.5999999996</v>
          </cell>
          <cell r="AG33">
            <v>5419080</v>
          </cell>
          <cell r="AH33">
            <v>48326707.329999998</v>
          </cell>
          <cell r="AI33">
            <v>50309484</v>
          </cell>
          <cell r="AJ33">
            <v>66661896</v>
          </cell>
          <cell r="AK33">
            <v>0</v>
          </cell>
          <cell r="AL33" t="str">
            <v>0</v>
          </cell>
          <cell r="AM33">
            <v>-1.0000000242143869E-2</v>
          </cell>
          <cell r="AN33" t="str">
            <v>0</v>
          </cell>
          <cell r="AO33" t="str">
            <v>0</v>
          </cell>
          <cell r="AP33" t="str">
            <v>0</v>
          </cell>
          <cell r="AQ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>
            <v>13007470.83</v>
          </cell>
          <cell r="AV33">
            <v>13991777.189999999</v>
          </cell>
          <cell r="AW33">
            <v>119007064.2</v>
          </cell>
          <cell r="AX33">
            <v>123702488.55</v>
          </cell>
          <cell r="AY33">
            <v>166464171.63999999</v>
          </cell>
          <cell r="AZ33">
            <v>152896.03</v>
          </cell>
          <cell r="BA33">
            <v>118250</v>
          </cell>
          <cell r="BB33">
            <v>1436012.06</v>
          </cell>
          <cell r="BC33">
            <v>1064250</v>
          </cell>
          <cell r="BD33">
            <v>1419000</v>
          </cell>
          <cell r="BE33">
            <v>1283517.2</v>
          </cell>
          <cell r="BF33">
            <v>1382559</v>
          </cell>
          <cell r="BG33">
            <v>12327943.02</v>
          </cell>
          <cell r="BH33">
            <v>12426249</v>
          </cell>
          <cell r="BI33">
            <v>16599901</v>
          </cell>
          <cell r="BJ33">
            <v>1436413.23</v>
          </cell>
          <cell r="BK33">
            <v>1500809</v>
          </cell>
          <cell r="BL33">
            <v>13763955.08</v>
          </cell>
          <cell r="BM33">
            <v>13763955.08</v>
          </cell>
          <cell r="BN33">
            <v>13490499</v>
          </cell>
          <cell r="BO33">
            <v>18018901</v>
          </cell>
          <cell r="BP33" t="str">
            <v>0</v>
          </cell>
          <cell r="BQ33" t="str">
            <v>0</v>
          </cell>
          <cell r="BR33" t="str">
            <v>0</v>
          </cell>
          <cell r="BS33" t="str">
            <v>0</v>
          </cell>
          <cell r="BT33" t="str">
            <v>0</v>
          </cell>
          <cell r="BU33" t="str">
            <v>0</v>
          </cell>
          <cell r="CA33">
            <v>14443884.060000001</v>
          </cell>
          <cell r="CB33">
            <v>15492586.189999999</v>
          </cell>
          <cell r="CC33">
            <v>132771019.28</v>
          </cell>
          <cell r="CD33">
            <v>137192987.55000001</v>
          </cell>
          <cell r="CE33">
            <v>184483072.63999999</v>
          </cell>
          <cell r="CF33" t="str">
            <v>0</v>
          </cell>
          <cell r="CG33" t="str">
            <v>0</v>
          </cell>
          <cell r="CH33" t="str">
            <v>0</v>
          </cell>
          <cell r="CI33" t="str">
            <v>0</v>
          </cell>
          <cell r="CJ33" t="str">
            <v>0</v>
          </cell>
        </row>
        <row r="34">
          <cell r="A34" t="str">
            <v>Total Taxes - Other Than Income Taxes</v>
          </cell>
          <cell r="B34">
            <v>419778.96</v>
          </cell>
          <cell r="C34">
            <v>502664.86</v>
          </cell>
          <cell r="D34">
            <v>3778865.56</v>
          </cell>
          <cell r="E34">
            <v>4672618.7699999996</v>
          </cell>
          <cell r="F34">
            <v>6182358.7600000007</v>
          </cell>
          <cell r="G34">
            <v>264854.28999999998</v>
          </cell>
          <cell r="H34">
            <v>56992</v>
          </cell>
          <cell r="I34">
            <v>2453242.44</v>
          </cell>
          <cell r="J34">
            <v>2252328</v>
          </cell>
          <cell r="K34">
            <v>3056304</v>
          </cell>
          <cell r="L34">
            <v>796346.81</v>
          </cell>
          <cell r="M34">
            <v>683143</v>
          </cell>
          <cell r="N34">
            <v>7196535.2200000007</v>
          </cell>
          <cell r="O34">
            <v>7076632</v>
          </cell>
          <cell r="P34">
            <v>9384878</v>
          </cell>
          <cell r="Q34">
            <v>882294.26</v>
          </cell>
          <cell r="R34">
            <v>765077.81</v>
          </cell>
          <cell r="S34">
            <v>9578315.6400000006</v>
          </cell>
          <cell r="T34">
            <v>9301251.9900000002</v>
          </cell>
          <cell r="U34">
            <v>11759884.99</v>
          </cell>
          <cell r="V34">
            <v>862414.43</v>
          </cell>
          <cell r="W34">
            <v>818427</v>
          </cell>
          <cell r="X34">
            <v>9840792.4699999988</v>
          </cell>
          <cell r="Y34">
            <v>10105191</v>
          </cell>
          <cell r="Z34">
            <v>12509688</v>
          </cell>
          <cell r="AA34">
            <v>958738.97</v>
          </cell>
          <cell r="AB34">
            <v>998329.01</v>
          </cell>
          <cell r="AC34">
            <v>16553538.35</v>
          </cell>
          <cell r="AD34">
            <v>17608973.02</v>
          </cell>
          <cell r="AE34">
            <v>20665290.009999998</v>
          </cell>
          <cell r="AF34">
            <v>9084825.0599999987</v>
          </cell>
          <cell r="AG34">
            <v>12429271.310000001</v>
          </cell>
          <cell r="AH34">
            <v>83993762.180000007</v>
          </cell>
          <cell r="AI34">
            <v>84188144.790000007</v>
          </cell>
          <cell r="AJ34">
            <v>105003079.72000001</v>
          </cell>
          <cell r="AK34">
            <v>-1.0000000038417056E-2</v>
          </cell>
          <cell r="AL34" t="str">
            <v>0</v>
          </cell>
          <cell r="AM34">
            <v>-1.0000000038417056E-2</v>
          </cell>
          <cell r="AN34" t="str">
            <v>0</v>
          </cell>
          <cell r="AO34" t="str">
            <v>0</v>
          </cell>
          <cell r="AP34" t="str">
            <v>0</v>
          </cell>
          <cell r="AQ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>
            <v>13269252.769999998</v>
          </cell>
          <cell r="AV34">
            <v>16253904.99</v>
          </cell>
          <cell r="AW34">
            <v>133395051.85000001</v>
          </cell>
          <cell r="AX34">
            <v>135205139.56999999</v>
          </cell>
          <cell r="AY34">
            <v>168561483.48000002</v>
          </cell>
          <cell r="AZ34">
            <v>89173.09</v>
          </cell>
          <cell r="BA34">
            <v>62666</v>
          </cell>
          <cell r="BB34">
            <v>412249.24</v>
          </cell>
          <cell r="BC34">
            <v>564000</v>
          </cell>
          <cell r="BD34">
            <v>752000</v>
          </cell>
          <cell r="BE34">
            <v>683011.04</v>
          </cell>
          <cell r="BF34">
            <v>731658.4</v>
          </cell>
          <cell r="BG34">
            <v>6729639.7000000002</v>
          </cell>
          <cell r="BH34">
            <v>6635652.6000000006</v>
          </cell>
          <cell r="BI34">
            <v>8830627.8000000007</v>
          </cell>
          <cell r="BJ34">
            <v>772184.13</v>
          </cell>
          <cell r="BK34">
            <v>794324.4</v>
          </cell>
          <cell r="BL34">
            <v>7141888.9400000004</v>
          </cell>
          <cell r="BM34">
            <v>7141888.9400000004</v>
          </cell>
          <cell r="BN34">
            <v>7199652.6000000006</v>
          </cell>
          <cell r="BO34">
            <v>9582627.8000000007</v>
          </cell>
          <cell r="BP34" t="str">
            <v>0</v>
          </cell>
          <cell r="BQ34" t="str">
            <v>0</v>
          </cell>
          <cell r="BR34" t="str">
            <v>0</v>
          </cell>
          <cell r="BS34" t="str">
            <v>0</v>
          </cell>
          <cell r="BT34" t="str">
            <v>0</v>
          </cell>
          <cell r="BU34" t="str">
            <v>0</v>
          </cell>
          <cell r="CA34">
            <v>14041436.899999999</v>
          </cell>
          <cell r="CB34">
            <v>17048229.390000001</v>
          </cell>
          <cell r="CC34">
            <v>140536940.79000002</v>
          </cell>
          <cell r="CD34">
            <v>142404792.16999999</v>
          </cell>
          <cell r="CE34">
            <v>178144111.28000003</v>
          </cell>
          <cell r="CF34">
            <v>0</v>
          </cell>
          <cell r="CG34" t="str">
            <v>0</v>
          </cell>
          <cell r="CH34">
            <v>-350</v>
          </cell>
          <cell r="CI34" t="str">
            <v>0</v>
          </cell>
          <cell r="CJ34" t="str">
            <v>0</v>
          </cell>
        </row>
        <row r="36">
          <cell r="A36" t="str">
            <v>Interest Income</v>
          </cell>
          <cell r="B36">
            <v>103206.57</v>
          </cell>
          <cell r="C36">
            <v>29400</v>
          </cell>
          <cell r="D36">
            <v>418140.7</v>
          </cell>
          <cell r="E36">
            <v>262600</v>
          </cell>
          <cell r="F36">
            <v>351300</v>
          </cell>
          <cell r="G36">
            <v>70562.490000000005</v>
          </cell>
          <cell r="H36">
            <v>20100</v>
          </cell>
          <cell r="I36">
            <v>290974.87</v>
          </cell>
          <cell r="J36">
            <v>179800</v>
          </cell>
          <cell r="K36">
            <v>240400</v>
          </cell>
          <cell r="L36">
            <v>209472.54</v>
          </cell>
          <cell r="M36">
            <v>59700</v>
          </cell>
          <cell r="N36">
            <v>848976.1</v>
          </cell>
          <cell r="O36">
            <v>533200</v>
          </cell>
          <cell r="P36">
            <v>713300</v>
          </cell>
          <cell r="Q36">
            <v>170692.48000000001</v>
          </cell>
          <cell r="R36">
            <v>53100</v>
          </cell>
          <cell r="S36">
            <v>722714.91</v>
          </cell>
          <cell r="T36">
            <v>474400</v>
          </cell>
          <cell r="U36">
            <v>634400</v>
          </cell>
          <cell r="V36">
            <v>183846.71</v>
          </cell>
          <cell r="W36">
            <v>92300</v>
          </cell>
          <cell r="X36">
            <v>1024353.54</v>
          </cell>
          <cell r="Y36">
            <v>870900</v>
          </cell>
          <cell r="Z36">
            <v>1141100</v>
          </cell>
          <cell r="AA36">
            <v>104158.45</v>
          </cell>
          <cell r="AB36">
            <v>29700</v>
          </cell>
          <cell r="AC36">
            <v>423583.2</v>
          </cell>
          <cell r="AD36">
            <v>265100</v>
          </cell>
          <cell r="AE36">
            <v>354600</v>
          </cell>
          <cell r="AF36">
            <v>633241.18999999994</v>
          </cell>
          <cell r="AG36">
            <v>163900</v>
          </cell>
          <cell r="AH36">
            <v>2551697.1</v>
          </cell>
          <cell r="AI36">
            <v>1462700</v>
          </cell>
          <cell r="AJ36">
            <v>1956800</v>
          </cell>
          <cell r="AK36">
            <v>26599.860000000117</v>
          </cell>
          <cell r="AL36" t="str">
            <v>0</v>
          </cell>
          <cell r="AM36">
            <v>41245.830000000264</v>
          </cell>
          <cell r="AN36" t="str">
            <v>0</v>
          </cell>
          <cell r="AO36" t="str">
            <v>0</v>
          </cell>
          <cell r="AP36" t="str">
            <v>0</v>
          </cell>
          <cell r="AQ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>
            <v>1501780.29</v>
          </cell>
          <cell r="AV36">
            <v>448200</v>
          </cell>
          <cell r="AW36">
            <v>6321686.25</v>
          </cell>
          <cell r="AX36">
            <v>4048700</v>
          </cell>
          <cell r="AY36">
            <v>5391900</v>
          </cell>
          <cell r="AZ36">
            <v>39564.99</v>
          </cell>
          <cell r="BA36">
            <v>92400</v>
          </cell>
          <cell r="BB36">
            <v>573196.86</v>
          </cell>
          <cell r="BC36">
            <v>534200</v>
          </cell>
          <cell r="BD36">
            <v>764900</v>
          </cell>
          <cell r="BE36">
            <v>243446.42</v>
          </cell>
          <cell r="BF36">
            <v>125900</v>
          </cell>
          <cell r="BG36">
            <v>2576004.09</v>
          </cell>
          <cell r="BH36">
            <v>790900</v>
          </cell>
          <cell r="BI36">
            <v>1124500</v>
          </cell>
          <cell r="BJ36">
            <v>283011.40999999997</v>
          </cell>
          <cell r="BK36">
            <v>218300</v>
          </cell>
          <cell r="BL36">
            <v>3149200.95</v>
          </cell>
          <cell r="BM36">
            <v>3149200.95</v>
          </cell>
          <cell r="BN36">
            <v>1325100</v>
          </cell>
          <cell r="BO36">
            <v>1889400</v>
          </cell>
          <cell r="BP36">
            <v>-1242912.76</v>
          </cell>
          <cell r="BQ36">
            <v>-567100</v>
          </cell>
          <cell r="BR36">
            <v>-6159927.2700000005</v>
          </cell>
          <cell r="BS36">
            <v>-6159927.2700000005</v>
          </cell>
          <cell r="BT36">
            <v>-4433000</v>
          </cell>
          <cell r="BU36">
            <v>-6048900</v>
          </cell>
          <cell r="CA36">
            <v>541878.93999999994</v>
          </cell>
          <cell r="CB36">
            <v>99400</v>
          </cell>
          <cell r="CC36">
            <v>3310959.93</v>
          </cell>
          <cell r="CD36">
            <v>940800</v>
          </cell>
          <cell r="CE36">
            <v>1232400</v>
          </cell>
          <cell r="CF36">
            <v>-85681.8</v>
          </cell>
          <cell r="CG36">
            <v>-225400</v>
          </cell>
          <cell r="CH36">
            <v>-498132.45</v>
          </cell>
          <cell r="CI36">
            <v>-1857900</v>
          </cell>
          <cell r="CJ36">
            <v>-2562400</v>
          </cell>
        </row>
        <row r="37">
          <cell r="A37" t="str">
            <v>PBR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>
            <v>72548.31</v>
          </cell>
          <cell r="H37">
            <v>67000</v>
          </cell>
          <cell r="I37">
            <v>461918.2</v>
          </cell>
          <cell r="J37">
            <v>460000</v>
          </cell>
          <cell r="K37">
            <v>664000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>
            <v>31096.07</v>
          </cell>
          <cell r="R37" t="str">
            <v>0</v>
          </cell>
          <cell r="S37">
            <v>686075.79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Q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>
            <v>103644.38</v>
          </cell>
          <cell r="AV37">
            <v>67000</v>
          </cell>
          <cell r="AW37">
            <v>1147993.99</v>
          </cell>
          <cell r="AX37">
            <v>460000</v>
          </cell>
          <cell r="AY37">
            <v>664000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E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S37" t="str">
            <v>0</v>
          </cell>
          <cell r="BT37" t="str">
            <v>0</v>
          </cell>
          <cell r="BU37" t="str">
            <v>0</v>
          </cell>
          <cell r="CA37">
            <v>103644.38</v>
          </cell>
          <cell r="CB37">
            <v>67000</v>
          </cell>
          <cell r="CC37">
            <v>1147993.99</v>
          </cell>
          <cell r="CD37">
            <v>460000</v>
          </cell>
          <cell r="CE37">
            <v>664000</v>
          </cell>
          <cell r="CF37" t="str">
            <v>0</v>
          </cell>
          <cell r="CG37" t="str">
            <v>0</v>
          </cell>
          <cell r="CH37" t="str">
            <v>0</v>
          </cell>
          <cell r="CI37" t="str">
            <v>0</v>
          </cell>
          <cell r="CJ37" t="str">
            <v>0</v>
          </cell>
        </row>
        <row r="38">
          <cell r="A38" t="str">
            <v>Others Income</v>
          </cell>
          <cell r="B38">
            <v>13843.44</v>
          </cell>
          <cell r="C38">
            <v>5660</v>
          </cell>
          <cell r="D38">
            <v>104757.16</v>
          </cell>
          <cell r="E38">
            <v>50940</v>
          </cell>
          <cell r="F38">
            <v>307920</v>
          </cell>
          <cell r="G38">
            <v>75284.320000000007</v>
          </cell>
          <cell r="H38">
            <v>29420</v>
          </cell>
          <cell r="I38">
            <v>586169.18999999994</v>
          </cell>
          <cell r="J38">
            <v>244780</v>
          </cell>
          <cell r="K38">
            <v>333040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>
            <v>47295.76</v>
          </cell>
          <cell r="R38">
            <v>58074.17</v>
          </cell>
          <cell r="S38">
            <v>427113.24</v>
          </cell>
          <cell r="T38">
            <v>1452727.66</v>
          </cell>
          <cell r="U38">
            <v>1657506.67</v>
          </cell>
          <cell r="V38">
            <v>15199.29</v>
          </cell>
          <cell r="W38" t="str">
            <v>0</v>
          </cell>
          <cell r="X38">
            <v>308151.59000000003</v>
          </cell>
          <cell r="Y38" t="str">
            <v>0</v>
          </cell>
          <cell r="Z38" t="str">
            <v>0</v>
          </cell>
          <cell r="AA38">
            <v>6737.03</v>
          </cell>
          <cell r="AB38" t="str">
            <v>0</v>
          </cell>
          <cell r="AC38">
            <v>64865.05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>
            <v>0</v>
          </cell>
          <cell r="AL38" t="str">
            <v>0</v>
          </cell>
          <cell r="AM38">
            <v>2538.1</v>
          </cell>
          <cell r="AN38" t="str">
            <v>0</v>
          </cell>
          <cell r="AO38" t="str">
            <v>0</v>
          </cell>
          <cell r="AP38" t="str">
            <v>0</v>
          </cell>
          <cell r="AQ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>
            <v>158359.84</v>
          </cell>
          <cell r="AV38">
            <v>93154.17</v>
          </cell>
          <cell r="AW38">
            <v>1493594.33</v>
          </cell>
          <cell r="AX38">
            <v>1748447.66</v>
          </cell>
          <cell r="AY38">
            <v>2298466.67</v>
          </cell>
          <cell r="AZ38">
            <v>-11592.23</v>
          </cell>
          <cell r="BA38">
            <v>58600</v>
          </cell>
          <cell r="BB38">
            <v>39239.53</v>
          </cell>
          <cell r="BC38">
            <v>527400</v>
          </cell>
          <cell r="BD38">
            <v>703200</v>
          </cell>
          <cell r="BE38">
            <v>-16579.48</v>
          </cell>
          <cell r="BF38">
            <v>-1150</v>
          </cell>
          <cell r="BG38">
            <v>-144715.68</v>
          </cell>
          <cell r="BH38">
            <v>-10350</v>
          </cell>
          <cell r="BI38">
            <v>-13800</v>
          </cell>
          <cell r="BJ38">
            <v>-28171.71</v>
          </cell>
          <cell r="BK38">
            <v>57450</v>
          </cell>
          <cell r="BL38">
            <v>-105476.15</v>
          </cell>
          <cell r="BM38">
            <v>-105476.15</v>
          </cell>
          <cell r="BN38">
            <v>517050</v>
          </cell>
          <cell r="BO38">
            <v>689400</v>
          </cell>
          <cell r="BP38">
            <v>-16760</v>
          </cell>
          <cell r="BQ38" t="str">
            <v>0</v>
          </cell>
          <cell r="BR38">
            <v>-150840</v>
          </cell>
          <cell r="BS38">
            <v>-150840</v>
          </cell>
          <cell r="BT38" t="str">
            <v>0</v>
          </cell>
          <cell r="BU38" t="str">
            <v>0</v>
          </cell>
          <cell r="CA38">
            <v>113428.13</v>
          </cell>
          <cell r="CB38">
            <v>150604.17000000001</v>
          </cell>
          <cell r="CC38">
            <v>1237278.18</v>
          </cell>
          <cell r="CD38">
            <v>2265497.66</v>
          </cell>
          <cell r="CE38">
            <v>2987866.67</v>
          </cell>
          <cell r="CF38" t="str">
            <v>0</v>
          </cell>
          <cell r="CG38" t="str">
            <v>0</v>
          </cell>
          <cell r="CH38" t="str">
            <v>0</v>
          </cell>
          <cell r="CI38" t="str">
            <v>0</v>
          </cell>
          <cell r="CJ38" t="str">
            <v>0</v>
          </cell>
        </row>
        <row r="39">
          <cell r="A39" t="str">
            <v>Total Interest Expense</v>
          </cell>
          <cell r="B39">
            <v>690420.34</v>
          </cell>
          <cell r="C39">
            <v>671300</v>
          </cell>
          <cell r="D39">
            <v>6117003.2400000002</v>
          </cell>
          <cell r="E39">
            <v>6001400</v>
          </cell>
          <cell r="F39">
            <v>8032900</v>
          </cell>
          <cell r="G39">
            <v>483714.3</v>
          </cell>
          <cell r="H39">
            <v>473100</v>
          </cell>
          <cell r="I39">
            <v>4287225.5999999996</v>
          </cell>
          <cell r="J39">
            <v>4229200</v>
          </cell>
          <cell r="K39">
            <v>5663100</v>
          </cell>
          <cell r="L39">
            <v>1417339.37</v>
          </cell>
          <cell r="M39">
            <v>1386800</v>
          </cell>
          <cell r="N39">
            <v>12437097.479999999</v>
          </cell>
          <cell r="O39">
            <v>12406700</v>
          </cell>
          <cell r="P39">
            <v>16605700</v>
          </cell>
          <cell r="Q39">
            <v>1113449.33</v>
          </cell>
          <cell r="R39">
            <v>1111000</v>
          </cell>
          <cell r="S39">
            <v>10076282.66</v>
          </cell>
          <cell r="T39">
            <v>9927900</v>
          </cell>
          <cell r="U39">
            <v>13290300</v>
          </cell>
          <cell r="V39">
            <v>1017226.04</v>
          </cell>
          <cell r="W39">
            <v>1002400</v>
          </cell>
          <cell r="X39">
            <v>9047318.5599999987</v>
          </cell>
          <cell r="Y39">
            <v>8958200</v>
          </cell>
          <cell r="Z39">
            <v>11992500</v>
          </cell>
          <cell r="AA39">
            <v>732235.55</v>
          </cell>
          <cell r="AB39">
            <v>693000</v>
          </cell>
          <cell r="AC39">
            <v>6343900.0700000003</v>
          </cell>
          <cell r="AD39">
            <v>6194200</v>
          </cell>
          <cell r="AE39">
            <v>8291400</v>
          </cell>
          <cell r="AF39">
            <v>4041930.08</v>
          </cell>
          <cell r="AG39">
            <v>3832800</v>
          </cell>
          <cell r="AH39">
            <v>35532553.420000002</v>
          </cell>
          <cell r="AI39">
            <v>34262600</v>
          </cell>
          <cell r="AJ39">
            <v>45868300</v>
          </cell>
          <cell r="AK39">
            <v>8.7266016635112464E-10</v>
          </cell>
          <cell r="AL39" t="str">
            <v>0</v>
          </cell>
          <cell r="AM39">
            <v>3.2836737773322966E-9</v>
          </cell>
          <cell r="AN39" t="str">
            <v>0</v>
          </cell>
          <cell r="AO39" t="str">
            <v>0</v>
          </cell>
          <cell r="AP39" t="str">
            <v>0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>
            <v>9496315.0099999979</v>
          </cell>
          <cell r="AV39">
            <v>9170400</v>
          </cell>
          <cell r="AW39">
            <v>83841381.030000001</v>
          </cell>
          <cell r="AX39">
            <v>81980200</v>
          </cell>
          <cell r="AY39">
            <v>109744200</v>
          </cell>
          <cell r="AZ39">
            <v>395880.29</v>
          </cell>
          <cell r="BA39">
            <v>225400</v>
          </cell>
          <cell r="BB39">
            <v>2036512.36</v>
          </cell>
          <cell r="BC39">
            <v>2407900</v>
          </cell>
          <cell r="BD39">
            <v>3112400</v>
          </cell>
          <cell r="BE39">
            <v>2687734.02</v>
          </cell>
          <cell r="BF39">
            <v>2205996</v>
          </cell>
          <cell r="BG39">
            <v>19586083.410000004</v>
          </cell>
          <cell r="BH39">
            <v>19283989</v>
          </cell>
          <cell r="BI39">
            <v>25893313</v>
          </cell>
          <cell r="BJ39">
            <v>3083614.31</v>
          </cell>
          <cell r="BK39">
            <v>2431396</v>
          </cell>
          <cell r="BL39">
            <v>21622595.770000003</v>
          </cell>
          <cell r="BM39">
            <v>21622595.770000003</v>
          </cell>
          <cell r="BN39">
            <v>21691889</v>
          </cell>
          <cell r="BO39">
            <v>29005713</v>
          </cell>
          <cell r="BP39">
            <v>-1242912.76</v>
          </cell>
          <cell r="BQ39">
            <v>-567100</v>
          </cell>
          <cell r="BR39">
            <v>-6159927.2700000005</v>
          </cell>
          <cell r="BS39">
            <v>-6159927.2700000005</v>
          </cell>
          <cell r="BT39">
            <v>-4433000</v>
          </cell>
          <cell r="BU39">
            <v>-6048900</v>
          </cell>
          <cell r="CA39">
            <v>11337016.559999997</v>
          </cell>
          <cell r="CB39">
            <v>11034696</v>
          </cell>
          <cell r="CC39">
            <v>99304049.530000001</v>
          </cell>
          <cell r="CD39">
            <v>99239089</v>
          </cell>
          <cell r="CE39">
            <v>132701013</v>
          </cell>
          <cell r="CF39">
            <v>-85681.8</v>
          </cell>
          <cell r="CG39">
            <v>-225400</v>
          </cell>
          <cell r="CH39">
            <v>-498132.45</v>
          </cell>
          <cell r="CI39">
            <v>-1857900</v>
          </cell>
          <cell r="CJ39">
            <v>-2562400</v>
          </cell>
        </row>
        <row r="40">
          <cell r="A40" t="str">
            <v>Donations</v>
          </cell>
          <cell r="B40">
            <v>6560</v>
          </cell>
          <cell r="C40">
            <v>12500</v>
          </cell>
          <cell r="D40">
            <v>314975.21000000002</v>
          </cell>
          <cell r="E40">
            <v>112500</v>
          </cell>
          <cell r="F40">
            <v>150000</v>
          </cell>
          <cell r="G40">
            <v>2398.71</v>
          </cell>
          <cell r="H40">
            <v>6930</v>
          </cell>
          <cell r="I40">
            <v>127248.47</v>
          </cell>
          <cell r="J40">
            <v>91695</v>
          </cell>
          <cell r="K40">
            <v>122030</v>
          </cell>
          <cell r="L40">
            <v>13050</v>
          </cell>
          <cell r="M40" t="str">
            <v>0</v>
          </cell>
          <cell r="N40">
            <v>200115.76</v>
          </cell>
          <cell r="O40" t="str">
            <v>0</v>
          </cell>
          <cell r="P40" t="str">
            <v>0</v>
          </cell>
          <cell r="Q40">
            <v>78333.33</v>
          </cell>
          <cell r="R40" t="str">
            <v>0</v>
          </cell>
          <cell r="S40">
            <v>176008.66</v>
          </cell>
          <cell r="T40" t="str">
            <v>0</v>
          </cell>
          <cell r="U40" t="str">
            <v>0</v>
          </cell>
          <cell r="V40">
            <v>9175</v>
          </cell>
          <cell r="W40" t="str">
            <v>0</v>
          </cell>
          <cell r="X40">
            <v>99199.47</v>
          </cell>
          <cell r="Y40" t="str">
            <v>0</v>
          </cell>
          <cell r="Z40" t="str">
            <v>0</v>
          </cell>
          <cell r="AA40">
            <v>21867.7</v>
          </cell>
          <cell r="AB40">
            <v>24167</v>
          </cell>
          <cell r="AC40">
            <v>161088.68</v>
          </cell>
          <cell r="AD40">
            <v>217503</v>
          </cell>
          <cell r="AE40">
            <v>290004</v>
          </cell>
          <cell r="AF40">
            <v>10883.75</v>
          </cell>
          <cell r="AG40" t="str">
            <v>0</v>
          </cell>
          <cell r="AH40">
            <v>58551.68</v>
          </cell>
          <cell r="AI40" t="str">
            <v>0</v>
          </cell>
          <cell r="AJ40" t="str">
            <v>0</v>
          </cell>
          <cell r="AK40">
            <v>3000</v>
          </cell>
          <cell r="AL40" t="str">
            <v>0</v>
          </cell>
          <cell r="AM40">
            <v>308504.05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>
            <v>145268.49</v>
          </cell>
          <cell r="AV40">
            <v>43597</v>
          </cell>
          <cell r="AW40">
            <v>1445691.98</v>
          </cell>
          <cell r="AX40">
            <v>421698</v>
          </cell>
          <cell r="AY40">
            <v>562034</v>
          </cell>
          <cell r="AZ40">
            <v>0</v>
          </cell>
          <cell r="BA40" t="str">
            <v>0</v>
          </cell>
          <cell r="BB40">
            <v>11395</v>
          </cell>
          <cell r="BC40" t="str">
            <v>0</v>
          </cell>
          <cell r="BD40" t="str">
            <v>0</v>
          </cell>
          <cell r="BE40">
            <v>1491.25</v>
          </cell>
          <cell r="BF40" t="str">
            <v>0</v>
          </cell>
          <cell r="BG40">
            <v>7302.08</v>
          </cell>
          <cell r="BH40" t="str">
            <v>0</v>
          </cell>
          <cell r="BI40" t="str">
            <v>0</v>
          </cell>
          <cell r="BJ40">
            <v>1491.25</v>
          </cell>
          <cell r="BK40" t="str">
            <v>0</v>
          </cell>
          <cell r="BL40">
            <v>18697.080000000002</v>
          </cell>
          <cell r="BM40">
            <v>18697.080000000002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CA40">
            <v>146759.74</v>
          </cell>
          <cell r="CB40">
            <v>43597</v>
          </cell>
          <cell r="CC40">
            <v>1464389.06</v>
          </cell>
          <cell r="CD40">
            <v>421698</v>
          </cell>
          <cell r="CE40">
            <v>562034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J40" t="str">
            <v>0</v>
          </cell>
        </row>
        <row r="41">
          <cell r="A41" t="str">
            <v>Other Non-Operating Expense</v>
          </cell>
          <cell r="B41">
            <v>4475.1499999999996</v>
          </cell>
          <cell r="C41">
            <v>15008</v>
          </cell>
          <cell r="D41">
            <v>116683.7</v>
          </cell>
          <cell r="E41">
            <v>135072</v>
          </cell>
          <cell r="F41">
            <v>180096</v>
          </cell>
          <cell r="G41">
            <v>41779.870000000003</v>
          </cell>
          <cell r="H41">
            <v>16070</v>
          </cell>
          <cell r="I41">
            <v>473804</v>
          </cell>
          <cell r="J41">
            <v>142305</v>
          </cell>
          <cell r="K41">
            <v>205970</v>
          </cell>
          <cell r="L41">
            <v>35301.550000000003</v>
          </cell>
          <cell r="M41">
            <v>30167</v>
          </cell>
          <cell r="N41">
            <v>239406.75</v>
          </cell>
          <cell r="O41">
            <v>460958</v>
          </cell>
          <cell r="P41">
            <v>551600</v>
          </cell>
          <cell r="Q41">
            <v>1054.1400000000001</v>
          </cell>
          <cell r="R41" t="str">
            <v>0</v>
          </cell>
          <cell r="S41">
            <v>59876.17</v>
          </cell>
          <cell r="T41" t="str">
            <v>0</v>
          </cell>
          <cell r="U41" t="str">
            <v>0</v>
          </cell>
          <cell r="V41">
            <v>51070.59</v>
          </cell>
          <cell r="W41">
            <v>19140</v>
          </cell>
          <cell r="X41">
            <v>581749.51</v>
          </cell>
          <cell r="Y41">
            <v>530197</v>
          </cell>
          <cell r="Z41">
            <v>573087</v>
          </cell>
          <cell r="AA41">
            <v>507.66</v>
          </cell>
          <cell r="AB41">
            <v>13108</v>
          </cell>
          <cell r="AC41">
            <v>70902.38</v>
          </cell>
          <cell r="AD41">
            <v>74182</v>
          </cell>
          <cell r="AE41">
            <v>81182</v>
          </cell>
          <cell r="AF41">
            <v>2751.94</v>
          </cell>
          <cell r="AG41" t="str">
            <v>0</v>
          </cell>
          <cell r="AH41">
            <v>213015.69</v>
          </cell>
          <cell r="AI41" t="str">
            <v>0</v>
          </cell>
          <cell r="AJ41" t="str">
            <v>0</v>
          </cell>
          <cell r="AK41">
            <v>-3000</v>
          </cell>
          <cell r="AL41" t="str">
            <v>0</v>
          </cell>
          <cell r="AM41">
            <v>-305965.95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>
            <v>133940.9</v>
          </cell>
          <cell r="AV41">
            <v>93493</v>
          </cell>
          <cell r="AW41">
            <v>1449472.25</v>
          </cell>
          <cell r="AX41">
            <v>1342714</v>
          </cell>
          <cell r="AY41">
            <v>1591935</v>
          </cell>
          <cell r="AZ41">
            <v>0</v>
          </cell>
          <cell r="BA41" t="str">
            <v>0</v>
          </cell>
          <cell r="BB41">
            <v>910</v>
          </cell>
          <cell r="BC41" t="str">
            <v>0</v>
          </cell>
          <cell r="BD41" t="str">
            <v>0</v>
          </cell>
          <cell r="BE41">
            <v>0</v>
          </cell>
          <cell r="BF41" t="str">
            <v>0</v>
          </cell>
          <cell r="BG41">
            <v>2845</v>
          </cell>
          <cell r="BH41" t="str">
            <v>0</v>
          </cell>
          <cell r="BI41" t="str">
            <v>0</v>
          </cell>
          <cell r="BJ41">
            <v>0</v>
          </cell>
          <cell r="BK41" t="str">
            <v>0</v>
          </cell>
          <cell r="BL41">
            <v>3755</v>
          </cell>
          <cell r="BM41">
            <v>3755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S41" t="str">
            <v>0</v>
          </cell>
          <cell r="BT41" t="str">
            <v>0</v>
          </cell>
          <cell r="BU41" t="str">
            <v>0</v>
          </cell>
          <cell r="CA41">
            <v>133940.9</v>
          </cell>
          <cell r="CB41">
            <v>93493</v>
          </cell>
          <cell r="CC41">
            <v>1453227.25</v>
          </cell>
          <cell r="CD41">
            <v>1342714</v>
          </cell>
          <cell r="CE41">
            <v>1591935</v>
          </cell>
          <cell r="CF41" t="str">
            <v>0</v>
          </cell>
          <cell r="CG41" t="str">
            <v>0</v>
          </cell>
          <cell r="CH41" t="str">
            <v>0</v>
          </cell>
          <cell r="CI41" t="str">
            <v>0</v>
          </cell>
          <cell r="CJ41" t="str">
            <v>0</v>
          </cell>
        </row>
        <row r="42">
          <cell r="A42" t="str">
            <v>Equity in Earnings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E42">
            <v>19020.75</v>
          </cell>
          <cell r="BF42" t="str">
            <v>0</v>
          </cell>
          <cell r="BG42">
            <v>87864.75</v>
          </cell>
          <cell r="BH42" t="str">
            <v>0</v>
          </cell>
          <cell r="BI42" t="str">
            <v>0</v>
          </cell>
          <cell r="BJ42">
            <v>19020.75</v>
          </cell>
          <cell r="BK42" t="str">
            <v>0</v>
          </cell>
          <cell r="BL42">
            <v>87864.75</v>
          </cell>
          <cell r="BM42">
            <v>87864.75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S42" t="str">
            <v>0</v>
          </cell>
          <cell r="BT42" t="str">
            <v>0</v>
          </cell>
          <cell r="BU42" t="str">
            <v>0</v>
          </cell>
          <cell r="CA42">
            <v>19020.75</v>
          </cell>
          <cell r="CB42" t="str">
            <v>0</v>
          </cell>
          <cell r="CC42">
            <v>87864.75</v>
          </cell>
          <cell r="CD42" t="str">
            <v>0</v>
          </cell>
          <cell r="CE42" t="str">
            <v>0</v>
          </cell>
          <cell r="CF42" t="str">
            <v>0</v>
          </cell>
          <cell r="CG42" t="str">
            <v>0</v>
          </cell>
          <cell r="CH42" t="str">
            <v>0</v>
          </cell>
          <cell r="CI42" t="str">
            <v>0</v>
          </cell>
          <cell r="CJ42" t="str">
            <v>0</v>
          </cell>
        </row>
        <row r="43">
          <cell r="A43" t="str">
            <v>Total Provision (Benefit) for Inc Tax</v>
          </cell>
          <cell r="B43">
            <v>-285547</v>
          </cell>
          <cell r="C43">
            <v>-418778.56</v>
          </cell>
          <cell r="D43">
            <v>7724989</v>
          </cell>
          <cell r="E43">
            <v>6701771.4299999997</v>
          </cell>
          <cell r="F43">
            <v>5466984.1699999999</v>
          </cell>
          <cell r="G43">
            <v>-325967</v>
          </cell>
          <cell r="H43">
            <v>-16635.87</v>
          </cell>
          <cell r="I43">
            <v>5441140</v>
          </cell>
          <cell r="J43">
            <v>5686539.4900000002</v>
          </cell>
          <cell r="K43">
            <v>5369757.4699999997</v>
          </cell>
          <cell r="L43">
            <v>117613</v>
          </cell>
          <cell r="M43">
            <v>-69321.210000000006</v>
          </cell>
          <cell r="N43">
            <v>6225850</v>
          </cell>
          <cell r="O43">
            <v>9323919.1099999994</v>
          </cell>
          <cell r="P43">
            <v>8641238.9900000002</v>
          </cell>
          <cell r="Q43">
            <v>-507753</v>
          </cell>
          <cell r="R43">
            <v>-593778.41</v>
          </cell>
          <cell r="S43">
            <v>10792600</v>
          </cell>
          <cell r="T43">
            <v>12626684.449999999</v>
          </cell>
          <cell r="U43">
            <v>10753884.089999998</v>
          </cell>
          <cell r="V43">
            <v>-1036784</v>
          </cell>
          <cell r="W43">
            <v>-1261176.76</v>
          </cell>
          <cell r="X43">
            <v>6547053</v>
          </cell>
          <cell r="Y43">
            <v>7191184.5600000005</v>
          </cell>
          <cell r="Z43">
            <v>3316255.88</v>
          </cell>
          <cell r="AA43">
            <v>92019</v>
          </cell>
          <cell r="AB43">
            <v>30387.35</v>
          </cell>
          <cell r="AC43">
            <v>7003116</v>
          </cell>
          <cell r="AD43">
            <v>5807294.2699999986</v>
          </cell>
          <cell r="AE43">
            <v>6701515.9899999984</v>
          </cell>
          <cell r="AF43">
            <v>485759</v>
          </cell>
          <cell r="AG43">
            <v>-3168707.47</v>
          </cell>
          <cell r="AH43">
            <v>17102198</v>
          </cell>
          <cell r="AI43">
            <v>22236785.880000003</v>
          </cell>
          <cell r="AJ43">
            <v>18838413.900000002</v>
          </cell>
          <cell r="AK43">
            <v>5303</v>
          </cell>
          <cell r="AL43" t="str">
            <v>0</v>
          </cell>
          <cell r="AM43">
            <v>710188</v>
          </cell>
          <cell r="AN43" t="str">
            <v>0</v>
          </cell>
          <cell r="AO43" t="str">
            <v>0</v>
          </cell>
          <cell r="AP43" t="str">
            <v>0</v>
          </cell>
          <cell r="AQ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>
            <v>-1455357</v>
          </cell>
          <cell r="AV43">
            <v>-5498010.9299999997</v>
          </cell>
          <cell r="AW43">
            <v>61547134</v>
          </cell>
          <cell r="AX43">
            <v>69574179.189999998</v>
          </cell>
          <cell r="AY43">
            <v>59088050.490000002</v>
          </cell>
          <cell r="AZ43">
            <v>2104338</v>
          </cell>
          <cell r="BA43">
            <v>622176.4</v>
          </cell>
          <cell r="BB43">
            <v>13521665</v>
          </cell>
          <cell r="BC43">
            <v>9197651.290000001</v>
          </cell>
          <cell r="BD43">
            <v>11160193.780000001</v>
          </cell>
          <cell r="BE43">
            <v>1317553</v>
          </cell>
          <cell r="BF43">
            <v>666570.71</v>
          </cell>
          <cell r="BG43">
            <v>16460241</v>
          </cell>
          <cell r="BH43">
            <v>11607295.219999999</v>
          </cell>
          <cell r="BI43">
            <v>13688799.119999999</v>
          </cell>
          <cell r="BJ43">
            <v>3421891</v>
          </cell>
          <cell r="BK43">
            <v>1288747.1100000001</v>
          </cell>
          <cell r="BL43">
            <v>29981906</v>
          </cell>
          <cell r="BM43">
            <v>29981906</v>
          </cell>
          <cell r="BN43">
            <v>20804946.509999998</v>
          </cell>
          <cell r="BO43">
            <v>24848992.899999999</v>
          </cell>
          <cell r="BP43">
            <v>-11248</v>
          </cell>
          <cell r="BQ43" t="str">
            <v>0</v>
          </cell>
          <cell r="BR43">
            <v>-230545</v>
          </cell>
          <cell r="BS43">
            <v>-230545</v>
          </cell>
          <cell r="BT43" t="str">
            <v>0</v>
          </cell>
          <cell r="BU43" t="str">
            <v>0</v>
          </cell>
          <cell r="CA43">
            <v>1955286</v>
          </cell>
          <cell r="CB43">
            <v>-4209263.82</v>
          </cell>
          <cell r="CC43">
            <v>91298495</v>
          </cell>
          <cell r="CD43">
            <v>90379125.699999988</v>
          </cell>
          <cell r="CE43">
            <v>83937043.390000001</v>
          </cell>
          <cell r="CF43" t="str">
            <v>0</v>
          </cell>
          <cell r="CG43" t="str">
            <v>0</v>
          </cell>
          <cell r="CH43" t="str">
            <v>0</v>
          </cell>
          <cell r="CI43" t="str">
            <v>0</v>
          </cell>
          <cell r="CJ43" t="str">
            <v>0</v>
          </cell>
        </row>
        <row r="44">
          <cell r="A44" t="str">
            <v>Income / Loss, Before Income Taxes</v>
          </cell>
          <cell r="B44">
            <v>-685042.52</v>
          </cell>
          <cell r="C44">
            <v>-1103500.69</v>
          </cell>
          <cell r="D44">
            <v>20908644.449999999</v>
          </cell>
          <cell r="E44">
            <v>17659474.269999996</v>
          </cell>
          <cell r="F44">
            <v>14405752.889999997</v>
          </cell>
          <cell r="G44">
            <v>-884201.97</v>
          </cell>
          <cell r="H44">
            <v>-42875.96</v>
          </cell>
          <cell r="I44">
            <v>14312898.130000029</v>
          </cell>
          <cell r="J44">
            <v>14656029.629999999</v>
          </cell>
          <cell r="K44">
            <v>13839581.109999998</v>
          </cell>
          <cell r="L44">
            <v>-265350.3300000024</v>
          </cell>
          <cell r="M44">
            <v>-168952.49</v>
          </cell>
          <cell r="N44">
            <v>14913581.979999993</v>
          </cell>
          <cell r="O44">
            <v>22724638.349999994</v>
          </cell>
          <cell r="P44">
            <v>21060782.369999997</v>
          </cell>
          <cell r="Q44">
            <v>-1313229.07</v>
          </cell>
          <cell r="R44">
            <v>-1572506.19</v>
          </cell>
          <cell r="S44">
            <v>28966587.759999983</v>
          </cell>
          <cell r="T44">
            <v>33439312.630000003</v>
          </cell>
          <cell r="U44">
            <v>28479565.899999999</v>
          </cell>
          <cell r="V44">
            <v>-2587556.33</v>
          </cell>
          <cell r="W44">
            <v>-3047056.69</v>
          </cell>
          <cell r="X44">
            <v>16264951.930000011</v>
          </cell>
          <cell r="Y44">
            <v>17374207.700000003</v>
          </cell>
          <cell r="Z44">
            <v>8012215.2400000049</v>
          </cell>
          <cell r="AA44">
            <v>257687.13000000082</v>
          </cell>
          <cell r="AB44">
            <v>84786.129999999888</v>
          </cell>
          <cell r="AC44">
            <v>19992714.060000017</v>
          </cell>
          <cell r="AD44">
            <v>16203388.040000003</v>
          </cell>
          <cell r="AE44">
            <v>18698426.340000007</v>
          </cell>
          <cell r="AF44">
            <v>1409600.1100000257</v>
          </cell>
          <cell r="AG44">
            <v>-8670404.4800000042</v>
          </cell>
          <cell r="AH44">
            <v>48749802.980000071</v>
          </cell>
          <cell r="AI44">
            <v>61021573.569999993</v>
          </cell>
          <cell r="AJ44">
            <v>51743922.929999992</v>
          </cell>
          <cell r="AK44">
            <v>129891.05999999921</v>
          </cell>
          <cell r="AL44">
            <v>-991.40000000037253</v>
          </cell>
          <cell r="AM44">
            <v>1443586.8</v>
          </cell>
          <cell r="AN44">
            <v>-5029.5200000014156</v>
          </cell>
          <cell r="AO44">
            <v>-8037.7500000018626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>
            <v>-3938201.9199999762</v>
          </cell>
          <cell r="AV44">
            <v>-14521501.770000003</v>
          </cell>
          <cell r="AW44">
            <v>165552768.09000009</v>
          </cell>
          <cell r="AX44">
            <v>183073594.66999999</v>
          </cell>
          <cell r="AY44">
            <v>156232209.03</v>
          </cell>
          <cell r="AZ44">
            <v>5226302.5400000131</v>
          </cell>
          <cell r="BA44">
            <v>1484553.56</v>
          </cell>
          <cell r="BB44">
            <v>33271811.629999917</v>
          </cell>
          <cell r="BC44">
            <v>21946197.309999999</v>
          </cell>
          <cell r="BD44">
            <v>26628951.999999996</v>
          </cell>
          <cell r="BE44">
            <v>3739011.8300000066</v>
          </cell>
          <cell r="BF44">
            <v>1759915.39</v>
          </cell>
          <cell r="BG44">
            <v>45628352.339999974</v>
          </cell>
          <cell r="BH44">
            <v>31238231.559999995</v>
          </cell>
          <cell r="BI44">
            <v>36738766.529999994</v>
          </cell>
          <cell r="BJ44">
            <v>8965314.3700000197</v>
          </cell>
          <cell r="BK44">
            <v>3244468.95</v>
          </cell>
          <cell r="BL44">
            <v>78900163.969999894</v>
          </cell>
          <cell r="BM44">
            <v>78900163.969999894</v>
          </cell>
          <cell r="BN44">
            <v>53184428.86999999</v>
          </cell>
          <cell r="BO44">
            <v>63367718.529999986</v>
          </cell>
          <cell r="BP44">
            <v>-28607.000000000698</v>
          </cell>
          <cell r="BQ44">
            <v>33334</v>
          </cell>
          <cell r="BR44">
            <v>-567287.00000000722</v>
          </cell>
          <cell r="BS44">
            <v>-567287.00000000722</v>
          </cell>
          <cell r="BT44">
            <v>-99994</v>
          </cell>
          <cell r="BU44">
            <v>0</v>
          </cell>
          <cell r="CA44">
            <v>4998505.450000044</v>
          </cell>
          <cell r="CB44">
            <v>-11243698.820000004</v>
          </cell>
          <cell r="CC44">
            <v>243885645.06</v>
          </cell>
          <cell r="CD44">
            <v>236158029.53999996</v>
          </cell>
          <cell r="CE44">
            <v>219599927.56</v>
          </cell>
          <cell r="CF44">
            <v>1.0000000002328306</v>
          </cell>
          <cell r="CG44">
            <v>0</v>
          </cell>
          <cell r="CH44">
            <v>2.6193447411060333E-10</v>
          </cell>
          <cell r="CI44">
            <v>0</v>
          </cell>
          <cell r="CJ44">
            <v>0</v>
          </cell>
        </row>
        <row r="45">
          <cell r="A45" t="str">
            <v>Income Statement - Net (Income) Loss</v>
          </cell>
          <cell r="B45">
            <v>-399495.52</v>
          </cell>
          <cell r="C45">
            <v>-684722.12999999942</v>
          </cell>
          <cell r="D45">
            <v>13183655.449999999</v>
          </cell>
          <cell r="E45">
            <v>10957702.839999996</v>
          </cell>
          <cell r="F45">
            <v>8938768.7199999988</v>
          </cell>
          <cell r="G45">
            <v>-558234.97</v>
          </cell>
          <cell r="H45">
            <v>-26240.089999999851</v>
          </cell>
          <cell r="I45">
            <v>8871758.1300000288</v>
          </cell>
          <cell r="J45">
            <v>8969490.1400000006</v>
          </cell>
          <cell r="K45">
            <v>8469823.6400000006</v>
          </cell>
          <cell r="L45">
            <v>-382963.3300000024</v>
          </cell>
          <cell r="M45">
            <v>-99631.280000000261</v>
          </cell>
          <cell r="N45">
            <v>8687731.979999993</v>
          </cell>
          <cell r="O45">
            <v>13400719.239999998</v>
          </cell>
          <cell r="P45">
            <v>12419543.379999999</v>
          </cell>
          <cell r="Q45">
            <v>-805476.07000000123</v>
          </cell>
          <cell r="R45">
            <v>-978727.77999999933</v>
          </cell>
          <cell r="S45">
            <v>18173987.759999983</v>
          </cell>
          <cell r="T45">
            <v>20812628.18</v>
          </cell>
          <cell r="U45">
            <v>17725681.809999995</v>
          </cell>
          <cell r="V45">
            <v>-1550772.33</v>
          </cell>
          <cell r="W45">
            <v>-1785879.93</v>
          </cell>
          <cell r="X45">
            <v>9717898.9300000109</v>
          </cell>
          <cell r="Y45">
            <v>10183023.140000001</v>
          </cell>
          <cell r="Z45">
            <v>4695959.3600000003</v>
          </cell>
          <cell r="AA45">
            <v>165668.13000000082</v>
          </cell>
          <cell r="AB45">
            <v>54398.780000000261</v>
          </cell>
          <cell r="AC45">
            <v>12989598.060000023</v>
          </cell>
          <cell r="AD45">
            <v>10396093.77</v>
          </cell>
          <cell r="AE45">
            <v>11996910.350000001</v>
          </cell>
          <cell r="AF45">
            <v>923841.11000002571</v>
          </cell>
          <cell r="AG45">
            <v>-5501697.0100000035</v>
          </cell>
          <cell r="AH45">
            <v>31647604.980000068</v>
          </cell>
          <cell r="AI45">
            <v>38784787.68999999</v>
          </cell>
          <cell r="AJ45">
            <v>32905509.029999994</v>
          </cell>
          <cell r="AK45">
            <v>124588.05999999924</v>
          </cell>
          <cell r="AL45">
            <v>-991.40000000037253</v>
          </cell>
          <cell r="AM45">
            <v>733398.79999999783</v>
          </cell>
          <cell r="AN45">
            <v>-5029.5200000014156</v>
          </cell>
          <cell r="AO45">
            <v>-8037.7500000018626</v>
          </cell>
          <cell r="AP45" t="str">
            <v>0</v>
          </cell>
          <cell r="AQ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>
            <v>-2482844.9199999762</v>
          </cell>
          <cell r="AV45">
            <v>-9023490.8400000017</v>
          </cell>
          <cell r="AW45">
            <v>104005634.09000009</v>
          </cell>
          <cell r="AX45">
            <v>113499415.47999999</v>
          </cell>
          <cell r="AY45">
            <v>97144158.539999977</v>
          </cell>
          <cell r="AZ45">
            <v>3121964.5400000131</v>
          </cell>
          <cell r="BA45">
            <v>862377.16</v>
          </cell>
          <cell r="BB45">
            <v>19750146.629999917</v>
          </cell>
          <cell r="BC45">
            <v>12748546.020000003</v>
          </cell>
          <cell r="BD45">
            <v>15468758.220000004</v>
          </cell>
          <cell r="BE45">
            <v>2421458.8300000066</v>
          </cell>
          <cell r="BF45">
            <v>1093344.68</v>
          </cell>
          <cell r="BG45">
            <v>29168111.339999989</v>
          </cell>
          <cell r="BH45">
            <v>19630936.339999992</v>
          </cell>
          <cell r="BI45">
            <v>23049967.409999985</v>
          </cell>
          <cell r="BJ45">
            <v>5543423.3700000197</v>
          </cell>
          <cell r="BK45">
            <v>1955721.84</v>
          </cell>
          <cell r="BL45">
            <v>48918257.969999909</v>
          </cell>
          <cell r="BM45">
            <v>48918257.969999909</v>
          </cell>
          <cell r="BN45">
            <v>32379482.359999996</v>
          </cell>
          <cell r="BO45">
            <v>38518725.629999988</v>
          </cell>
          <cell r="BP45">
            <v>-17359.000000000698</v>
          </cell>
          <cell r="BQ45">
            <v>33334</v>
          </cell>
          <cell r="BR45">
            <v>-336742.00000000722</v>
          </cell>
          <cell r="BS45">
            <v>-336742.00000000722</v>
          </cell>
          <cell r="BT45">
            <v>-99994</v>
          </cell>
          <cell r="BU45">
            <v>0</v>
          </cell>
          <cell r="CA45">
            <v>3043219.4500000426</v>
          </cell>
          <cell r="CB45">
            <v>-7034435.0000000019</v>
          </cell>
          <cell r="CC45">
            <v>152587150.06</v>
          </cell>
          <cell r="CD45">
            <v>145778903.83999997</v>
          </cell>
          <cell r="CE45">
            <v>135662884.16999996</v>
          </cell>
          <cell r="CF45">
            <v>1.0000000002328306</v>
          </cell>
          <cell r="CG45">
            <v>0</v>
          </cell>
          <cell r="CH45">
            <v>2.6193447411060333E-10</v>
          </cell>
          <cell r="CI45">
            <v>0</v>
          </cell>
          <cell r="CJ45">
            <v>0</v>
          </cell>
        </row>
      </sheetData>
      <sheetData sheetId="1"/>
      <sheetData sheetId="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ed ADIT"/>
      <sheetName val="2018 Provision to Actual Adj"/>
      <sheetName val="PT Postings thru Sept"/>
      <sheetName val="Projected Postings"/>
      <sheetName val="Temps per TaxCom 9-30-19"/>
      <sheetName val="Depreciation Summary"/>
      <sheetName val="Common Property Adjustment"/>
      <sheetName val="Additions by Tax Life"/>
      <sheetName val="Sch 7 as of 9-30-19"/>
      <sheetName val="CWIP Summary"/>
      <sheetName val="CWIP Detail"/>
      <sheetName val="Projected Plant Additions"/>
      <sheetName val="Reg Assets &amp; Liabilities"/>
      <sheetName val="Proforma RA-RL Balances"/>
      <sheetName val="ARO"/>
      <sheetName val="Pension Obligations"/>
      <sheetName val="Ledger Balances 9-30-19"/>
      <sheetName val="190320 - Tax Gross Up"/>
      <sheetName val="283915 - Flowthru Recovery"/>
      <sheetName val="283917 - Eq. AFUDC"/>
      <sheetName val="283366 - Iatan Basis Reduc"/>
    </sheetNames>
    <sheetDataSet>
      <sheetData sheetId="0" refreshError="1"/>
      <sheetData sheetId="1">
        <row r="4">
          <cell r="I4" t="str">
            <v>Bal. Sheet</v>
          </cell>
        </row>
        <row r="5">
          <cell r="C5" t="str">
            <v>Electric</v>
          </cell>
          <cell r="I5" t="str">
            <v>Account</v>
          </cell>
        </row>
        <row r="6">
          <cell r="C6">
            <v>17908.060199998541</v>
          </cell>
          <cell r="I6" t="str">
            <v>236100</v>
          </cell>
        </row>
        <row r="7">
          <cell r="C7">
            <v>386453.81734500045</v>
          </cell>
          <cell r="I7" t="str">
            <v>190340</v>
          </cell>
        </row>
        <row r="8">
          <cell r="C8">
            <v>14.8063174637435</v>
          </cell>
          <cell r="I8" t="str">
            <v>236100</v>
          </cell>
        </row>
        <row r="9">
          <cell r="C9">
            <v>-201403.75992004646</v>
          </cell>
          <cell r="I9" t="str">
            <v>190340</v>
          </cell>
        </row>
        <row r="10">
          <cell r="C10">
            <v>-18623899.076968245</v>
          </cell>
          <cell r="I10" t="str">
            <v>282100</v>
          </cell>
        </row>
        <row r="11">
          <cell r="C11">
            <v>20589551.516924996</v>
          </cell>
          <cell r="I11" t="str">
            <v>282100</v>
          </cell>
        </row>
        <row r="12">
          <cell r="C12">
            <v>-1125200.0513999998</v>
          </cell>
          <cell r="I12" t="str">
            <v>282100</v>
          </cell>
        </row>
        <row r="13">
          <cell r="C13">
            <v>0</v>
          </cell>
          <cell r="I13" t="str">
            <v>282100</v>
          </cell>
        </row>
        <row r="14">
          <cell r="C14">
            <v>-13033.5615</v>
          </cell>
          <cell r="I14" t="str">
            <v>283400</v>
          </cell>
        </row>
        <row r="15">
          <cell r="C15">
            <v>-199811.91103499997</v>
          </cell>
          <cell r="I15" t="str">
            <v>190124</v>
          </cell>
        </row>
        <row r="16">
          <cell r="C16">
            <v>-5009219.1780000003</v>
          </cell>
          <cell r="I16" t="str">
            <v>283103</v>
          </cell>
        </row>
        <row r="17">
          <cell r="C17">
            <v>44947.902000000002</v>
          </cell>
          <cell r="I17" t="str">
            <v>236100</v>
          </cell>
        </row>
        <row r="18">
          <cell r="C18">
            <v>-5110.9436474999993</v>
          </cell>
          <cell r="I18" t="str">
            <v>236100</v>
          </cell>
        </row>
        <row r="19">
          <cell r="C19">
            <v>3098.3040000000001</v>
          </cell>
          <cell r="I19" t="str">
            <v>236100</v>
          </cell>
        </row>
        <row r="20">
          <cell r="C20">
            <v>-1257052.16298</v>
          </cell>
          <cell r="I20" t="str">
            <v>190331</v>
          </cell>
        </row>
        <row r="21">
          <cell r="C21">
            <v>995.73358500006725</v>
          </cell>
          <cell r="I21" t="str">
            <v>282100</v>
          </cell>
        </row>
        <row r="22">
          <cell r="C22">
            <v>-7.8239999987476036E-2</v>
          </cell>
          <cell r="I22" t="str">
            <v>190124</v>
          </cell>
        </row>
        <row r="23">
          <cell r="C23">
            <v>-8622.5370000000003</v>
          </cell>
          <cell r="I23" t="str">
            <v>282100</v>
          </cell>
        </row>
        <row r="24">
          <cell r="C24">
            <v>1.4669999999430729E-2</v>
          </cell>
          <cell r="I24" t="str">
            <v>283100</v>
          </cell>
        </row>
        <row r="25">
          <cell r="C25">
            <v>50041.096169999801</v>
          </cell>
          <cell r="I25" t="str">
            <v>190260</v>
          </cell>
        </row>
        <row r="26">
          <cell r="C26">
            <v>-37841.322178612296</v>
          </cell>
          <cell r="I26" t="str">
            <v>236100</v>
          </cell>
        </row>
        <row r="27">
          <cell r="C27">
            <v>-97233.333631387693</v>
          </cell>
          <cell r="I27" t="str">
            <v>190260</v>
          </cell>
        </row>
        <row r="28">
          <cell r="C28">
            <v>-13127.170770000001</v>
          </cell>
          <cell r="I28" t="str">
            <v>236100</v>
          </cell>
        </row>
        <row r="29">
          <cell r="C29">
            <v>0</v>
          </cell>
          <cell r="I29" t="str">
            <v>236100</v>
          </cell>
        </row>
        <row r="30">
          <cell r="C30">
            <v>0</v>
          </cell>
          <cell r="I30" t="str">
            <v/>
          </cell>
        </row>
        <row r="31">
          <cell r="C31">
            <v>0</v>
          </cell>
          <cell r="I31" t="str">
            <v>190124</v>
          </cell>
        </row>
        <row r="32">
          <cell r="C32">
            <v>0</v>
          </cell>
          <cell r="I32" t="str">
            <v/>
          </cell>
        </row>
        <row r="33">
          <cell r="C33">
            <v>-9.7799999948765606E-3</v>
          </cell>
          <cell r="I33" t="str">
            <v>190124</v>
          </cell>
        </row>
        <row r="34">
          <cell r="C34">
            <v>0</v>
          </cell>
          <cell r="I34">
            <v>0</v>
          </cell>
        </row>
        <row r="35">
          <cell r="C35">
            <v>0</v>
          </cell>
          <cell r="I35" t="str">
            <v>283251</v>
          </cell>
        </row>
        <row r="36">
          <cell r="C36">
            <v>0</v>
          </cell>
          <cell r="I36" t="str">
            <v>236100</v>
          </cell>
        </row>
        <row r="37">
          <cell r="C37">
            <v>-598916.44200000004</v>
          </cell>
          <cell r="I37" t="str">
            <v>190330</v>
          </cell>
        </row>
        <row r="38">
          <cell r="C38">
            <v>0.15647999997599982</v>
          </cell>
          <cell r="I38" t="str">
            <v>283123</v>
          </cell>
        </row>
        <row r="39">
          <cell r="C39">
            <v>0.15647999997599982</v>
          </cell>
          <cell r="I39" t="str">
            <v>283123</v>
          </cell>
        </row>
        <row r="40">
          <cell r="C40">
            <v>0</v>
          </cell>
          <cell r="I40" t="str">
            <v>283921</v>
          </cell>
        </row>
        <row r="41">
          <cell r="C41">
            <v>0</v>
          </cell>
          <cell r="I41" t="str">
            <v>283139</v>
          </cell>
        </row>
        <row r="42">
          <cell r="C42">
            <v>-3768928.6520655439</v>
          </cell>
          <cell r="I42" t="str">
            <v>283116</v>
          </cell>
        </row>
        <row r="43">
          <cell r="C43">
            <v>709419.43949999998</v>
          </cell>
          <cell r="I43" t="str">
            <v>190310</v>
          </cell>
        </row>
        <row r="44">
          <cell r="C44">
            <v>0</v>
          </cell>
          <cell r="I44" t="str">
            <v>282100</v>
          </cell>
        </row>
        <row r="45">
          <cell r="C45">
            <v>0</v>
          </cell>
          <cell r="I45" t="str">
            <v>190117</v>
          </cell>
        </row>
        <row r="46">
          <cell r="C46">
            <v>-16261.08375</v>
          </cell>
          <cell r="I46" t="str">
            <v>190124</v>
          </cell>
        </row>
        <row r="47">
          <cell r="C47">
            <v>0</v>
          </cell>
          <cell r="I47" t="str">
            <v>190124</v>
          </cell>
        </row>
        <row r="48">
          <cell r="C48">
            <v>2.9339999941934366E-2</v>
          </cell>
          <cell r="I48" t="str">
            <v>283900</v>
          </cell>
        </row>
        <row r="49">
          <cell r="C49">
            <v>-8.8019999996584372E-2</v>
          </cell>
          <cell r="I49" t="str">
            <v>190124</v>
          </cell>
        </row>
        <row r="50">
          <cell r="C50">
            <v>-25101.438464999799</v>
          </cell>
          <cell r="I50" t="str">
            <v>190124</v>
          </cell>
        </row>
        <row r="51">
          <cell r="C51">
            <v>0</v>
          </cell>
          <cell r="I51" t="str">
            <v>190310</v>
          </cell>
        </row>
        <row r="52">
          <cell r="C52">
            <v>80055.901499999993</v>
          </cell>
          <cell r="I52" t="str">
            <v>190260</v>
          </cell>
        </row>
        <row r="53">
          <cell r="C53">
            <v>0</v>
          </cell>
          <cell r="I53" t="str">
            <v>283104</v>
          </cell>
        </row>
        <row r="54">
          <cell r="C54">
            <v>548.36704499999939</v>
          </cell>
          <cell r="I54" t="str">
            <v>190124</v>
          </cell>
        </row>
        <row r="55">
          <cell r="I55" t="str">
            <v>190124</v>
          </cell>
        </row>
        <row r="56">
          <cell r="C56">
            <v>-20423.879625000001</v>
          </cell>
          <cell r="I56" t="str">
            <v>190230</v>
          </cell>
        </row>
        <row r="57">
          <cell r="C57">
            <v>-36675</v>
          </cell>
          <cell r="I57" t="str">
            <v>190124</v>
          </cell>
        </row>
        <row r="58">
          <cell r="C58">
            <v>0</v>
          </cell>
          <cell r="I58" t="str">
            <v>190230</v>
          </cell>
        </row>
        <row r="59">
          <cell r="C59">
            <v>-978</v>
          </cell>
          <cell r="I59" t="str">
            <v>236100</v>
          </cell>
        </row>
        <row r="60">
          <cell r="C60">
            <v>0</v>
          </cell>
          <cell r="I60" t="str">
            <v>190230</v>
          </cell>
        </row>
        <row r="61">
          <cell r="C61">
            <v>-9175804.3794188742</v>
          </cell>
          <cell r="I61" t="str">
            <v>216000</v>
          </cell>
        </row>
        <row r="62">
          <cell r="C62">
            <v>0.15648000128567219</v>
          </cell>
          <cell r="I62">
            <v>0.2445</v>
          </cell>
        </row>
      </sheetData>
      <sheetData sheetId="2">
        <row r="3">
          <cell r="N3" t="str">
            <v>Total</v>
          </cell>
        </row>
        <row r="4">
          <cell r="N4">
            <v>-766376.35</v>
          </cell>
        </row>
        <row r="5">
          <cell r="N5">
            <v>553897.75</v>
          </cell>
        </row>
        <row r="6">
          <cell r="N6">
            <v>213985.27</v>
          </cell>
        </row>
        <row r="7">
          <cell r="N7">
            <v>0</v>
          </cell>
        </row>
        <row r="8">
          <cell r="N8">
            <v>-323563.34000000003</v>
          </cell>
        </row>
        <row r="9">
          <cell r="N9">
            <v>0</v>
          </cell>
        </row>
        <row r="10">
          <cell r="N10">
            <v>-33026.080000000002</v>
          </cell>
        </row>
        <row r="11">
          <cell r="N11">
            <v>-1695682.08</v>
          </cell>
        </row>
        <row r="12">
          <cell r="N12">
            <v>0</v>
          </cell>
        </row>
        <row r="13">
          <cell r="N13">
            <v>-36509.440000000002</v>
          </cell>
        </row>
        <row r="14">
          <cell r="N14">
            <v>0</v>
          </cell>
        </row>
        <row r="15">
          <cell r="N15">
            <v>194181.90999999997</v>
          </cell>
        </row>
        <row r="16">
          <cell r="N16">
            <v>554049.81999999995</v>
          </cell>
        </row>
        <row r="17">
          <cell r="N17">
            <v>-1954087.73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121621.38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-2914.46</v>
          </cell>
        </row>
        <row r="24">
          <cell r="N24">
            <v>-24481.46</v>
          </cell>
        </row>
        <row r="25">
          <cell r="N25">
            <v>-421547.47</v>
          </cell>
        </row>
        <row r="26">
          <cell r="N26">
            <v>-13406.52</v>
          </cell>
        </row>
        <row r="27">
          <cell r="N27">
            <v>0</v>
          </cell>
        </row>
        <row r="28">
          <cell r="N28">
            <v>-18276103.77</v>
          </cell>
        </row>
        <row r="29">
          <cell r="N29">
            <v>-3702587.7299999995</v>
          </cell>
        </row>
        <row r="30">
          <cell r="N30">
            <v>1954087.73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93027.49</v>
          </cell>
        </row>
        <row r="34">
          <cell r="N34">
            <v>0</v>
          </cell>
        </row>
        <row r="35">
          <cell r="N35">
            <v>751.89</v>
          </cell>
        </row>
        <row r="36">
          <cell r="N36">
            <v>160437.55999999997</v>
          </cell>
        </row>
        <row r="37">
          <cell r="N37">
            <v>1250053.71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26851.79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70017.56</v>
          </cell>
        </row>
        <row r="47">
          <cell r="N47">
            <v>104920.56</v>
          </cell>
        </row>
        <row r="48">
          <cell r="N48">
            <v>8976.15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-3592.1699999999992</v>
          </cell>
        </row>
        <row r="54">
          <cell r="N54">
            <v>130851.1</v>
          </cell>
        </row>
        <row r="55">
          <cell r="N55">
            <v>0</v>
          </cell>
        </row>
        <row r="56">
          <cell r="N56">
            <v>766376.35</v>
          </cell>
        </row>
        <row r="57">
          <cell r="N57">
            <v>-553897.75</v>
          </cell>
        </row>
        <row r="58">
          <cell r="N58">
            <v>21101.079999999998</v>
          </cell>
        </row>
        <row r="59">
          <cell r="N59">
            <v>0</v>
          </cell>
        </row>
        <row r="60">
          <cell r="N60">
            <v>18927023.25</v>
          </cell>
        </row>
        <row r="61">
          <cell r="N61">
            <v>38708.74</v>
          </cell>
        </row>
        <row r="62">
          <cell r="N62">
            <v>0</v>
          </cell>
        </row>
        <row r="63">
          <cell r="N63">
            <v>3835754.8400000003</v>
          </cell>
        </row>
        <row r="64">
          <cell r="N64">
            <v>6873.87</v>
          </cell>
        </row>
        <row r="65">
          <cell r="N65">
            <v>0</v>
          </cell>
        </row>
        <row r="66">
          <cell r="N66">
            <v>0</v>
          </cell>
        </row>
        <row r="67">
          <cell r="N67">
            <v>0</v>
          </cell>
        </row>
        <row r="68">
          <cell r="N68">
            <v>-689628.22</v>
          </cell>
        </row>
        <row r="69">
          <cell r="N69">
            <v>-140040.98000000001</v>
          </cell>
        </row>
        <row r="70">
          <cell r="N70">
            <v>462349.91000000003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1773.18</v>
          </cell>
        </row>
        <row r="75">
          <cell r="N75">
            <v>0</v>
          </cell>
        </row>
        <row r="76">
          <cell r="N76">
            <v>0</v>
          </cell>
        </row>
        <row r="77">
          <cell r="N77">
            <v>0</v>
          </cell>
        </row>
        <row r="78">
          <cell r="N78">
            <v>91805.489999999991</v>
          </cell>
        </row>
        <row r="79">
          <cell r="N79">
            <v>84170.180000000008</v>
          </cell>
        </row>
        <row r="80">
          <cell r="N80">
            <v>33026.080000000002</v>
          </cell>
        </row>
        <row r="81">
          <cell r="N81">
            <v>1859049.8</v>
          </cell>
        </row>
        <row r="82">
          <cell r="N82">
            <v>108671.85</v>
          </cell>
        </row>
        <row r="83">
          <cell r="N83">
            <v>0</v>
          </cell>
        </row>
        <row r="84">
          <cell r="N84">
            <v>235885.7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4441697.3899999997</v>
          </cell>
        </row>
        <row r="89">
          <cell r="N89">
            <v>95179.650000000023</v>
          </cell>
        </row>
        <row r="90">
          <cell r="N90">
            <v>0</v>
          </cell>
        </row>
        <row r="91">
          <cell r="N91">
            <v>323563.34000000003</v>
          </cell>
        </row>
        <row r="92">
          <cell r="N92">
            <v>36509.440000000002</v>
          </cell>
        </row>
        <row r="93">
          <cell r="N93">
            <v>-70017.56</v>
          </cell>
        </row>
        <row r="94">
          <cell r="N94">
            <v>-160437.55999999997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-213985.27</v>
          </cell>
        </row>
        <row r="98">
          <cell r="N98">
            <v>-104920.56</v>
          </cell>
        </row>
        <row r="99">
          <cell r="N99">
            <v>-22874.26</v>
          </cell>
        </row>
        <row r="100">
          <cell r="N100">
            <v>0</v>
          </cell>
        </row>
        <row r="101">
          <cell r="N101">
            <v>-130851.1</v>
          </cell>
        </row>
        <row r="102">
          <cell r="N102">
            <v>-88213.319999999992</v>
          </cell>
        </row>
        <row r="103">
          <cell r="N103">
            <v>-278352.08999999997</v>
          </cell>
        </row>
        <row r="104">
          <cell r="N104">
            <v>-8976.15</v>
          </cell>
        </row>
        <row r="105">
          <cell r="N105">
            <v>-163367.72</v>
          </cell>
        </row>
        <row r="106">
          <cell r="N106">
            <v>-662721.67000000004</v>
          </cell>
        </row>
        <row r="107">
          <cell r="N107">
            <v>0</v>
          </cell>
        </row>
        <row r="108">
          <cell r="N108">
            <v>-357507.08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-5691751.0999999996</v>
          </cell>
        </row>
        <row r="113">
          <cell r="N113">
            <v>-122031.44</v>
          </cell>
        </row>
        <row r="114">
          <cell r="N114">
            <v>0</v>
          </cell>
        </row>
        <row r="115">
          <cell r="N115">
            <v>0</v>
          </cell>
        </row>
        <row r="116">
          <cell r="N116">
            <v>-93027.49</v>
          </cell>
        </row>
        <row r="117">
          <cell r="N117">
            <v>-751.89</v>
          </cell>
        </row>
        <row r="118">
          <cell r="N118">
            <v>0</v>
          </cell>
        </row>
        <row r="119">
          <cell r="N119">
            <v>366118.22000000003</v>
          </cell>
        </row>
        <row r="120">
          <cell r="N120">
            <v>74346.66</v>
          </cell>
        </row>
        <row r="121">
          <cell r="N121">
            <v>-995683.01</v>
          </cell>
        </row>
        <row r="122">
          <cell r="N122">
            <v>0</v>
          </cell>
        </row>
        <row r="123">
          <cell r="N123">
            <v>-366118.22000000003</v>
          </cell>
        </row>
        <row r="124">
          <cell r="N124">
            <v>-74346.66</v>
          </cell>
        </row>
        <row r="125">
          <cell r="N125">
            <v>0</v>
          </cell>
        </row>
        <row r="126">
          <cell r="N126">
            <v>1030752.68</v>
          </cell>
        </row>
        <row r="127">
          <cell r="N127">
            <v>0</v>
          </cell>
        </row>
        <row r="128">
          <cell r="N128">
            <v>-35069.67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104082.13000000003</v>
          </cell>
        </row>
        <row r="136">
          <cell r="N136">
            <v>18482.840000000026</v>
          </cell>
        </row>
        <row r="137">
          <cell r="N137">
            <v>56635.780000000006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-386850.6199999997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-108546.44999999998</v>
          </cell>
        </row>
        <row r="144">
          <cell r="N144">
            <v>-19275.61</v>
          </cell>
        </row>
        <row r="145">
          <cell r="N145">
            <v>4464.32</v>
          </cell>
        </row>
        <row r="146">
          <cell r="N146">
            <v>792.77</v>
          </cell>
        </row>
        <row r="147">
          <cell r="N147">
            <v>0</v>
          </cell>
        </row>
        <row r="148">
          <cell r="N148">
            <v>0</v>
          </cell>
        </row>
        <row r="149">
          <cell r="N149">
            <v>-56635.780000000006</v>
          </cell>
        </row>
        <row r="150">
          <cell r="N150">
            <v>386850.6199999997</v>
          </cell>
        </row>
        <row r="151">
          <cell r="N151">
            <v>0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-4.1909515857696533E-9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3" t="str">
            <v>Unit</v>
          </cell>
        </row>
        <row r="4">
          <cell r="A4" t="str">
            <v>GL001</v>
          </cell>
        </row>
        <row r="5">
          <cell r="A5" t="str">
            <v>GL001</v>
          </cell>
        </row>
        <row r="6">
          <cell r="A6" t="str">
            <v>GL001</v>
          </cell>
        </row>
        <row r="7">
          <cell r="A7" t="str">
            <v>GL001</v>
          </cell>
        </row>
        <row r="8">
          <cell r="A8" t="str">
            <v>GL001</v>
          </cell>
        </row>
        <row r="9">
          <cell r="A9" t="str">
            <v>GL001</v>
          </cell>
        </row>
        <row r="10">
          <cell r="A10" t="str">
            <v>GL001</v>
          </cell>
        </row>
        <row r="11">
          <cell r="A11" t="str">
            <v>GL001</v>
          </cell>
        </row>
        <row r="12">
          <cell r="A12" t="str">
            <v>GL001</v>
          </cell>
        </row>
        <row r="13">
          <cell r="A13" t="str">
            <v>GL001</v>
          </cell>
        </row>
        <row r="14">
          <cell r="A14" t="str">
            <v>GL001</v>
          </cell>
        </row>
        <row r="15">
          <cell r="A15" t="str">
            <v>GL001</v>
          </cell>
        </row>
        <row r="16">
          <cell r="A16" t="str">
            <v>GL001</v>
          </cell>
        </row>
        <row r="17">
          <cell r="A17" t="str">
            <v>GL001</v>
          </cell>
        </row>
        <row r="18">
          <cell r="A18" t="str">
            <v>GL001</v>
          </cell>
        </row>
        <row r="19">
          <cell r="A19" t="str">
            <v>GL001</v>
          </cell>
        </row>
        <row r="20">
          <cell r="A20" t="str">
            <v>GL001</v>
          </cell>
        </row>
        <row r="21">
          <cell r="A21" t="str">
            <v>GL001</v>
          </cell>
        </row>
        <row r="22">
          <cell r="A22" t="str">
            <v>GL001</v>
          </cell>
        </row>
        <row r="23">
          <cell r="A23" t="str">
            <v>GL001</v>
          </cell>
        </row>
        <row r="24">
          <cell r="A24" t="str">
            <v>GL001</v>
          </cell>
        </row>
        <row r="25">
          <cell r="A25" t="str">
            <v>GL001</v>
          </cell>
        </row>
        <row r="26">
          <cell r="A26" t="str">
            <v>GL001</v>
          </cell>
        </row>
        <row r="27">
          <cell r="A27" t="str">
            <v>GL001</v>
          </cell>
        </row>
        <row r="28">
          <cell r="A28" t="str">
            <v>GL001</v>
          </cell>
        </row>
        <row r="29">
          <cell r="A29" t="str">
            <v>GL001</v>
          </cell>
        </row>
        <row r="30">
          <cell r="A30" t="str">
            <v>GL001</v>
          </cell>
        </row>
        <row r="31">
          <cell r="A31" t="str">
            <v>GL001</v>
          </cell>
        </row>
        <row r="32">
          <cell r="A32" t="str">
            <v>GL001</v>
          </cell>
        </row>
        <row r="33">
          <cell r="A33" t="str">
            <v>GL001</v>
          </cell>
        </row>
        <row r="34">
          <cell r="A34" t="str">
            <v>GL001</v>
          </cell>
        </row>
        <row r="35">
          <cell r="A35" t="str">
            <v>GL001</v>
          </cell>
        </row>
        <row r="36">
          <cell r="A36" t="str">
            <v>GL001</v>
          </cell>
        </row>
        <row r="37">
          <cell r="A37" t="str">
            <v>GL001</v>
          </cell>
        </row>
        <row r="38">
          <cell r="A38" t="str">
            <v>GL001</v>
          </cell>
        </row>
        <row r="39">
          <cell r="A39" t="str">
            <v>GL001</v>
          </cell>
        </row>
        <row r="40">
          <cell r="A40" t="str">
            <v>GL001</v>
          </cell>
        </row>
        <row r="41">
          <cell r="A41" t="str">
            <v>GL001</v>
          </cell>
        </row>
        <row r="42">
          <cell r="A42" t="str">
            <v>GL001</v>
          </cell>
        </row>
        <row r="43">
          <cell r="A43" t="str">
            <v>GL001</v>
          </cell>
        </row>
        <row r="44">
          <cell r="A44" t="str">
            <v>GL001</v>
          </cell>
        </row>
        <row r="45">
          <cell r="A45" t="str">
            <v>GL001</v>
          </cell>
        </row>
        <row r="46">
          <cell r="A46" t="str">
            <v>GL001</v>
          </cell>
        </row>
        <row r="47">
          <cell r="A47" t="str">
            <v>GL001</v>
          </cell>
        </row>
        <row r="48">
          <cell r="A48" t="str">
            <v>GL001</v>
          </cell>
        </row>
        <row r="49">
          <cell r="A49" t="str">
            <v>GL001</v>
          </cell>
        </row>
        <row r="50">
          <cell r="A50" t="str">
            <v>GL001</v>
          </cell>
        </row>
        <row r="51">
          <cell r="A51" t="str">
            <v>GL001</v>
          </cell>
        </row>
        <row r="52">
          <cell r="A52" t="str">
            <v>GL001</v>
          </cell>
        </row>
        <row r="53">
          <cell r="A53" t="str">
            <v>GL001</v>
          </cell>
        </row>
        <row r="54">
          <cell r="A54" t="str">
            <v>GL001</v>
          </cell>
        </row>
        <row r="55">
          <cell r="A55" t="str">
            <v>GL001</v>
          </cell>
        </row>
        <row r="56">
          <cell r="A56" t="str">
            <v>GL001</v>
          </cell>
        </row>
        <row r="57">
          <cell r="A57" t="str">
            <v>GL001</v>
          </cell>
        </row>
        <row r="58">
          <cell r="A58" t="str">
            <v>GL001</v>
          </cell>
        </row>
        <row r="59">
          <cell r="A59" t="str">
            <v>GL001</v>
          </cell>
        </row>
        <row r="60">
          <cell r="A60" t="str">
            <v>GL001</v>
          </cell>
        </row>
        <row r="61">
          <cell r="A61" t="str">
            <v>GL001</v>
          </cell>
        </row>
        <row r="62">
          <cell r="A62" t="str">
            <v>GL001</v>
          </cell>
        </row>
        <row r="63">
          <cell r="A63" t="str">
            <v>GL001</v>
          </cell>
        </row>
        <row r="64">
          <cell r="A64" t="str">
            <v>GL001</v>
          </cell>
        </row>
        <row r="65">
          <cell r="A65" t="str">
            <v>GL001</v>
          </cell>
        </row>
        <row r="66">
          <cell r="A66" t="str">
            <v>GL001</v>
          </cell>
        </row>
        <row r="67">
          <cell r="A67" t="str">
            <v>GL001</v>
          </cell>
        </row>
        <row r="68">
          <cell r="A68" t="str">
            <v>GL001</v>
          </cell>
        </row>
        <row r="69">
          <cell r="A69" t="str">
            <v>GL001</v>
          </cell>
        </row>
        <row r="70">
          <cell r="A70" t="str">
            <v>GL001</v>
          </cell>
        </row>
        <row r="71">
          <cell r="A71" t="str">
            <v>GL001</v>
          </cell>
        </row>
        <row r="72">
          <cell r="A72" t="str">
            <v>GL001</v>
          </cell>
        </row>
        <row r="73">
          <cell r="A73" t="str">
            <v>GL001</v>
          </cell>
        </row>
        <row r="74">
          <cell r="A74" t="str">
            <v>GL001</v>
          </cell>
        </row>
        <row r="75">
          <cell r="A75" t="str">
            <v>GL001</v>
          </cell>
        </row>
        <row r="76">
          <cell r="A76" t="str">
            <v>GL001</v>
          </cell>
        </row>
        <row r="77">
          <cell r="A77" t="str">
            <v>GL001</v>
          </cell>
        </row>
        <row r="78">
          <cell r="A78" t="str">
            <v>GL001</v>
          </cell>
        </row>
        <row r="79">
          <cell r="A79" t="str">
            <v>GL001</v>
          </cell>
        </row>
        <row r="80">
          <cell r="A80" t="str">
            <v>GL001</v>
          </cell>
        </row>
        <row r="81">
          <cell r="A81" t="str">
            <v>GL001</v>
          </cell>
        </row>
        <row r="82">
          <cell r="A82" t="str">
            <v>GL001</v>
          </cell>
        </row>
        <row r="83">
          <cell r="A83" t="str">
            <v>GL001</v>
          </cell>
        </row>
        <row r="84">
          <cell r="A84" t="str">
            <v>GL001</v>
          </cell>
        </row>
        <row r="85">
          <cell r="A85" t="str">
            <v>GL001</v>
          </cell>
        </row>
        <row r="86">
          <cell r="A86" t="str">
            <v>GL001</v>
          </cell>
        </row>
        <row r="87">
          <cell r="A87" t="str">
            <v>GL001</v>
          </cell>
        </row>
        <row r="88">
          <cell r="A88" t="str">
            <v>GL001</v>
          </cell>
        </row>
        <row r="89">
          <cell r="A89" t="str">
            <v>GL001</v>
          </cell>
        </row>
        <row r="90">
          <cell r="A90" t="str">
            <v>GL001</v>
          </cell>
        </row>
        <row r="91">
          <cell r="A91" t="str">
            <v>GL001</v>
          </cell>
        </row>
        <row r="92">
          <cell r="A92" t="str">
            <v>GL001</v>
          </cell>
        </row>
        <row r="93">
          <cell r="A93" t="str">
            <v>GL001</v>
          </cell>
        </row>
        <row r="94">
          <cell r="A94" t="str">
            <v>GL001</v>
          </cell>
        </row>
        <row r="95">
          <cell r="A95" t="str">
            <v>GL001</v>
          </cell>
        </row>
        <row r="96">
          <cell r="A96" t="str">
            <v>GL001</v>
          </cell>
        </row>
        <row r="97">
          <cell r="A97" t="str">
            <v>GL001</v>
          </cell>
        </row>
        <row r="98">
          <cell r="A98" t="str">
            <v>GL001</v>
          </cell>
        </row>
        <row r="99">
          <cell r="A99" t="str">
            <v>GL001</v>
          </cell>
        </row>
        <row r="100">
          <cell r="A100" t="str">
            <v>GL001</v>
          </cell>
        </row>
        <row r="101">
          <cell r="A101" t="str">
            <v>GL001</v>
          </cell>
        </row>
        <row r="102">
          <cell r="A102" t="str">
            <v>GL001</v>
          </cell>
        </row>
        <row r="103">
          <cell r="A103" t="str">
            <v>GL001</v>
          </cell>
        </row>
        <row r="104">
          <cell r="A104" t="str">
            <v>GL001</v>
          </cell>
        </row>
        <row r="105">
          <cell r="A105" t="str">
            <v>GL001</v>
          </cell>
        </row>
        <row r="106">
          <cell r="A106" t="str">
            <v>GL001</v>
          </cell>
        </row>
        <row r="107">
          <cell r="A107" t="str">
            <v>GL001</v>
          </cell>
        </row>
        <row r="108">
          <cell r="A108" t="str">
            <v>GL001</v>
          </cell>
        </row>
        <row r="109">
          <cell r="A109" t="str">
            <v>GL001</v>
          </cell>
        </row>
        <row r="110">
          <cell r="A110" t="str">
            <v>GL001</v>
          </cell>
        </row>
        <row r="111">
          <cell r="A111" t="str">
            <v>GL001</v>
          </cell>
        </row>
        <row r="112">
          <cell r="A112" t="str">
            <v>GL001</v>
          </cell>
        </row>
        <row r="113">
          <cell r="A113" t="str">
            <v>GL001</v>
          </cell>
        </row>
        <row r="114">
          <cell r="A114" t="str">
            <v>GL001</v>
          </cell>
        </row>
        <row r="115">
          <cell r="A115" t="str">
            <v>GL001</v>
          </cell>
        </row>
        <row r="116">
          <cell r="A116" t="str">
            <v>GL001</v>
          </cell>
        </row>
        <row r="117">
          <cell r="A117" t="str">
            <v>GL001</v>
          </cell>
        </row>
        <row r="118">
          <cell r="A118" t="str">
            <v>GL001</v>
          </cell>
        </row>
        <row r="119">
          <cell r="A119" t="str">
            <v>GL001</v>
          </cell>
        </row>
        <row r="120">
          <cell r="A120" t="str">
            <v>GL001</v>
          </cell>
        </row>
        <row r="121">
          <cell r="A121" t="str">
            <v>GL001</v>
          </cell>
        </row>
        <row r="122">
          <cell r="A122" t="str">
            <v>GL001</v>
          </cell>
        </row>
        <row r="123">
          <cell r="A123" t="str">
            <v>GL001</v>
          </cell>
        </row>
        <row r="124">
          <cell r="A124" t="str">
            <v>GL001</v>
          </cell>
        </row>
        <row r="125">
          <cell r="A125" t="str">
            <v>GL001</v>
          </cell>
        </row>
        <row r="126">
          <cell r="A126" t="str">
            <v>GL001</v>
          </cell>
        </row>
        <row r="127">
          <cell r="A127" t="str">
            <v>GL001</v>
          </cell>
        </row>
        <row r="128">
          <cell r="A128" t="str">
            <v>GL001</v>
          </cell>
        </row>
        <row r="129">
          <cell r="A129" t="str">
            <v>GL001</v>
          </cell>
        </row>
        <row r="130">
          <cell r="A130" t="str">
            <v>GL001</v>
          </cell>
        </row>
        <row r="131">
          <cell r="A131" t="str">
            <v>GL001</v>
          </cell>
        </row>
        <row r="132">
          <cell r="A132" t="str">
            <v>GL001</v>
          </cell>
        </row>
        <row r="133">
          <cell r="A133" t="str">
            <v>GL001</v>
          </cell>
        </row>
        <row r="134">
          <cell r="A134" t="str">
            <v>GL001</v>
          </cell>
        </row>
        <row r="135">
          <cell r="A135" t="str">
            <v>GL001</v>
          </cell>
        </row>
        <row r="136">
          <cell r="A136" t="str">
            <v>GL001</v>
          </cell>
        </row>
        <row r="137">
          <cell r="A137" t="str">
            <v>GL001</v>
          </cell>
        </row>
        <row r="138">
          <cell r="A138" t="str">
            <v>GL001</v>
          </cell>
        </row>
        <row r="139">
          <cell r="A139" t="str">
            <v>GL001</v>
          </cell>
        </row>
        <row r="140">
          <cell r="A140" t="str">
            <v>GL001</v>
          </cell>
        </row>
        <row r="141">
          <cell r="A141" t="str">
            <v>GL001</v>
          </cell>
        </row>
        <row r="142">
          <cell r="A142" t="str">
            <v>GL001</v>
          </cell>
        </row>
        <row r="143">
          <cell r="A143" t="str">
            <v>GL001</v>
          </cell>
        </row>
        <row r="144">
          <cell r="A144" t="str">
            <v>GL001</v>
          </cell>
        </row>
        <row r="145">
          <cell r="A145" t="str">
            <v>GL001</v>
          </cell>
        </row>
        <row r="146">
          <cell r="A146" t="str">
            <v>GL001</v>
          </cell>
        </row>
        <row r="147">
          <cell r="A147" t="str">
            <v>GL001</v>
          </cell>
        </row>
        <row r="148">
          <cell r="A148" t="str">
            <v>GL001</v>
          </cell>
        </row>
        <row r="149">
          <cell r="A149" t="str">
            <v>GL001</v>
          </cell>
        </row>
        <row r="150">
          <cell r="A150" t="str">
            <v>GL001</v>
          </cell>
        </row>
        <row r="151">
          <cell r="A151" t="str">
            <v>GL001</v>
          </cell>
        </row>
        <row r="152">
          <cell r="A152" t="str">
            <v>GL001</v>
          </cell>
        </row>
        <row r="153">
          <cell r="A153" t="str">
            <v>GL001</v>
          </cell>
        </row>
        <row r="154">
          <cell r="A154" t="str">
            <v>GL001</v>
          </cell>
        </row>
        <row r="155">
          <cell r="A155" t="str">
            <v>GL001</v>
          </cell>
        </row>
        <row r="156">
          <cell r="A156" t="str">
            <v>GL001</v>
          </cell>
        </row>
        <row r="157">
          <cell r="A157" t="str">
            <v>GL001</v>
          </cell>
        </row>
        <row r="158">
          <cell r="A158" t="str">
            <v>GL001</v>
          </cell>
        </row>
        <row r="159">
          <cell r="A159" t="str">
            <v>GL001</v>
          </cell>
        </row>
        <row r="160">
          <cell r="A160" t="str">
            <v>GL001</v>
          </cell>
        </row>
        <row r="161">
          <cell r="A161" t="str">
            <v>GL001</v>
          </cell>
        </row>
        <row r="162">
          <cell r="A162" t="str">
            <v>GL001</v>
          </cell>
        </row>
        <row r="163">
          <cell r="A163" t="str">
            <v>GL001</v>
          </cell>
        </row>
        <row r="164">
          <cell r="A164" t="str">
            <v>GL001</v>
          </cell>
        </row>
        <row r="165">
          <cell r="A165" t="str">
            <v>GL001</v>
          </cell>
        </row>
        <row r="166">
          <cell r="A166" t="str">
            <v>GL001</v>
          </cell>
        </row>
        <row r="167">
          <cell r="A167" t="str">
            <v>GL001</v>
          </cell>
        </row>
        <row r="168">
          <cell r="A168" t="str">
            <v>GL001</v>
          </cell>
        </row>
        <row r="169">
          <cell r="A169" t="str">
            <v>GL001</v>
          </cell>
        </row>
        <row r="170">
          <cell r="A170" t="str">
            <v>GL001</v>
          </cell>
        </row>
        <row r="171">
          <cell r="A171" t="str">
            <v>GL001</v>
          </cell>
        </row>
        <row r="172">
          <cell r="A172" t="str">
            <v>GL001</v>
          </cell>
        </row>
        <row r="173">
          <cell r="A173" t="str">
            <v>GL001</v>
          </cell>
        </row>
        <row r="174">
          <cell r="A174" t="str">
            <v>GL001</v>
          </cell>
        </row>
        <row r="175">
          <cell r="A175" t="str">
            <v>GL001</v>
          </cell>
        </row>
        <row r="176">
          <cell r="A176" t="str">
            <v>GL001</v>
          </cell>
        </row>
        <row r="177">
          <cell r="A177" t="str">
            <v>GL001</v>
          </cell>
        </row>
        <row r="178">
          <cell r="A178" t="str">
            <v>GL001</v>
          </cell>
        </row>
        <row r="179">
          <cell r="A179" t="str">
            <v>GL001</v>
          </cell>
        </row>
        <row r="180">
          <cell r="A180" t="str">
            <v>GL001</v>
          </cell>
        </row>
        <row r="181">
          <cell r="A181" t="str">
            <v>GL001</v>
          </cell>
        </row>
        <row r="182">
          <cell r="A182" t="str">
            <v>GL001</v>
          </cell>
        </row>
        <row r="183">
          <cell r="A183" t="str">
            <v>GL001</v>
          </cell>
        </row>
        <row r="184">
          <cell r="A184" t="str">
            <v>GL001</v>
          </cell>
        </row>
        <row r="185">
          <cell r="A185" t="str">
            <v>GL001</v>
          </cell>
        </row>
        <row r="186">
          <cell r="A186" t="str">
            <v>GL001</v>
          </cell>
        </row>
        <row r="187">
          <cell r="A187" t="str">
            <v>GL001</v>
          </cell>
        </row>
        <row r="188">
          <cell r="A188" t="str">
            <v>GL001</v>
          </cell>
        </row>
        <row r="189">
          <cell r="A189" t="str">
            <v>GL001</v>
          </cell>
        </row>
        <row r="190">
          <cell r="A190" t="str">
            <v>GL001</v>
          </cell>
        </row>
        <row r="191">
          <cell r="A191" t="str">
            <v>GL001</v>
          </cell>
        </row>
        <row r="192">
          <cell r="A192" t="str">
            <v>GL001</v>
          </cell>
        </row>
        <row r="193">
          <cell r="A193" t="str">
            <v>GL001</v>
          </cell>
        </row>
        <row r="194">
          <cell r="A194" t="str">
            <v>GL001</v>
          </cell>
        </row>
        <row r="195">
          <cell r="A195" t="str">
            <v>GL001</v>
          </cell>
        </row>
        <row r="196">
          <cell r="A196" t="str">
            <v>GL001</v>
          </cell>
        </row>
        <row r="197">
          <cell r="A197" t="str">
            <v>GL001</v>
          </cell>
        </row>
        <row r="198">
          <cell r="A198" t="str">
            <v>GL001</v>
          </cell>
        </row>
        <row r="199">
          <cell r="A199" t="str">
            <v>GL001</v>
          </cell>
        </row>
        <row r="200">
          <cell r="A200" t="str">
            <v>GL001</v>
          </cell>
        </row>
        <row r="201">
          <cell r="A201" t="str">
            <v>GL001</v>
          </cell>
        </row>
        <row r="202">
          <cell r="A202" t="str">
            <v>GL001</v>
          </cell>
        </row>
        <row r="203">
          <cell r="A203" t="str">
            <v>GL001</v>
          </cell>
        </row>
        <row r="204">
          <cell r="A204" t="str">
            <v>GL001</v>
          </cell>
        </row>
        <row r="205">
          <cell r="A205" t="str">
            <v>GL001</v>
          </cell>
        </row>
        <row r="206">
          <cell r="A206" t="str">
            <v>GL001</v>
          </cell>
        </row>
        <row r="207">
          <cell r="A207" t="str">
            <v>GL001</v>
          </cell>
        </row>
        <row r="208">
          <cell r="A208" t="str">
            <v>GL001</v>
          </cell>
        </row>
        <row r="209">
          <cell r="A209" t="str">
            <v>GL001</v>
          </cell>
        </row>
        <row r="210">
          <cell r="A210" t="str">
            <v>GL001</v>
          </cell>
        </row>
        <row r="211">
          <cell r="A211" t="str">
            <v>GL001</v>
          </cell>
        </row>
        <row r="212">
          <cell r="A212" t="str">
            <v>GL001</v>
          </cell>
        </row>
        <row r="213">
          <cell r="A213" t="str">
            <v>GL001</v>
          </cell>
        </row>
        <row r="214">
          <cell r="A214" t="str">
            <v>GL001</v>
          </cell>
        </row>
        <row r="215">
          <cell r="A215" t="str">
            <v>GL001</v>
          </cell>
        </row>
        <row r="216">
          <cell r="A216" t="str">
            <v>GL001</v>
          </cell>
        </row>
        <row r="217">
          <cell r="A217" t="str">
            <v>GL001</v>
          </cell>
        </row>
        <row r="218">
          <cell r="A218" t="str">
            <v>GL001</v>
          </cell>
        </row>
        <row r="219">
          <cell r="A219" t="str">
            <v>GL001</v>
          </cell>
        </row>
        <row r="220">
          <cell r="A220" t="str">
            <v>GL001</v>
          </cell>
        </row>
        <row r="221">
          <cell r="A221" t="str">
            <v>GL001</v>
          </cell>
        </row>
        <row r="222">
          <cell r="A222" t="str">
            <v>GL001</v>
          </cell>
        </row>
        <row r="223">
          <cell r="A223" t="str">
            <v>GL001</v>
          </cell>
        </row>
        <row r="224">
          <cell r="A224" t="str">
            <v>GL001</v>
          </cell>
        </row>
        <row r="225">
          <cell r="A225" t="str">
            <v>GL001</v>
          </cell>
        </row>
        <row r="226">
          <cell r="A226" t="str">
            <v>GL001</v>
          </cell>
        </row>
        <row r="227">
          <cell r="A227" t="str">
            <v>GL001</v>
          </cell>
        </row>
        <row r="228">
          <cell r="A228" t="str">
            <v>GL001</v>
          </cell>
        </row>
        <row r="229">
          <cell r="A229" t="str">
            <v>GL001</v>
          </cell>
        </row>
        <row r="230">
          <cell r="A230" t="str">
            <v>GL001</v>
          </cell>
        </row>
        <row r="231">
          <cell r="A231" t="str">
            <v>GL001</v>
          </cell>
        </row>
        <row r="232">
          <cell r="A232" t="str">
            <v>GL001</v>
          </cell>
        </row>
        <row r="233">
          <cell r="A233" t="str">
            <v>GL001</v>
          </cell>
        </row>
        <row r="234">
          <cell r="A234" t="str">
            <v>GL001</v>
          </cell>
        </row>
        <row r="235">
          <cell r="A235" t="str">
            <v>GL001</v>
          </cell>
        </row>
        <row r="236">
          <cell r="A236" t="str">
            <v>GL001</v>
          </cell>
        </row>
        <row r="237">
          <cell r="A237" t="str">
            <v>GL001</v>
          </cell>
        </row>
        <row r="238">
          <cell r="A238" t="str">
            <v>GL001</v>
          </cell>
        </row>
        <row r="239">
          <cell r="A239" t="str">
            <v>GL001</v>
          </cell>
        </row>
        <row r="240">
          <cell r="A240" t="str">
            <v>GL001</v>
          </cell>
        </row>
        <row r="241">
          <cell r="A241" t="str">
            <v>GL001</v>
          </cell>
        </row>
        <row r="242">
          <cell r="A242" t="str">
            <v>GL001</v>
          </cell>
        </row>
        <row r="243">
          <cell r="A243" t="str">
            <v>GL001</v>
          </cell>
        </row>
        <row r="244">
          <cell r="A244" t="str">
            <v>GL001</v>
          </cell>
        </row>
        <row r="245">
          <cell r="A245" t="str">
            <v>GL001</v>
          </cell>
        </row>
        <row r="246">
          <cell r="A246" t="str">
            <v>GL001</v>
          </cell>
        </row>
        <row r="247">
          <cell r="A247" t="str">
            <v>GL001</v>
          </cell>
        </row>
        <row r="248">
          <cell r="A248" t="str">
            <v>GL001</v>
          </cell>
        </row>
        <row r="249">
          <cell r="A249" t="str">
            <v>GL001</v>
          </cell>
        </row>
        <row r="250">
          <cell r="A250" t="str">
            <v>GL001</v>
          </cell>
        </row>
        <row r="251">
          <cell r="A251" t="str">
            <v>GL001</v>
          </cell>
        </row>
        <row r="252">
          <cell r="A252" t="str">
            <v>GL001</v>
          </cell>
        </row>
        <row r="253">
          <cell r="A253" t="str">
            <v>GL001</v>
          </cell>
        </row>
        <row r="254">
          <cell r="A254" t="str">
            <v>GL001</v>
          </cell>
        </row>
        <row r="255">
          <cell r="A255" t="str">
            <v>GL001</v>
          </cell>
        </row>
        <row r="256">
          <cell r="A256" t="str">
            <v>GL001</v>
          </cell>
        </row>
        <row r="257">
          <cell r="A257" t="str">
            <v>GL001</v>
          </cell>
        </row>
        <row r="258">
          <cell r="A258" t="str">
            <v>GL001</v>
          </cell>
        </row>
        <row r="259">
          <cell r="A259" t="str">
            <v>GL001</v>
          </cell>
        </row>
        <row r="260">
          <cell r="A260" t="str">
            <v>GL001</v>
          </cell>
        </row>
        <row r="261">
          <cell r="A261" t="str">
            <v>GL001</v>
          </cell>
        </row>
        <row r="262">
          <cell r="A262" t="str">
            <v>GL001</v>
          </cell>
        </row>
        <row r="263">
          <cell r="A263" t="str">
            <v>GL001</v>
          </cell>
        </row>
        <row r="264">
          <cell r="A264" t="str">
            <v>GL001</v>
          </cell>
        </row>
        <row r="265">
          <cell r="A265" t="str">
            <v>GL001</v>
          </cell>
        </row>
        <row r="266">
          <cell r="A266" t="str">
            <v>GL001</v>
          </cell>
        </row>
        <row r="267">
          <cell r="A267" t="str">
            <v>GL001</v>
          </cell>
        </row>
        <row r="268">
          <cell r="A268" t="str">
            <v>GL001</v>
          </cell>
        </row>
        <row r="269">
          <cell r="A269" t="str">
            <v>GL001</v>
          </cell>
        </row>
        <row r="270">
          <cell r="A270" t="str">
            <v>GL001</v>
          </cell>
        </row>
        <row r="271">
          <cell r="A271" t="str">
            <v>GL001</v>
          </cell>
        </row>
        <row r="272">
          <cell r="A272" t="str">
            <v>GL001</v>
          </cell>
        </row>
        <row r="273">
          <cell r="A273" t="str">
            <v>GL001</v>
          </cell>
        </row>
        <row r="274">
          <cell r="A274" t="str">
            <v>GL001</v>
          </cell>
        </row>
        <row r="275">
          <cell r="A275" t="str">
            <v>GL001</v>
          </cell>
        </row>
        <row r="276">
          <cell r="A276" t="str">
            <v>GL001</v>
          </cell>
        </row>
        <row r="277">
          <cell r="A277" t="str">
            <v>GL001</v>
          </cell>
        </row>
        <row r="278">
          <cell r="A278" t="str">
            <v>GL001</v>
          </cell>
        </row>
        <row r="279">
          <cell r="A279" t="str">
            <v>GL001</v>
          </cell>
        </row>
        <row r="280">
          <cell r="A280" t="str">
            <v>GL001</v>
          </cell>
        </row>
        <row r="281">
          <cell r="A281" t="str">
            <v>GL001</v>
          </cell>
        </row>
        <row r="282">
          <cell r="A282" t="str">
            <v>GL001</v>
          </cell>
        </row>
        <row r="283">
          <cell r="A283" t="str">
            <v>GL001</v>
          </cell>
        </row>
        <row r="284">
          <cell r="A284" t="str">
            <v>GL001</v>
          </cell>
        </row>
        <row r="285">
          <cell r="A285" t="str">
            <v>GL001</v>
          </cell>
        </row>
        <row r="286">
          <cell r="A286" t="str">
            <v>GL001</v>
          </cell>
        </row>
        <row r="287">
          <cell r="A287" t="str">
            <v>GL001</v>
          </cell>
        </row>
        <row r="288">
          <cell r="A288" t="str">
            <v>GL001</v>
          </cell>
        </row>
        <row r="289">
          <cell r="A289" t="str">
            <v>GL001</v>
          </cell>
        </row>
        <row r="290">
          <cell r="A290" t="str">
            <v>GL001</v>
          </cell>
        </row>
        <row r="291">
          <cell r="A291" t="str">
            <v>GL001</v>
          </cell>
        </row>
        <row r="292">
          <cell r="A292" t="str">
            <v>GL001</v>
          </cell>
        </row>
        <row r="293">
          <cell r="A293" t="str">
            <v>GL001</v>
          </cell>
        </row>
        <row r="294">
          <cell r="A294" t="str">
            <v>GL001</v>
          </cell>
        </row>
        <row r="295">
          <cell r="A295" t="str">
            <v>GL001</v>
          </cell>
        </row>
        <row r="296">
          <cell r="A296" t="str">
            <v>GL001</v>
          </cell>
        </row>
        <row r="297">
          <cell r="A297" t="str">
            <v>GL001</v>
          </cell>
        </row>
        <row r="298">
          <cell r="A298" t="str">
            <v>GL001</v>
          </cell>
        </row>
        <row r="299">
          <cell r="A299" t="str">
            <v>GL001</v>
          </cell>
        </row>
        <row r="300">
          <cell r="A300" t="str">
            <v>GL001</v>
          </cell>
        </row>
        <row r="301">
          <cell r="A301" t="str">
            <v>GL001</v>
          </cell>
        </row>
        <row r="302">
          <cell r="A302" t="str">
            <v>GL001</v>
          </cell>
        </row>
        <row r="303">
          <cell r="A303" t="str">
            <v>GL001</v>
          </cell>
        </row>
        <row r="304">
          <cell r="A304" t="str">
            <v>GL001</v>
          </cell>
        </row>
        <row r="305">
          <cell r="A305" t="str">
            <v>GL001</v>
          </cell>
        </row>
        <row r="306">
          <cell r="A306" t="str">
            <v>GL001</v>
          </cell>
        </row>
        <row r="307">
          <cell r="A307" t="str">
            <v>GL001</v>
          </cell>
        </row>
        <row r="308">
          <cell r="A308" t="str">
            <v>GL001</v>
          </cell>
        </row>
        <row r="309">
          <cell r="A309" t="str">
            <v>GL001</v>
          </cell>
        </row>
        <row r="310">
          <cell r="A310" t="str">
            <v>GL001</v>
          </cell>
        </row>
        <row r="311">
          <cell r="A311" t="str">
            <v>GL001</v>
          </cell>
        </row>
        <row r="312">
          <cell r="A312" t="str">
            <v>GL001</v>
          </cell>
        </row>
        <row r="313">
          <cell r="A313" t="str">
            <v>GL001</v>
          </cell>
        </row>
        <row r="314">
          <cell r="A314" t="str">
            <v>GL001</v>
          </cell>
        </row>
        <row r="315">
          <cell r="A315" t="str">
            <v>GL001</v>
          </cell>
        </row>
        <row r="316">
          <cell r="A316" t="str">
            <v>GL001</v>
          </cell>
        </row>
        <row r="317">
          <cell r="A317" t="str">
            <v>GL001</v>
          </cell>
        </row>
        <row r="318">
          <cell r="A318" t="str">
            <v>GL001</v>
          </cell>
        </row>
        <row r="319">
          <cell r="A319" t="str">
            <v>GL001</v>
          </cell>
        </row>
        <row r="320">
          <cell r="A320" t="str">
            <v>GL001</v>
          </cell>
        </row>
        <row r="321">
          <cell r="A321" t="str">
            <v>GL001</v>
          </cell>
        </row>
        <row r="322">
          <cell r="A322" t="str">
            <v>GL001</v>
          </cell>
        </row>
        <row r="323">
          <cell r="A323" t="str">
            <v>GL001</v>
          </cell>
        </row>
        <row r="324">
          <cell r="A324" t="str">
            <v>GL001</v>
          </cell>
        </row>
        <row r="325">
          <cell r="A325" t="str">
            <v>GL001</v>
          </cell>
        </row>
        <row r="326">
          <cell r="A326" t="str">
            <v>GL001</v>
          </cell>
        </row>
        <row r="327">
          <cell r="A327" t="str">
            <v>GL001</v>
          </cell>
        </row>
        <row r="328">
          <cell r="A328" t="str">
            <v>GL001</v>
          </cell>
        </row>
        <row r="329">
          <cell r="A329" t="str">
            <v>GL001</v>
          </cell>
        </row>
        <row r="330">
          <cell r="A330" t="str">
            <v>GL001</v>
          </cell>
        </row>
        <row r="331">
          <cell r="A331" t="str">
            <v>GL001</v>
          </cell>
        </row>
        <row r="332">
          <cell r="A332" t="str">
            <v>GL001</v>
          </cell>
        </row>
        <row r="333">
          <cell r="A333" t="str">
            <v>GL001</v>
          </cell>
        </row>
        <row r="334">
          <cell r="A334" t="str">
            <v>GL001</v>
          </cell>
        </row>
        <row r="335">
          <cell r="A335" t="str">
            <v>GL001</v>
          </cell>
        </row>
        <row r="336">
          <cell r="A336" t="str">
            <v>GL001</v>
          </cell>
        </row>
        <row r="337">
          <cell r="A337" t="str">
            <v>GL001</v>
          </cell>
        </row>
        <row r="338">
          <cell r="A338" t="str">
            <v>GL001</v>
          </cell>
        </row>
        <row r="339">
          <cell r="A339" t="str">
            <v>GL001</v>
          </cell>
        </row>
        <row r="340">
          <cell r="A340" t="str">
            <v>GL001</v>
          </cell>
        </row>
        <row r="341">
          <cell r="A341" t="str">
            <v>GL001</v>
          </cell>
        </row>
        <row r="342">
          <cell r="A342" t="str">
            <v>GL001</v>
          </cell>
        </row>
        <row r="343">
          <cell r="A343" t="str">
            <v>GL001</v>
          </cell>
        </row>
        <row r="344">
          <cell r="A344" t="str">
            <v>GL001</v>
          </cell>
        </row>
        <row r="345">
          <cell r="A345" t="str">
            <v>GL001</v>
          </cell>
        </row>
        <row r="346">
          <cell r="A346" t="str">
            <v>GL001</v>
          </cell>
        </row>
        <row r="347">
          <cell r="A347" t="str">
            <v>GL001</v>
          </cell>
        </row>
        <row r="348">
          <cell r="A348" t="str">
            <v>GL001</v>
          </cell>
        </row>
        <row r="349">
          <cell r="A349" t="str">
            <v>GL001</v>
          </cell>
        </row>
        <row r="350">
          <cell r="A350" t="str">
            <v>GL001</v>
          </cell>
        </row>
        <row r="351">
          <cell r="A351" t="str">
            <v>GL001</v>
          </cell>
        </row>
        <row r="352">
          <cell r="A352" t="str">
            <v>GL001</v>
          </cell>
        </row>
        <row r="353">
          <cell r="A353" t="str">
            <v>GL001</v>
          </cell>
        </row>
        <row r="354">
          <cell r="A354" t="str">
            <v>GL001</v>
          </cell>
        </row>
        <row r="355">
          <cell r="A355" t="str">
            <v>GL001</v>
          </cell>
        </row>
        <row r="356">
          <cell r="A356" t="str">
            <v>GL001</v>
          </cell>
        </row>
        <row r="357">
          <cell r="A357" t="str">
            <v>GL001</v>
          </cell>
        </row>
        <row r="358">
          <cell r="A358" t="str">
            <v>GL001</v>
          </cell>
        </row>
        <row r="359">
          <cell r="A359" t="str">
            <v>GL001</v>
          </cell>
        </row>
        <row r="360">
          <cell r="A360" t="str">
            <v>GL001</v>
          </cell>
        </row>
        <row r="361">
          <cell r="A361" t="str">
            <v>GL001</v>
          </cell>
        </row>
        <row r="362">
          <cell r="A362" t="str">
            <v>GL001</v>
          </cell>
        </row>
        <row r="363">
          <cell r="A363" t="str">
            <v>GL001</v>
          </cell>
        </row>
        <row r="364">
          <cell r="A364" t="str">
            <v>GL001</v>
          </cell>
        </row>
        <row r="365">
          <cell r="A365" t="str">
            <v>GL001</v>
          </cell>
        </row>
        <row r="366">
          <cell r="A366" t="str">
            <v>GL001</v>
          </cell>
        </row>
        <row r="367">
          <cell r="A367" t="str">
            <v>GL001</v>
          </cell>
        </row>
        <row r="368">
          <cell r="A368" t="str">
            <v>GL001</v>
          </cell>
        </row>
        <row r="369">
          <cell r="A369" t="str">
            <v>GL001</v>
          </cell>
        </row>
        <row r="370">
          <cell r="A370" t="str">
            <v>GL001</v>
          </cell>
        </row>
        <row r="371">
          <cell r="A371" t="str">
            <v>GL001</v>
          </cell>
        </row>
        <row r="372">
          <cell r="A372" t="str">
            <v>GL001</v>
          </cell>
        </row>
        <row r="373">
          <cell r="A373" t="str">
            <v>GL001</v>
          </cell>
        </row>
        <row r="374">
          <cell r="A374" t="str">
            <v>GL001</v>
          </cell>
        </row>
        <row r="375">
          <cell r="A375" t="str">
            <v>GL001</v>
          </cell>
        </row>
        <row r="376">
          <cell r="A376" t="str">
            <v>GL001</v>
          </cell>
        </row>
        <row r="377">
          <cell r="A377" t="str">
            <v>GL001</v>
          </cell>
        </row>
        <row r="378">
          <cell r="A378" t="str">
            <v>GL001</v>
          </cell>
        </row>
        <row r="379">
          <cell r="A379" t="str">
            <v>GL001</v>
          </cell>
        </row>
        <row r="380">
          <cell r="A380" t="str">
            <v>GL001</v>
          </cell>
        </row>
        <row r="381">
          <cell r="A381" t="str">
            <v>GL001</v>
          </cell>
        </row>
        <row r="382">
          <cell r="A382" t="str">
            <v>GL001</v>
          </cell>
        </row>
        <row r="383">
          <cell r="A383" t="str">
            <v>GL001</v>
          </cell>
        </row>
        <row r="384">
          <cell r="A384" t="str">
            <v>GL001</v>
          </cell>
        </row>
        <row r="385">
          <cell r="A385" t="str">
            <v>GL001</v>
          </cell>
        </row>
        <row r="386">
          <cell r="A386" t="str">
            <v>GL001</v>
          </cell>
        </row>
        <row r="387">
          <cell r="A387" t="str">
            <v>GL001</v>
          </cell>
        </row>
        <row r="388">
          <cell r="A388" t="str">
            <v>GL001</v>
          </cell>
        </row>
        <row r="389">
          <cell r="A389" t="str">
            <v>GL001</v>
          </cell>
        </row>
        <row r="390">
          <cell r="A390" t="str">
            <v>GL001</v>
          </cell>
        </row>
        <row r="391">
          <cell r="A391" t="str">
            <v>GL001</v>
          </cell>
        </row>
        <row r="392">
          <cell r="A392" t="str">
            <v>GL001</v>
          </cell>
        </row>
        <row r="393">
          <cell r="A393" t="str">
            <v>GL001</v>
          </cell>
        </row>
        <row r="394">
          <cell r="A394" t="str">
            <v>GL001</v>
          </cell>
        </row>
        <row r="395">
          <cell r="A395" t="str">
            <v>GL001</v>
          </cell>
        </row>
        <row r="396">
          <cell r="A396" t="str">
            <v>GL001</v>
          </cell>
        </row>
        <row r="397">
          <cell r="A397" t="str">
            <v>GL001</v>
          </cell>
        </row>
        <row r="398">
          <cell r="A398" t="str">
            <v>GL001</v>
          </cell>
        </row>
        <row r="399">
          <cell r="A399" t="str">
            <v>GL001</v>
          </cell>
        </row>
        <row r="400">
          <cell r="A400" t="str">
            <v>GL001</v>
          </cell>
        </row>
        <row r="401">
          <cell r="A401" t="str">
            <v>GL001</v>
          </cell>
        </row>
        <row r="402">
          <cell r="A402" t="str">
            <v>GL001</v>
          </cell>
        </row>
        <row r="403">
          <cell r="A403" t="str">
            <v>GL001</v>
          </cell>
        </row>
        <row r="404">
          <cell r="A404" t="str">
            <v>GL001</v>
          </cell>
        </row>
        <row r="405">
          <cell r="A405" t="str">
            <v>GL001</v>
          </cell>
        </row>
        <row r="406">
          <cell r="A406" t="str">
            <v>GL001</v>
          </cell>
        </row>
        <row r="407">
          <cell r="A407" t="str">
            <v>GL001</v>
          </cell>
        </row>
        <row r="408">
          <cell r="A408" t="str">
            <v>GL001</v>
          </cell>
        </row>
        <row r="409">
          <cell r="A409" t="str">
            <v>GL001</v>
          </cell>
        </row>
        <row r="410">
          <cell r="A410" t="str">
            <v>GL001</v>
          </cell>
        </row>
        <row r="411">
          <cell r="A411" t="str">
            <v>GL001</v>
          </cell>
        </row>
        <row r="412">
          <cell r="A412" t="str">
            <v>GL001</v>
          </cell>
        </row>
        <row r="413">
          <cell r="A413" t="str">
            <v>GL001</v>
          </cell>
        </row>
        <row r="414">
          <cell r="A414" t="str">
            <v>GL001</v>
          </cell>
        </row>
        <row r="415">
          <cell r="A415" t="str">
            <v>GL001</v>
          </cell>
        </row>
        <row r="416">
          <cell r="A416" t="str">
            <v>GL001</v>
          </cell>
        </row>
        <row r="417">
          <cell r="A417" t="str">
            <v>GL001</v>
          </cell>
        </row>
        <row r="418">
          <cell r="A418" t="str">
            <v>GL001</v>
          </cell>
        </row>
        <row r="419">
          <cell r="A419" t="str">
            <v>GL001</v>
          </cell>
        </row>
        <row r="420">
          <cell r="A420" t="str">
            <v>GL001</v>
          </cell>
        </row>
        <row r="421">
          <cell r="A421" t="str">
            <v>GL001</v>
          </cell>
        </row>
        <row r="422">
          <cell r="A422" t="str">
            <v>GL001</v>
          </cell>
        </row>
        <row r="423">
          <cell r="A423" t="str">
            <v>GL001</v>
          </cell>
        </row>
        <row r="424">
          <cell r="A424" t="str">
            <v>GL001</v>
          </cell>
        </row>
        <row r="425">
          <cell r="A425" t="str">
            <v>GL001</v>
          </cell>
        </row>
        <row r="426">
          <cell r="A426" t="str">
            <v>GL001</v>
          </cell>
        </row>
        <row r="427">
          <cell r="A427" t="str">
            <v>GL001</v>
          </cell>
        </row>
        <row r="428">
          <cell r="A428" t="str">
            <v>GL001</v>
          </cell>
        </row>
        <row r="429">
          <cell r="A429" t="str">
            <v>GL001</v>
          </cell>
        </row>
        <row r="430">
          <cell r="A430" t="str">
            <v>GL001</v>
          </cell>
        </row>
        <row r="431">
          <cell r="A431" t="str">
            <v>GL001</v>
          </cell>
        </row>
        <row r="432">
          <cell r="A432" t="str">
            <v>GL001</v>
          </cell>
        </row>
        <row r="433">
          <cell r="A433" t="str">
            <v>GL001</v>
          </cell>
        </row>
        <row r="434">
          <cell r="A434" t="str">
            <v>GL001</v>
          </cell>
        </row>
        <row r="435">
          <cell r="A435" t="str">
            <v>GL001</v>
          </cell>
        </row>
        <row r="436">
          <cell r="A436" t="str">
            <v>GL001</v>
          </cell>
        </row>
        <row r="437">
          <cell r="A437" t="str">
            <v>GL001</v>
          </cell>
        </row>
        <row r="438">
          <cell r="A438" t="str">
            <v>GL001</v>
          </cell>
        </row>
        <row r="439">
          <cell r="A439" t="str">
            <v>GL001</v>
          </cell>
        </row>
        <row r="440">
          <cell r="A440" t="str">
            <v>GL001</v>
          </cell>
        </row>
        <row r="441">
          <cell r="A441" t="str">
            <v>GL001</v>
          </cell>
        </row>
        <row r="442">
          <cell r="A442" t="str">
            <v>GL001</v>
          </cell>
        </row>
        <row r="443">
          <cell r="A443" t="str">
            <v>GL001</v>
          </cell>
        </row>
        <row r="444">
          <cell r="A444" t="str">
            <v>GL001</v>
          </cell>
        </row>
        <row r="445">
          <cell r="A445" t="str">
            <v>GL001</v>
          </cell>
        </row>
        <row r="446">
          <cell r="A446" t="str">
            <v>GL001</v>
          </cell>
        </row>
        <row r="447">
          <cell r="A447" t="str">
            <v>GL001</v>
          </cell>
        </row>
        <row r="448">
          <cell r="A448" t="str">
            <v>GL001</v>
          </cell>
        </row>
        <row r="449">
          <cell r="A449" t="str">
            <v>GL001</v>
          </cell>
        </row>
        <row r="450">
          <cell r="A450" t="str">
            <v>GL001</v>
          </cell>
        </row>
        <row r="451">
          <cell r="A451" t="str">
            <v>GL001</v>
          </cell>
        </row>
        <row r="452">
          <cell r="A452" t="str">
            <v>GL001</v>
          </cell>
        </row>
        <row r="453">
          <cell r="A453" t="str">
            <v>GL001</v>
          </cell>
        </row>
        <row r="454">
          <cell r="A454" t="str">
            <v>GL001</v>
          </cell>
        </row>
        <row r="455">
          <cell r="A455" t="str">
            <v>GL001</v>
          </cell>
        </row>
        <row r="456">
          <cell r="A456" t="str">
            <v>GL001</v>
          </cell>
        </row>
        <row r="457">
          <cell r="A457" t="str">
            <v>GL001</v>
          </cell>
        </row>
        <row r="458">
          <cell r="A458" t="str">
            <v>GL001</v>
          </cell>
        </row>
        <row r="459">
          <cell r="A459" t="str">
            <v>GL001</v>
          </cell>
        </row>
        <row r="460">
          <cell r="A460" t="str">
            <v>GL001</v>
          </cell>
        </row>
        <row r="461">
          <cell r="A461" t="str">
            <v>GL001</v>
          </cell>
        </row>
        <row r="462">
          <cell r="A462" t="str">
            <v>GL001</v>
          </cell>
        </row>
        <row r="463">
          <cell r="A463" t="str">
            <v>GL001</v>
          </cell>
        </row>
        <row r="464">
          <cell r="A464" t="str">
            <v>GL001</v>
          </cell>
        </row>
        <row r="465">
          <cell r="A465" t="str">
            <v>GL001</v>
          </cell>
        </row>
        <row r="466">
          <cell r="A466" t="str">
            <v>GL001</v>
          </cell>
        </row>
        <row r="467">
          <cell r="A467" t="str">
            <v>GL001</v>
          </cell>
        </row>
        <row r="468">
          <cell r="A468" t="str">
            <v>GL001</v>
          </cell>
        </row>
        <row r="469">
          <cell r="A469" t="str">
            <v>GL001</v>
          </cell>
        </row>
        <row r="470">
          <cell r="A470" t="str">
            <v>GL001</v>
          </cell>
        </row>
        <row r="471">
          <cell r="A471" t="str">
            <v>GL001</v>
          </cell>
        </row>
        <row r="472">
          <cell r="A472" t="str">
            <v>GL001</v>
          </cell>
        </row>
        <row r="473">
          <cell r="A473" t="str">
            <v>GL001</v>
          </cell>
        </row>
        <row r="474">
          <cell r="A474" t="str">
            <v>GL001</v>
          </cell>
        </row>
        <row r="475">
          <cell r="A475" t="str">
            <v>GL001</v>
          </cell>
        </row>
        <row r="476">
          <cell r="A476" t="str">
            <v>GL001</v>
          </cell>
        </row>
        <row r="477">
          <cell r="A477" t="str">
            <v>GL001</v>
          </cell>
        </row>
        <row r="478">
          <cell r="A478" t="str">
            <v>GL001</v>
          </cell>
        </row>
        <row r="479">
          <cell r="A479" t="str">
            <v>GL001</v>
          </cell>
        </row>
        <row r="480">
          <cell r="A480" t="str">
            <v>GL001</v>
          </cell>
        </row>
        <row r="481">
          <cell r="A481" t="str">
            <v>GL001</v>
          </cell>
        </row>
        <row r="482">
          <cell r="A482" t="str">
            <v>GL001</v>
          </cell>
        </row>
        <row r="483">
          <cell r="A483" t="str">
            <v>GL001</v>
          </cell>
        </row>
        <row r="484">
          <cell r="A484" t="str">
            <v>GL001</v>
          </cell>
        </row>
        <row r="485">
          <cell r="A485" t="str">
            <v>GL001</v>
          </cell>
        </row>
        <row r="486">
          <cell r="A486" t="str">
            <v>GL001</v>
          </cell>
        </row>
        <row r="487">
          <cell r="A487" t="str">
            <v>GL001</v>
          </cell>
        </row>
        <row r="488">
          <cell r="A488" t="str">
            <v>GL001</v>
          </cell>
        </row>
        <row r="489">
          <cell r="A489" t="str">
            <v>GL001</v>
          </cell>
        </row>
        <row r="490">
          <cell r="A490" t="str">
            <v>GL001</v>
          </cell>
        </row>
        <row r="491">
          <cell r="A491" t="str">
            <v>GL001</v>
          </cell>
        </row>
        <row r="492">
          <cell r="A492" t="str">
            <v>GL001</v>
          </cell>
        </row>
        <row r="493">
          <cell r="A493" t="str">
            <v>GL001</v>
          </cell>
        </row>
        <row r="494">
          <cell r="A494" t="str">
            <v>GL001</v>
          </cell>
        </row>
        <row r="495">
          <cell r="A495" t="str">
            <v>GL001</v>
          </cell>
        </row>
        <row r="496">
          <cell r="A496" t="str">
            <v>GL001</v>
          </cell>
        </row>
        <row r="497">
          <cell r="A497" t="str">
            <v>GL001</v>
          </cell>
        </row>
        <row r="498">
          <cell r="A498" t="str">
            <v>GL001</v>
          </cell>
        </row>
        <row r="499">
          <cell r="A499" t="str">
            <v>GL001</v>
          </cell>
        </row>
        <row r="500">
          <cell r="A500" t="str">
            <v>GL001</v>
          </cell>
        </row>
        <row r="501">
          <cell r="A501" t="str">
            <v>GL001</v>
          </cell>
        </row>
        <row r="502">
          <cell r="A502" t="str">
            <v>GL001</v>
          </cell>
        </row>
        <row r="503">
          <cell r="A503" t="str">
            <v>GL001</v>
          </cell>
        </row>
        <row r="504">
          <cell r="A504" t="str">
            <v>GL001</v>
          </cell>
        </row>
        <row r="505">
          <cell r="A505" t="str">
            <v>GL001</v>
          </cell>
        </row>
        <row r="506">
          <cell r="A506" t="str">
            <v>GL001</v>
          </cell>
        </row>
        <row r="507">
          <cell r="A507" t="str">
            <v>GL001</v>
          </cell>
        </row>
        <row r="508">
          <cell r="A508" t="str">
            <v>GL001</v>
          </cell>
        </row>
        <row r="509">
          <cell r="A509" t="str">
            <v>GL001</v>
          </cell>
        </row>
        <row r="510">
          <cell r="A510" t="str">
            <v>GL001</v>
          </cell>
        </row>
        <row r="511">
          <cell r="A511" t="str">
            <v>GL001</v>
          </cell>
        </row>
        <row r="512">
          <cell r="A512" t="str">
            <v>GL001</v>
          </cell>
        </row>
        <row r="513">
          <cell r="A513" t="str">
            <v>GL001</v>
          </cell>
        </row>
        <row r="514">
          <cell r="A514" t="str">
            <v>GL001</v>
          </cell>
        </row>
        <row r="515">
          <cell r="A515" t="str">
            <v>GL001</v>
          </cell>
        </row>
        <row r="516">
          <cell r="A516" t="str">
            <v>GL001</v>
          </cell>
        </row>
        <row r="517">
          <cell r="A517" t="str">
            <v>GL001</v>
          </cell>
        </row>
        <row r="518">
          <cell r="A518" t="str">
            <v>GL001</v>
          </cell>
        </row>
        <row r="519">
          <cell r="A519" t="str">
            <v>GL001</v>
          </cell>
        </row>
        <row r="520">
          <cell r="A520" t="str">
            <v>GL001</v>
          </cell>
        </row>
        <row r="521">
          <cell r="A521" t="str">
            <v>GL001</v>
          </cell>
        </row>
        <row r="522">
          <cell r="A522" t="str">
            <v>GL001</v>
          </cell>
        </row>
        <row r="523">
          <cell r="A523" t="str">
            <v>GL001</v>
          </cell>
        </row>
        <row r="524">
          <cell r="A524" t="str">
            <v>GL001</v>
          </cell>
        </row>
        <row r="525">
          <cell r="A525" t="str">
            <v>GL001</v>
          </cell>
        </row>
        <row r="526">
          <cell r="A526" t="str">
            <v>GL001</v>
          </cell>
        </row>
        <row r="527">
          <cell r="A527" t="str">
            <v>GL001</v>
          </cell>
        </row>
        <row r="528">
          <cell r="A528" t="str">
            <v>GL001</v>
          </cell>
        </row>
        <row r="529">
          <cell r="A529" t="str">
            <v>GL001</v>
          </cell>
        </row>
        <row r="530">
          <cell r="A530" t="str">
            <v>GL001</v>
          </cell>
        </row>
        <row r="531">
          <cell r="A531" t="str">
            <v>GL001</v>
          </cell>
        </row>
        <row r="532">
          <cell r="A532" t="str">
            <v>GL001</v>
          </cell>
        </row>
        <row r="533">
          <cell r="A533" t="str">
            <v>GL001</v>
          </cell>
        </row>
        <row r="534">
          <cell r="A534" t="str">
            <v>GL001</v>
          </cell>
        </row>
        <row r="535">
          <cell r="A535" t="str">
            <v>GL001</v>
          </cell>
        </row>
        <row r="536">
          <cell r="A536" t="str">
            <v>GL001</v>
          </cell>
        </row>
        <row r="537">
          <cell r="A537" t="str">
            <v>GL001</v>
          </cell>
        </row>
        <row r="538">
          <cell r="A538" t="str">
            <v>GL001</v>
          </cell>
        </row>
        <row r="539">
          <cell r="A539" t="str">
            <v>GL001</v>
          </cell>
        </row>
        <row r="540">
          <cell r="A540" t="str">
            <v>GL001</v>
          </cell>
        </row>
        <row r="541">
          <cell r="A541" t="str">
            <v>GL001</v>
          </cell>
        </row>
        <row r="542">
          <cell r="A542" t="str">
            <v>GL001</v>
          </cell>
        </row>
        <row r="543">
          <cell r="A543" t="str">
            <v>GL001</v>
          </cell>
        </row>
        <row r="544">
          <cell r="A544" t="str">
            <v>GL001</v>
          </cell>
        </row>
        <row r="545">
          <cell r="A545" t="str">
            <v>GL001</v>
          </cell>
        </row>
        <row r="546">
          <cell r="A546" t="str">
            <v>GL001</v>
          </cell>
        </row>
        <row r="547">
          <cell r="A547" t="str">
            <v>GL001</v>
          </cell>
        </row>
        <row r="548">
          <cell r="A548" t="str">
            <v>GL001</v>
          </cell>
        </row>
        <row r="549">
          <cell r="A549" t="str">
            <v>GL001</v>
          </cell>
        </row>
        <row r="550">
          <cell r="A550" t="str">
            <v>GL001</v>
          </cell>
        </row>
        <row r="551">
          <cell r="A551" t="str">
            <v>GL001</v>
          </cell>
        </row>
        <row r="552">
          <cell r="A552" t="str">
            <v>GL001</v>
          </cell>
        </row>
        <row r="553">
          <cell r="A553" t="str">
            <v>GL001</v>
          </cell>
        </row>
        <row r="554">
          <cell r="A554" t="str">
            <v>GL001</v>
          </cell>
        </row>
        <row r="555">
          <cell r="A555" t="str">
            <v>GL001</v>
          </cell>
        </row>
        <row r="556">
          <cell r="A556" t="str">
            <v>GL001</v>
          </cell>
        </row>
        <row r="557">
          <cell r="A557" t="str">
            <v>GL001</v>
          </cell>
        </row>
        <row r="558">
          <cell r="A558" t="str">
            <v>GL001</v>
          </cell>
        </row>
        <row r="559">
          <cell r="A559" t="str">
            <v>GL001</v>
          </cell>
        </row>
        <row r="560">
          <cell r="A560" t="str">
            <v>GL001</v>
          </cell>
        </row>
        <row r="561">
          <cell r="A561" t="str">
            <v>GL001</v>
          </cell>
        </row>
        <row r="562">
          <cell r="A562" t="str">
            <v>GL001</v>
          </cell>
        </row>
        <row r="563">
          <cell r="A563" t="str">
            <v>GL001</v>
          </cell>
        </row>
        <row r="564">
          <cell r="A564" t="str">
            <v>GL001</v>
          </cell>
        </row>
        <row r="565">
          <cell r="A565" t="str">
            <v>GL001</v>
          </cell>
        </row>
        <row r="566">
          <cell r="A566" t="str">
            <v>GL001</v>
          </cell>
        </row>
        <row r="567">
          <cell r="A567" t="str">
            <v>GL001</v>
          </cell>
        </row>
        <row r="568">
          <cell r="A568" t="str">
            <v>GL001</v>
          </cell>
        </row>
        <row r="569">
          <cell r="A569" t="str">
            <v>GL001</v>
          </cell>
        </row>
        <row r="570">
          <cell r="A570" t="str">
            <v>GL001</v>
          </cell>
        </row>
        <row r="571">
          <cell r="A571" t="str">
            <v>GL001</v>
          </cell>
        </row>
        <row r="572">
          <cell r="A572" t="str">
            <v>GL001</v>
          </cell>
        </row>
        <row r="573">
          <cell r="A573" t="str">
            <v>GL001</v>
          </cell>
        </row>
        <row r="574">
          <cell r="A574" t="str">
            <v>GL001</v>
          </cell>
        </row>
        <row r="575">
          <cell r="A575" t="str">
            <v>GL001</v>
          </cell>
        </row>
        <row r="576">
          <cell r="A576" t="str">
            <v>GL001</v>
          </cell>
        </row>
        <row r="577">
          <cell r="A577" t="str">
            <v>GL001</v>
          </cell>
        </row>
        <row r="578">
          <cell r="A578" t="str">
            <v>GL001</v>
          </cell>
        </row>
        <row r="579">
          <cell r="A579" t="str">
            <v>GL001</v>
          </cell>
        </row>
        <row r="580">
          <cell r="A580" t="str">
            <v>GL001</v>
          </cell>
        </row>
        <row r="581">
          <cell r="A581" t="str">
            <v>GL001</v>
          </cell>
        </row>
        <row r="582">
          <cell r="A582" t="str">
            <v>GL001</v>
          </cell>
        </row>
        <row r="583">
          <cell r="A583" t="str">
            <v>GL001</v>
          </cell>
        </row>
        <row r="584">
          <cell r="A584" t="str">
            <v>GL001</v>
          </cell>
        </row>
        <row r="585">
          <cell r="A585" t="str">
            <v>GL001</v>
          </cell>
        </row>
        <row r="586">
          <cell r="A586" t="str">
            <v>GL001</v>
          </cell>
        </row>
        <row r="587">
          <cell r="A587" t="str">
            <v>GL001</v>
          </cell>
        </row>
        <row r="588">
          <cell r="A588" t="str">
            <v>GL001</v>
          </cell>
        </row>
        <row r="589">
          <cell r="A589" t="str">
            <v>GL001</v>
          </cell>
        </row>
        <row r="590">
          <cell r="A590" t="str">
            <v>GL001</v>
          </cell>
        </row>
        <row r="591">
          <cell r="A591" t="str">
            <v>GL001</v>
          </cell>
        </row>
        <row r="592">
          <cell r="A592" t="str">
            <v>GL001</v>
          </cell>
        </row>
        <row r="593">
          <cell r="A593" t="str">
            <v>GL001</v>
          </cell>
        </row>
        <row r="594">
          <cell r="A594" t="str">
            <v>GL001</v>
          </cell>
        </row>
        <row r="595">
          <cell r="A595" t="str">
            <v>GL001</v>
          </cell>
        </row>
        <row r="596">
          <cell r="A596" t="str">
            <v>GL001</v>
          </cell>
        </row>
        <row r="597">
          <cell r="A597" t="str">
            <v>GL001</v>
          </cell>
        </row>
        <row r="598">
          <cell r="A598" t="str">
            <v>GL001</v>
          </cell>
        </row>
        <row r="599">
          <cell r="A599" t="str">
            <v>GL001</v>
          </cell>
        </row>
        <row r="600">
          <cell r="A600" t="str">
            <v>GL001</v>
          </cell>
        </row>
        <row r="601">
          <cell r="A601" t="str">
            <v>GL001</v>
          </cell>
        </row>
        <row r="602">
          <cell r="A602" t="str">
            <v>GL001</v>
          </cell>
        </row>
        <row r="603">
          <cell r="A603" t="str">
            <v>GL001</v>
          </cell>
        </row>
        <row r="604">
          <cell r="A604" t="str">
            <v>GL001</v>
          </cell>
        </row>
        <row r="605">
          <cell r="A605" t="str">
            <v>GL001</v>
          </cell>
        </row>
        <row r="606">
          <cell r="A606" t="str">
            <v>GL001</v>
          </cell>
        </row>
        <row r="607">
          <cell r="A607" t="str">
            <v>GL001</v>
          </cell>
        </row>
        <row r="608">
          <cell r="A608" t="str">
            <v>GL001</v>
          </cell>
        </row>
        <row r="609">
          <cell r="A609" t="str">
            <v>GL001</v>
          </cell>
        </row>
        <row r="610">
          <cell r="A610" t="str">
            <v>GL001</v>
          </cell>
        </row>
        <row r="611">
          <cell r="A611" t="str">
            <v>GL001</v>
          </cell>
        </row>
        <row r="612">
          <cell r="A612" t="str">
            <v>GL001</v>
          </cell>
        </row>
        <row r="613">
          <cell r="A613" t="str">
            <v>GL001</v>
          </cell>
        </row>
        <row r="614">
          <cell r="A614" t="str">
            <v>GL001</v>
          </cell>
        </row>
        <row r="615">
          <cell r="A615" t="str">
            <v>GL001</v>
          </cell>
        </row>
        <row r="616">
          <cell r="A616" t="str">
            <v>GL001</v>
          </cell>
        </row>
        <row r="617">
          <cell r="A617" t="str">
            <v>GL001</v>
          </cell>
        </row>
        <row r="618">
          <cell r="A618" t="str">
            <v>GL001</v>
          </cell>
        </row>
        <row r="619">
          <cell r="A619" t="str">
            <v>GL001</v>
          </cell>
        </row>
        <row r="620">
          <cell r="A620" t="str">
            <v>GL001</v>
          </cell>
        </row>
        <row r="621">
          <cell r="A621" t="str">
            <v>GL001</v>
          </cell>
        </row>
        <row r="622">
          <cell r="A622" t="str">
            <v>GL001</v>
          </cell>
        </row>
        <row r="623">
          <cell r="A623" t="str">
            <v>GL001</v>
          </cell>
        </row>
        <row r="624">
          <cell r="A624" t="str">
            <v>GL001</v>
          </cell>
        </row>
        <row r="625">
          <cell r="A625" t="str">
            <v>GL001</v>
          </cell>
        </row>
        <row r="626">
          <cell r="A626" t="str">
            <v>GL001</v>
          </cell>
        </row>
        <row r="627">
          <cell r="A627" t="str">
            <v>GL001</v>
          </cell>
        </row>
        <row r="628">
          <cell r="A628" t="str">
            <v>GL001</v>
          </cell>
        </row>
        <row r="629">
          <cell r="A629" t="str">
            <v>GL001</v>
          </cell>
        </row>
        <row r="630">
          <cell r="A630" t="str">
            <v>GL001</v>
          </cell>
        </row>
        <row r="631">
          <cell r="A631" t="str">
            <v>GL001</v>
          </cell>
        </row>
        <row r="632">
          <cell r="A632" t="str">
            <v>GL001</v>
          </cell>
        </row>
        <row r="633">
          <cell r="A633" t="str">
            <v>GL001</v>
          </cell>
        </row>
        <row r="634">
          <cell r="A634" t="str">
            <v>GL001</v>
          </cell>
        </row>
        <row r="635">
          <cell r="A635" t="str">
            <v>GL001</v>
          </cell>
        </row>
        <row r="636">
          <cell r="A636" t="str">
            <v>GL001</v>
          </cell>
        </row>
        <row r="637">
          <cell r="A637" t="str">
            <v>GL001</v>
          </cell>
        </row>
        <row r="638">
          <cell r="A638" t="str">
            <v>GL001</v>
          </cell>
        </row>
        <row r="639">
          <cell r="A639" t="str">
            <v>GL001</v>
          </cell>
        </row>
        <row r="640">
          <cell r="A640" t="str">
            <v>GL001</v>
          </cell>
        </row>
        <row r="641">
          <cell r="A641" t="str">
            <v>GL001</v>
          </cell>
        </row>
        <row r="642">
          <cell r="A642" t="str">
            <v>GL001</v>
          </cell>
        </row>
        <row r="643">
          <cell r="A643" t="str">
            <v>GL001</v>
          </cell>
        </row>
        <row r="644">
          <cell r="A644" t="str">
            <v>GL001</v>
          </cell>
        </row>
        <row r="645">
          <cell r="A645" t="str">
            <v>GL001</v>
          </cell>
        </row>
        <row r="646">
          <cell r="A646" t="str">
            <v>GL001</v>
          </cell>
        </row>
        <row r="647">
          <cell r="A647" t="str">
            <v>GL001</v>
          </cell>
        </row>
        <row r="648">
          <cell r="A648" t="str">
            <v>GL001</v>
          </cell>
        </row>
        <row r="649">
          <cell r="A649" t="str">
            <v>GL001</v>
          </cell>
        </row>
        <row r="650">
          <cell r="A650" t="str">
            <v>GL001</v>
          </cell>
        </row>
        <row r="651">
          <cell r="A651" t="str">
            <v>GL001</v>
          </cell>
        </row>
        <row r="652">
          <cell r="A652" t="str">
            <v>GL001</v>
          </cell>
        </row>
        <row r="653">
          <cell r="A653" t="str">
            <v>GL001</v>
          </cell>
        </row>
        <row r="654">
          <cell r="A654" t="str">
            <v>GL001</v>
          </cell>
        </row>
        <row r="655">
          <cell r="A655" t="str">
            <v>GL001</v>
          </cell>
        </row>
        <row r="656">
          <cell r="A656" t="str">
            <v>GL001</v>
          </cell>
        </row>
        <row r="657">
          <cell r="A657" t="str">
            <v>GL001</v>
          </cell>
        </row>
        <row r="658">
          <cell r="A658" t="str">
            <v>GL001</v>
          </cell>
        </row>
        <row r="659">
          <cell r="A659" t="str">
            <v>GL001</v>
          </cell>
        </row>
        <row r="660">
          <cell r="A660" t="str">
            <v>GL001</v>
          </cell>
        </row>
        <row r="661">
          <cell r="A661" t="str">
            <v>GL001</v>
          </cell>
        </row>
        <row r="662">
          <cell r="A662" t="str">
            <v>GL001</v>
          </cell>
        </row>
        <row r="663">
          <cell r="A663" t="str">
            <v>GL001</v>
          </cell>
        </row>
        <row r="664">
          <cell r="A664" t="str">
            <v>GL001</v>
          </cell>
        </row>
        <row r="665">
          <cell r="A665" t="str">
            <v>GL001</v>
          </cell>
        </row>
        <row r="666">
          <cell r="A666" t="str">
            <v>GL001</v>
          </cell>
        </row>
        <row r="667">
          <cell r="A667" t="str">
            <v>GL001</v>
          </cell>
        </row>
        <row r="668">
          <cell r="A668" t="str">
            <v>GL001</v>
          </cell>
        </row>
        <row r="669">
          <cell r="A669" t="str">
            <v>GL001</v>
          </cell>
        </row>
        <row r="670">
          <cell r="A670" t="str">
            <v>GL001</v>
          </cell>
        </row>
        <row r="671">
          <cell r="A671" t="str">
            <v>GL001</v>
          </cell>
        </row>
        <row r="672">
          <cell r="A672" t="str">
            <v>GL001</v>
          </cell>
        </row>
        <row r="673">
          <cell r="A673" t="str">
            <v>GL001</v>
          </cell>
        </row>
        <row r="674">
          <cell r="A674" t="str">
            <v>GL001</v>
          </cell>
        </row>
        <row r="675">
          <cell r="A675" t="str">
            <v>GL001</v>
          </cell>
        </row>
        <row r="676">
          <cell r="A676" t="str">
            <v>GL001</v>
          </cell>
        </row>
        <row r="677">
          <cell r="A677" t="str">
            <v>GL001</v>
          </cell>
        </row>
        <row r="678">
          <cell r="A678" t="str">
            <v>GL001</v>
          </cell>
        </row>
        <row r="679">
          <cell r="A679" t="str">
            <v>GL001</v>
          </cell>
        </row>
        <row r="680">
          <cell r="A680" t="str">
            <v>GL001</v>
          </cell>
        </row>
        <row r="681">
          <cell r="A681" t="str">
            <v>GL001</v>
          </cell>
        </row>
        <row r="682">
          <cell r="A682" t="str">
            <v>GL001</v>
          </cell>
        </row>
        <row r="683">
          <cell r="A683" t="str">
            <v>GL001</v>
          </cell>
        </row>
        <row r="684">
          <cell r="A684" t="str">
            <v>GL001</v>
          </cell>
        </row>
        <row r="685">
          <cell r="A685" t="str">
            <v>GL001</v>
          </cell>
        </row>
        <row r="686">
          <cell r="A686" t="str">
            <v>GL001</v>
          </cell>
        </row>
        <row r="687">
          <cell r="A687" t="str">
            <v>GL001</v>
          </cell>
        </row>
        <row r="688">
          <cell r="A688" t="str">
            <v>GL001</v>
          </cell>
        </row>
        <row r="689">
          <cell r="A689" t="str">
            <v>GL001</v>
          </cell>
        </row>
        <row r="690">
          <cell r="A690" t="str">
            <v>GL001</v>
          </cell>
        </row>
        <row r="691">
          <cell r="A691" t="str">
            <v>GL001</v>
          </cell>
        </row>
        <row r="692">
          <cell r="A692" t="str">
            <v>GL001</v>
          </cell>
        </row>
        <row r="693">
          <cell r="A693" t="str">
            <v>GL001</v>
          </cell>
        </row>
        <row r="694">
          <cell r="A694" t="str">
            <v>GL001</v>
          </cell>
        </row>
        <row r="695">
          <cell r="A695" t="str">
            <v>GL001</v>
          </cell>
        </row>
        <row r="696">
          <cell r="A696" t="str">
            <v>GL001</v>
          </cell>
        </row>
        <row r="697">
          <cell r="A697" t="str">
            <v>GL001</v>
          </cell>
        </row>
        <row r="698">
          <cell r="A698" t="str">
            <v>GL001</v>
          </cell>
        </row>
        <row r="699">
          <cell r="A699" t="str">
            <v>GL001</v>
          </cell>
        </row>
        <row r="700">
          <cell r="A700" t="str">
            <v>GL001</v>
          </cell>
        </row>
        <row r="701">
          <cell r="A701" t="str">
            <v>GL001</v>
          </cell>
        </row>
        <row r="702">
          <cell r="A702" t="str">
            <v>GL001</v>
          </cell>
        </row>
        <row r="703">
          <cell r="A703" t="str">
            <v>GL001</v>
          </cell>
        </row>
        <row r="704">
          <cell r="A704" t="str">
            <v>GL001</v>
          </cell>
        </row>
        <row r="705">
          <cell r="A705" t="str">
            <v>GL001</v>
          </cell>
        </row>
        <row r="706">
          <cell r="A706" t="str">
            <v>GL001</v>
          </cell>
        </row>
        <row r="707">
          <cell r="A707" t="str">
            <v>GL001</v>
          </cell>
        </row>
        <row r="708">
          <cell r="A708" t="str">
            <v>GL001</v>
          </cell>
        </row>
        <row r="709">
          <cell r="A709" t="str">
            <v>GL001</v>
          </cell>
        </row>
        <row r="710">
          <cell r="A710" t="str">
            <v>GL001</v>
          </cell>
        </row>
        <row r="711">
          <cell r="A711" t="str">
            <v>GL001</v>
          </cell>
        </row>
        <row r="712">
          <cell r="A712" t="str">
            <v>GL001</v>
          </cell>
        </row>
        <row r="713">
          <cell r="A713" t="str">
            <v>GL001</v>
          </cell>
        </row>
        <row r="714">
          <cell r="A714" t="str">
            <v>GL001</v>
          </cell>
        </row>
        <row r="715">
          <cell r="A715" t="str">
            <v>GL001</v>
          </cell>
        </row>
        <row r="716">
          <cell r="A716" t="str">
            <v>GL001</v>
          </cell>
        </row>
        <row r="717">
          <cell r="A717" t="str">
            <v>GL001</v>
          </cell>
        </row>
        <row r="718">
          <cell r="A718" t="str">
            <v>GL001</v>
          </cell>
        </row>
        <row r="719">
          <cell r="A719" t="str">
            <v>GL001</v>
          </cell>
        </row>
        <row r="720">
          <cell r="A720" t="str">
            <v>GL001</v>
          </cell>
        </row>
        <row r="721">
          <cell r="A721" t="str">
            <v>GL001</v>
          </cell>
        </row>
        <row r="722">
          <cell r="A722" t="str">
            <v>GL001</v>
          </cell>
        </row>
        <row r="723">
          <cell r="A723" t="str">
            <v>GL001</v>
          </cell>
        </row>
        <row r="724">
          <cell r="A724" t="str">
            <v>GL001</v>
          </cell>
        </row>
        <row r="725">
          <cell r="A725" t="str">
            <v>GL001</v>
          </cell>
        </row>
        <row r="726">
          <cell r="A726" t="str">
            <v>GL001</v>
          </cell>
        </row>
        <row r="727">
          <cell r="A727" t="str">
            <v>GL001</v>
          </cell>
        </row>
        <row r="728">
          <cell r="A728" t="str">
            <v>GL001</v>
          </cell>
        </row>
        <row r="729">
          <cell r="A729" t="str">
            <v>GL001</v>
          </cell>
        </row>
        <row r="730">
          <cell r="A730" t="str">
            <v>GL001</v>
          </cell>
        </row>
        <row r="731">
          <cell r="A731" t="str">
            <v>GL001</v>
          </cell>
        </row>
        <row r="732">
          <cell r="A732" t="str">
            <v>GL001</v>
          </cell>
        </row>
        <row r="733">
          <cell r="A733" t="str">
            <v>GL001</v>
          </cell>
        </row>
        <row r="734">
          <cell r="A734" t="str">
            <v>GL001</v>
          </cell>
        </row>
        <row r="735">
          <cell r="A735" t="str">
            <v>GL001</v>
          </cell>
        </row>
        <row r="736">
          <cell r="A736" t="str">
            <v>GL001</v>
          </cell>
        </row>
        <row r="737">
          <cell r="A737" t="str">
            <v>GL001</v>
          </cell>
        </row>
        <row r="738">
          <cell r="A738" t="str">
            <v>GL001</v>
          </cell>
        </row>
        <row r="739">
          <cell r="A739" t="str">
            <v>GL001</v>
          </cell>
        </row>
        <row r="740">
          <cell r="A740" t="str">
            <v>GL001</v>
          </cell>
        </row>
        <row r="741">
          <cell r="A741" t="str">
            <v>GL001</v>
          </cell>
        </row>
        <row r="742">
          <cell r="A742" t="str">
            <v>GL001</v>
          </cell>
        </row>
        <row r="743">
          <cell r="A743" t="str">
            <v>GL001</v>
          </cell>
        </row>
        <row r="744">
          <cell r="A744" t="str">
            <v>GL001</v>
          </cell>
        </row>
        <row r="745">
          <cell r="A745" t="str">
            <v>GL001</v>
          </cell>
        </row>
        <row r="746">
          <cell r="A746" t="str">
            <v>GL001</v>
          </cell>
        </row>
        <row r="747">
          <cell r="A747" t="str">
            <v>GL001</v>
          </cell>
        </row>
        <row r="748">
          <cell r="A748" t="str">
            <v>GL001</v>
          </cell>
        </row>
        <row r="749">
          <cell r="A749" t="str">
            <v>GL001</v>
          </cell>
        </row>
        <row r="750">
          <cell r="A750" t="str">
            <v>GL001</v>
          </cell>
        </row>
        <row r="751">
          <cell r="A751" t="str">
            <v>GL001</v>
          </cell>
        </row>
        <row r="752">
          <cell r="A752" t="str">
            <v>GL001</v>
          </cell>
        </row>
        <row r="753">
          <cell r="A753" t="str">
            <v>GL001</v>
          </cell>
        </row>
        <row r="754">
          <cell r="A754" t="str">
            <v>GL001</v>
          </cell>
        </row>
        <row r="755">
          <cell r="A755" t="str">
            <v>GL001</v>
          </cell>
        </row>
        <row r="756">
          <cell r="A756" t="str">
            <v>GL001</v>
          </cell>
        </row>
        <row r="757">
          <cell r="A757" t="str">
            <v>GL001</v>
          </cell>
        </row>
        <row r="758">
          <cell r="A758" t="str">
            <v>GL001</v>
          </cell>
        </row>
        <row r="759">
          <cell r="A759" t="str">
            <v>GL001</v>
          </cell>
        </row>
        <row r="760">
          <cell r="A760" t="str">
            <v>GL001</v>
          </cell>
        </row>
        <row r="761">
          <cell r="A761" t="str">
            <v>GL001</v>
          </cell>
        </row>
        <row r="762">
          <cell r="A762" t="str">
            <v>GL001</v>
          </cell>
        </row>
        <row r="763">
          <cell r="A763" t="str">
            <v>GL001</v>
          </cell>
        </row>
        <row r="764">
          <cell r="A764" t="str">
            <v>GL001</v>
          </cell>
        </row>
        <row r="765">
          <cell r="A765" t="str">
            <v>GL001</v>
          </cell>
        </row>
        <row r="766">
          <cell r="A766" t="str">
            <v>GL001</v>
          </cell>
        </row>
        <row r="767">
          <cell r="A767" t="str">
            <v>GL001</v>
          </cell>
        </row>
        <row r="768">
          <cell r="A768" t="str">
            <v>GL001</v>
          </cell>
        </row>
        <row r="769">
          <cell r="A769" t="str">
            <v>GL001</v>
          </cell>
        </row>
        <row r="770">
          <cell r="A770" t="str">
            <v>GL001</v>
          </cell>
        </row>
        <row r="771">
          <cell r="A771" t="str">
            <v>GL001</v>
          </cell>
        </row>
        <row r="772">
          <cell r="A772" t="str">
            <v>GL001</v>
          </cell>
        </row>
        <row r="773">
          <cell r="A773" t="str">
            <v>GL001</v>
          </cell>
        </row>
        <row r="774">
          <cell r="A774" t="str">
            <v>GL001</v>
          </cell>
        </row>
        <row r="775">
          <cell r="A775" t="str">
            <v>GL001</v>
          </cell>
        </row>
        <row r="776">
          <cell r="A776" t="str">
            <v>GL001</v>
          </cell>
        </row>
        <row r="777">
          <cell r="A777" t="str">
            <v>GL001</v>
          </cell>
        </row>
        <row r="778">
          <cell r="A778" t="str">
            <v>GL001</v>
          </cell>
        </row>
        <row r="779">
          <cell r="A779" t="str">
            <v>GL001</v>
          </cell>
        </row>
        <row r="780">
          <cell r="A780" t="str">
            <v>GL001</v>
          </cell>
        </row>
        <row r="781">
          <cell r="A781" t="str">
            <v>GL001</v>
          </cell>
        </row>
        <row r="782">
          <cell r="A782" t="str">
            <v>GL001</v>
          </cell>
        </row>
        <row r="783">
          <cell r="A783" t="str">
            <v>GL001</v>
          </cell>
        </row>
        <row r="784">
          <cell r="A784" t="str">
            <v>GL001</v>
          </cell>
        </row>
        <row r="785">
          <cell r="A785" t="str">
            <v>GL001</v>
          </cell>
        </row>
        <row r="786">
          <cell r="A786" t="str">
            <v>GL001</v>
          </cell>
        </row>
        <row r="787">
          <cell r="A787" t="str">
            <v>GL001</v>
          </cell>
        </row>
        <row r="788">
          <cell r="A788" t="str">
            <v>GL001</v>
          </cell>
        </row>
        <row r="789">
          <cell r="A789" t="str">
            <v>GL001</v>
          </cell>
        </row>
        <row r="790">
          <cell r="A790" t="str">
            <v>GL001</v>
          </cell>
        </row>
        <row r="791">
          <cell r="A791" t="str">
            <v>GL001</v>
          </cell>
        </row>
        <row r="792">
          <cell r="A792" t="str">
            <v>GL001</v>
          </cell>
        </row>
        <row r="793">
          <cell r="A793" t="str">
            <v>GL001</v>
          </cell>
        </row>
        <row r="794">
          <cell r="A794" t="str">
            <v>GL001</v>
          </cell>
        </row>
        <row r="795">
          <cell r="A795" t="str">
            <v>GL001</v>
          </cell>
        </row>
        <row r="796">
          <cell r="A796" t="str">
            <v>GL001</v>
          </cell>
        </row>
        <row r="797">
          <cell r="A797" t="str">
            <v>GL001</v>
          </cell>
        </row>
        <row r="798">
          <cell r="A798" t="str">
            <v>GL001</v>
          </cell>
        </row>
        <row r="799">
          <cell r="A799" t="str">
            <v>GL001</v>
          </cell>
        </row>
        <row r="800">
          <cell r="A800" t="str">
            <v>GL001</v>
          </cell>
        </row>
        <row r="801">
          <cell r="A801" t="str">
            <v>GL001</v>
          </cell>
        </row>
        <row r="802">
          <cell r="A802" t="str">
            <v>GL001</v>
          </cell>
        </row>
        <row r="803">
          <cell r="A803" t="str">
            <v>GL001</v>
          </cell>
        </row>
        <row r="804">
          <cell r="A804" t="str">
            <v>GL001</v>
          </cell>
        </row>
        <row r="805">
          <cell r="A805" t="str">
            <v>GL001</v>
          </cell>
        </row>
        <row r="806">
          <cell r="A806" t="str">
            <v>GL001</v>
          </cell>
        </row>
        <row r="807">
          <cell r="A807" t="str">
            <v>GL001</v>
          </cell>
        </row>
        <row r="808">
          <cell r="A808" t="str">
            <v>GL001</v>
          </cell>
        </row>
        <row r="809">
          <cell r="A809" t="str">
            <v>GL001</v>
          </cell>
        </row>
        <row r="810">
          <cell r="A810" t="str">
            <v>GL001</v>
          </cell>
        </row>
        <row r="811">
          <cell r="A811" t="str">
            <v>GL001</v>
          </cell>
        </row>
        <row r="812">
          <cell r="A812" t="str">
            <v>GL001</v>
          </cell>
        </row>
        <row r="813">
          <cell r="A813" t="str">
            <v>GL001</v>
          </cell>
        </row>
        <row r="814">
          <cell r="A814" t="str">
            <v>GL001</v>
          </cell>
        </row>
        <row r="815">
          <cell r="A815" t="str">
            <v>GL001</v>
          </cell>
        </row>
        <row r="816">
          <cell r="A816" t="str">
            <v>GL001</v>
          </cell>
        </row>
        <row r="817">
          <cell r="A817" t="str">
            <v>GL001</v>
          </cell>
        </row>
        <row r="818">
          <cell r="A818" t="str">
            <v>GL001</v>
          </cell>
        </row>
        <row r="819">
          <cell r="A819" t="str">
            <v>GL001</v>
          </cell>
        </row>
        <row r="820">
          <cell r="A820" t="str">
            <v>GL001</v>
          </cell>
        </row>
        <row r="821">
          <cell r="A821" t="str">
            <v>GL001</v>
          </cell>
        </row>
        <row r="822">
          <cell r="A822" t="str">
            <v>GL001</v>
          </cell>
        </row>
        <row r="823">
          <cell r="A823" t="str">
            <v>GL001</v>
          </cell>
        </row>
        <row r="824">
          <cell r="A824" t="str">
            <v>GL001</v>
          </cell>
        </row>
        <row r="825">
          <cell r="A825" t="str">
            <v>GL001</v>
          </cell>
        </row>
        <row r="826">
          <cell r="A826" t="str">
            <v>GL001</v>
          </cell>
        </row>
        <row r="827">
          <cell r="A827" t="str">
            <v>GL001</v>
          </cell>
        </row>
        <row r="828">
          <cell r="A828" t="str">
            <v>GL001</v>
          </cell>
        </row>
        <row r="829">
          <cell r="A829" t="str">
            <v>GL001</v>
          </cell>
        </row>
        <row r="830">
          <cell r="A830" t="str">
            <v>GL001</v>
          </cell>
        </row>
        <row r="831">
          <cell r="A831" t="str">
            <v>GL001</v>
          </cell>
        </row>
        <row r="832">
          <cell r="A832" t="str">
            <v>GL001</v>
          </cell>
        </row>
        <row r="833">
          <cell r="A833" t="str">
            <v>GL001</v>
          </cell>
        </row>
        <row r="834">
          <cell r="A834" t="str">
            <v>GL001</v>
          </cell>
        </row>
        <row r="835">
          <cell r="A835" t="str">
            <v>GL001</v>
          </cell>
        </row>
        <row r="836">
          <cell r="A836" t="str">
            <v>GL001</v>
          </cell>
        </row>
        <row r="837">
          <cell r="A837" t="str">
            <v>GL001</v>
          </cell>
        </row>
        <row r="838">
          <cell r="A838" t="str">
            <v>GL001</v>
          </cell>
        </row>
        <row r="839">
          <cell r="A839" t="str">
            <v>GL001</v>
          </cell>
        </row>
        <row r="840">
          <cell r="A840" t="str">
            <v>GL001</v>
          </cell>
        </row>
        <row r="841">
          <cell r="A841" t="str">
            <v>GL001</v>
          </cell>
        </row>
        <row r="842">
          <cell r="A842" t="str">
            <v>GL001</v>
          </cell>
        </row>
        <row r="843">
          <cell r="A843" t="str">
            <v>GL001</v>
          </cell>
        </row>
        <row r="844">
          <cell r="A844" t="str">
            <v>GL001</v>
          </cell>
        </row>
        <row r="845">
          <cell r="A845" t="str">
            <v>GL001</v>
          </cell>
        </row>
        <row r="846">
          <cell r="A846" t="str">
            <v>GL001</v>
          </cell>
        </row>
        <row r="847">
          <cell r="A847" t="str">
            <v>GL001</v>
          </cell>
        </row>
        <row r="848">
          <cell r="A848" t="str">
            <v>GL001</v>
          </cell>
        </row>
        <row r="849">
          <cell r="A849" t="str">
            <v>GL001</v>
          </cell>
        </row>
        <row r="850">
          <cell r="A850" t="str">
            <v>GL001</v>
          </cell>
        </row>
        <row r="851">
          <cell r="A851" t="str">
            <v>GL001</v>
          </cell>
        </row>
        <row r="852">
          <cell r="A852" t="str">
            <v>GL001</v>
          </cell>
        </row>
        <row r="853">
          <cell r="A853" t="str">
            <v>GL001</v>
          </cell>
        </row>
        <row r="854">
          <cell r="A854" t="str">
            <v>GL001</v>
          </cell>
        </row>
        <row r="855">
          <cell r="A855" t="str">
            <v>GL001</v>
          </cell>
        </row>
        <row r="856">
          <cell r="A856" t="str">
            <v>GL001</v>
          </cell>
        </row>
        <row r="857">
          <cell r="A857" t="str">
            <v>GL001</v>
          </cell>
        </row>
        <row r="858">
          <cell r="A858" t="str">
            <v>GL001</v>
          </cell>
        </row>
        <row r="859">
          <cell r="A859" t="str">
            <v>GL001</v>
          </cell>
        </row>
        <row r="860">
          <cell r="A860" t="str">
            <v>GL001</v>
          </cell>
        </row>
        <row r="861">
          <cell r="A861" t="str">
            <v>GL001</v>
          </cell>
        </row>
        <row r="862">
          <cell r="A862" t="str">
            <v>GL001</v>
          </cell>
        </row>
        <row r="863">
          <cell r="A863" t="str">
            <v>GL001</v>
          </cell>
        </row>
        <row r="864">
          <cell r="A864" t="str">
            <v>GL001</v>
          </cell>
        </row>
        <row r="865">
          <cell r="A865" t="str">
            <v>GL001</v>
          </cell>
        </row>
        <row r="866">
          <cell r="A866" t="str">
            <v>GL001</v>
          </cell>
        </row>
        <row r="867">
          <cell r="A867" t="str">
            <v>GL001</v>
          </cell>
        </row>
        <row r="868">
          <cell r="A868" t="str">
            <v>GL001</v>
          </cell>
        </row>
        <row r="869">
          <cell r="A869" t="str">
            <v>GL001</v>
          </cell>
        </row>
        <row r="870">
          <cell r="A870" t="str">
            <v>GL001</v>
          </cell>
        </row>
        <row r="871">
          <cell r="A871" t="str">
            <v>GL001</v>
          </cell>
        </row>
        <row r="872">
          <cell r="A872" t="str">
            <v>GL001</v>
          </cell>
        </row>
        <row r="873">
          <cell r="A873" t="str">
            <v>GL001</v>
          </cell>
        </row>
        <row r="874">
          <cell r="A874" t="str">
            <v>GL001</v>
          </cell>
        </row>
        <row r="875">
          <cell r="A875" t="str">
            <v>GL001</v>
          </cell>
        </row>
        <row r="876">
          <cell r="A876" t="str">
            <v>GL001</v>
          </cell>
        </row>
        <row r="877">
          <cell r="A877" t="str">
            <v>GL001</v>
          </cell>
        </row>
        <row r="878">
          <cell r="A878" t="str">
            <v>GL001</v>
          </cell>
        </row>
        <row r="879">
          <cell r="A879" t="str">
            <v>GL001</v>
          </cell>
        </row>
        <row r="880">
          <cell r="A880" t="str">
            <v>GL001</v>
          </cell>
        </row>
        <row r="881">
          <cell r="A881" t="str">
            <v>GL001</v>
          </cell>
        </row>
        <row r="882">
          <cell r="A882" t="str">
            <v>GL001</v>
          </cell>
        </row>
        <row r="883">
          <cell r="A883" t="str">
            <v>GL001</v>
          </cell>
        </row>
        <row r="884">
          <cell r="A884" t="str">
            <v>GL001</v>
          </cell>
        </row>
        <row r="885">
          <cell r="A885" t="str">
            <v>GL001</v>
          </cell>
        </row>
        <row r="886">
          <cell r="A886" t="str">
            <v>GL001</v>
          </cell>
        </row>
        <row r="887">
          <cell r="A887" t="str">
            <v>GL001</v>
          </cell>
        </row>
        <row r="888">
          <cell r="A888" t="str">
            <v>GL001</v>
          </cell>
        </row>
        <row r="889">
          <cell r="A889" t="str">
            <v>GL001</v>
          </cell>
        </row>
        <row r="890">
          <cell r="A890" t="str">
            <v>GL001</v>
          </cell>
        </row>
        <row r="891">
          <cell r="A891" t="str">
            <v>GL001</v>
          </cell>
        </row>
        <row r="892">
          <cell r="A892" t="str">
            <v>GL001</v>
          </cell>
        </row>
        <row r="893">
          <cell r="A893" t="str">
            <v>GL001</v>
          </cell>
        </row>
        <row r="894">
          <cell r="A894" t="str">
            <v>GL001</v>
          </cell>
        </row>
        <row r="895">
          <cell r="A895" t="str">
            <v>GL001</v>
          </cell>
        </row>
        <row r="896">
          <cell r="A896" t="str">
            <v>GL001</v>
          </cell>
        </row>
        <row r="897">
          <cell r="A897" t="str">
            <v>GL001</v>
          </cell>
        </row>
        <row r="898">
          <cell r="A898" t="str">
            <v>GL001</v>
          </cell>
        </row>
        <row r="899">
          <cell r="A899" t="str">
            <v>GL001</v>
          </cell>
        </row>
        <row r="900">
          <cell r="A900" t="str">
            <v>GL001</v>
          </cell>
        </row>
        <row r="901">
          <cell r="A901" t="str">
            <v>GL001</v>
          </cell>
        </row>
        <row r="902">
          <cell r="A902" t="str">
            <v>GL001</v>
          </cell>
        </row>
        <row r="903">
          <cell r="A903" t="str">
            <v>GL001</v>
          </cell>
        </row>
        <row r="904">
          <cell r="A904" t="str">
            <v>GL001</v>
          </cell>
        </row>
        <row r="905">
          <cell r="A905" t="str">
            <v>GL001</v>
          </cell>
        </row>
        <row r="906">
          <cell r="A906" t="str">
            <v>GL001</v>
          </cell>
        </row>
        <row r="907">
          <cell r="A907" t="str">
            <v>GL001</v>
          </cell>
        </row>
        <row r="908">
          <cell r="A908" t="str">
            <v>GL001</v>
          </cell>
        </row>
        <row r="909">
          <cell r="A909" t="str">
            <v>GL001</v>
          </cell>
        </row>
        <row r="910">
          <cell r="A910" t="str">
            <v>GL001</v>
          </cell>
        </row>
        <row r="911">
          <cell r="A911" t="str">
            <v>GL001</v>
          </cell>
        </row>
        <row r="912">
          <cell r="A912" t="str">
            <v>GL001</v>
          </cell>
        </row>
        <row r="913">
          <cell r="A913" t="str">
            <v>GL001</v>
          </cell>
        </row>
        <row r="914">
          <cell r="A914" t="str">
            <v>GL001</v>
          </cell>
        </row>
        <row r="915">
          <cell r="A915" t="str">
            <v>GL001</v>
          </cell>
        </row>
        <row r="916">
          <cell r="A916" t="str">
            <v>GL001</v>
          </cell>
        </row>
        <row r="917">
          <cell r="A917" t="str">
            <v>GL001</v>
          </cell>
        </row>
        <row r="918">
          <cell r="A918" t="str">
            <v>GL001</v>
          </cell>
        </row>
        <row r="919">
          <cell r="A919" t="str">
            <v>GL001</v>
          </cell>
        </row>
        <row r="920">
          <cell r="A920" t="str">
            <v>GL001</v>
          </cell>
        </row>
        <row r="921">
          <cell r="A921" t="str">
            <v>GL001</v>
          </cell>
        </row>
        <row r="922">
          <cell r="A922" t="str">
            <v>GL001</v>
          </cell>
        </row>
        <row r="923">
          <cell r="A923" t="str">
            <v>GL001</v>
          </cell>
        </row>
        <row r="924">
          <cell r="A924" t="str">
            <v>GL001</v>
          </cell>
        </row>
        <row r="925">
          <cell r="A925" t="str">
            <v>GL001</v>
          </cell>
        </row>
        <row r="926">
          <cell r="A926" t="str">
            <v>GL001</v>
          </cell>
        </row>
        <row r="927">
          <cell r="A927" t="str">
            <v>GL001</v>
          </cell>
        </row>
        <row r="928">
          <cell r="A928" t="str">
            <v>GL001</v>
          </cell>
        </row>
        <row r="929">
          <cell r="A929" t="str">
            <v>GL001</v>
          </cell>
        </row>
        <row r="930">
          <cell r="A930" t="str">
            <v>GL001</v>
          </cell>
        </row>
        <row r="931">
          <cell r="A931" t="str">
            <v>GL001</v>
          </cell>
        </row>
        <row r="932">
          <cell r="A932" t="str">
            <v>GL001</v>
          </cell>
        </row>
        <row r="933">
          <cell r="A933" t="str">
            <v>GL001</v>
          </cell>
        </row>
        <row r="934">
          <cell r="A934" t="str">
            <v>GL001</v>
          </cell>
        </row>
        <row r="935">
          <cell r="A935" t="str">
            <v>GL001</v>
          </cell>
        </row>
        <row r="936">
          <cell r="A936" t="str">
            <v>GL001</v>
          </cell>
        </row>
        <row r="937">
          <cell r="A937" t="str">
            <v>GL001</v>
          </cell>
        </row>
        <row r="938">
          <cell r="A938" t="str">
            <v>GL001</v>
          </cell>
        </row>
        <row r="939">
          <cell r="A939" t="str">
            <v>GL001</v>
          </cell>
        </row>
        <row r="940">
          <cell r="A940" t="str">
            <v>GL001</v>
          </cell>
        </row>
        <row r="941">
          <cell r="A941" t="str">
            <v>GL001</v>
          </cell>
        </row>
        <row r="942">
          <cell r="A942" t="str">
            <v>GL001</v>
          </cell>
        </row>
        <row r="943">
          <cell r="A943" t="str">
            <v>GL001</v>
          </cell>
        </row>
        <row r="944">
          <cell r="A944" t="str">
            <v>GL001</v>
          </cell>
        </row>
        <row r="945">
          <cell r="A945" t="str">
            <v>GL001</v>
          </cell>
        </row>
        <row r="946">
          <cell r="A946" t="str">
            <v>GL001</v>
          </cell>
        </row>
        <row r="947">
          <cell r="A947" t="str">
            <v>GL001</v>
          </cell>
        </row>
        <row r="948">
          <cell r="A948" t="str">
            <v>GL001</v>
          </cell>
        </row>
        <row r="949">
          <cell r="A949" t="str">
            <v>GL001</v>
          </cell>
        </row>
        <row r="950">
          <cell r="A950" t="str">
            <v>GL001</v>
          </cell>
        </row>
        <row r="951">
          <cell r="A951" t="str">
            <v>GL001</v>
          </cell>
        </row>
        <row r="952">
          <cell r="A952" t="str">
            <v>GL001</v>
          </cell>
        </row>
        <row r="953">
          <cell r="A953" t="str">
            <v>GL001</v>
          </cell>
        </row>
        <row r="954">
          <cell r="A954" t="str">
            <v>GL001</v>
          </cell>
        </row>
        <row r="955">
          <cell r="A955" t="str">
            <v>GL001</v>
          </cell>
        </row>
        <row r="956">
          <cell r="A956" t="str">
            <v>GL001</v>
          </cell>
        </row>
        <row r="957">
          <cell r="A957" t="str">
            <v>GL001</v>
          </cell>
        </row>
        <row r="958">
          <cell r="A958" t="str">
            <v>GL001</v>
          </cell>
        </row>
        <row r="959">
          <cell r="A959" t="str">
            <v>GL001</v>
          </cell>
        </row>
        <row r="960">
          <cell r="A960" t="str">
            <v>GL001</v>
          </cell>
        </row>
        <row r="961">
          <cell r="A961" t="str">
            <v>GL001</v>
          </cell>
        </row>
        <row r="962">
          <cell r="A962" t="str">
            <v>GL001</v>
          </cell>
        </row>
        <row r="963">
          <cell r="A963" t="str">
            <v>GL001</v>
          </cell>
        </row>
        <row r="964">
          <cell r="A964" t="str">
            <v>GL001</v>
          </cell>
        </row>
        <row r="965">
          <cell r="A965" t="str">
            <v>GL001</v>
          </cell>
        </row>
        <row r="966">
          <cell r="A966" t="str">
            <v>GL001</v>
          </cell>
        </row>
        <row r="967">
          <cell r="A967" t="str">
            <v>GL001</v>
          </cell>
        </row>
        <row r="968">
          <cell r="A968" t="str">
            <v>GL001</v>
          </cell>
        </row>
        <row r="969">
          <cell r="A969" t="str">
            <v>GL001</v>
          </cell>
        </row>
        <row r="970">
          <cell r="A970" t="str">
            <v>GL001</v>
          </cell>
        </row>
        <row r="971">
          <cell r="A971" t="str">
            <v>GL001</v>
          </cell>
        </row>
        <row r="972">
          <cell r="A972" t="str">
            <v>GL001</v>
          </cell>
        </row>
        <row r="973">
          <cell r="A973" t="str">
            <v>GL001</v>
          </cell>
        </row>
        <row r="974">
          <cell r="A974" t="str">
            <v>GL001</v>
          </cell>
        </row>
        <row r="975">
          <cell r="A975" t="str">
            <v>GL001</v>
          </cell>
        </row>
        <row r="976">
          <cell r="A976" t="str">
            <v>GL001</v>
          </cell>
        </row>
        <row r="977">
          <cell r="A977" t="str">
            <v>GL001</v>
          </cell>
        </row>
        <row r="978">
          <cell r="A978" t="str">
            <v>GL001</v>
          </cell>
        </row>
        <row r="979">
          <cell r="A979" t="str">
            <v>GL001</v>
          </cell>
        </row>
        <row r="980">
          <cell r="A980" t="str">
            <v>GL001</v>
          </cell>
        </row>
        <row r="981">
          <cell r="A981" t="str">
            <v>GL001</v>
          </cell>
        </row>
        <row r="982">
          <cell r="A982" t="str">
            <v>GL001</v>
          </cell>
        </row>
        <row r="983">
          <cell r="A983" t="str">
            <v>GL001</v>
          </cell>
        </row>
        <row r="984">
          <cell r="A984" t="str">
            <v>GL001</v>
          </cell>
        </row>
        <row r="985">
          <cell r="A985" t="str">
            <v>GL001</v>
          </cell>
        </row>
        <row r="986">
          <cell r="A986" t="str">
            <v>GL001</v>
          </cell>
        </row>
        <row r="987">
          <cell r="A987" t="str">
            <v>GL001</v>
          </cell>
        </row>
        <row r="988">
          <cell r="A988" t="str">
            <v>GL001</v>
          </cell>
        </row>
        <row r="989">
          <cell r="A989" t="str">
            <v>GL001</v>
          </cell>
        </row>
        <row r="990">
          <cell r="A990" t="str">
            <v>GL001</v>
          </cell>
        </row>
        <row r="991">
          <cell r="A991" t="str">
            <v>GL001</v>
          </cell>
        </row>
        <row r="992">
          <cell r="A992" t="str">
            <v>GL001</v>
          </cell>
        </row>
        <row r="993">
          <cell r="A993" t="str">
            <v>GL001</v>
          </cell>
        </row>
        <row r="994">
          <cell r="A994" t="str">
            <v>GL001</v>
          </cell>
        </row>
        <row r="995">
          <cell r="A995" t="str">
            <v>GL001</v>
          </cell>
        </row>
        <row r="996">
          <cell r="A996" t="str">
            <v>GL001</v>
          </cell>
        </row>
        <row r="997">
          <cell r="A997" t="str">
            <v>GL001</v>
          </cell>
        </row>
        <row r="998">
          <cell r="A998" t="str">
            <v>GL001</v>
          </cell>
        </row>
        <row r="999">
          <cell r="A999" t="str">
            <v>GL001</v>
          </cell>
        </row>
        <row r="1000">
          <cell r="A1000" t="str">
            <v>GL001</v>
          </cell>
        </row>
        <row r="1001">
          <cell r="A1001" t="str">
            <v>GL001</v>
          </cell>
        </row>
        <row r="1002">
          <cell r="A1002" t="str">
            <v>GL001</v>
          </cell>
        </row>
        <row r="1003">
          <cell r="A1003" t="str">
            <v>GL001</v>
          </cell>
        </row>
        <row r="1004">
          <cell r="A1004" t="str">
            <v>GL001</v>
          </cell>
        </row>
        <row r="1005">
          <cell r="A1005" t="str">
            <v>GL001</v>
          </cell>
        </row>
        <row r="1006">
          <cell r="A1006" t="str">
            <v>GL001</v>
          </cell>
        </row>
        <row r="1007">
          <cell r="A1007" t="str">
            <v>GL001</v>
          </cell>
        </row>
        <row r="1008">
          <cell r="A1008" t="str">
            <v>GL001</v>
          </cell>
        </row>
        <row r="1009">
          <cell r="A1009" t="str">
            <v>GL001</v>
          </cell>
        </row>
        <row r="1010">
          <cell r="A1010" t="str">
            <v>GL001</v>
          </cell>
        </row>
        <row r="1011">
          <cell r="A1011" t="str">
            <v>GL001</v>
          </cell>
        </row>
        <row r="1012">
          <cell r="A1012" t="str">
            <v>GL001</v>
          </cell>
        </row>
        <row r="1013">
          <cell r="A1013" t="str">
            <v>GL001</v>
          </cell>
        </row>
        <row r="1014">
          <cell r="A1014" t="str">
            <v>GL001</v>
          </cell>
        </row>
        <row r="1015">
          <cell r="A1015" t="str">
            <v>GL001</v>
          </cell>
        </row>
        <row r="1016">
          <cell r="A1016" t="str">
            <v>GL001</v>
          </cell>
        </row>
        <row r="1017">
          <cell r="A1017" t="str">
            <v>GL001</v>
          </cell>
        </row>
        <row r="1018">
          <cell r="A1018" t="str">
            <v>GL001</v>
          </cell>
        </row>
        <row r="1019">
          <cell r="A1019" t="str">
            <v>GL001</v>
          </cell>
        </row>
        <row r="1020">
          <cell r="A1020" t="str">
            <v>GL001</v>
          </cell>
        </row>
        <row r="1021">
          <cell r="A1021" t="str">
            <v>GL001</v>
          </cell>
        </row>
        <row r="1022">
          <cell r="A1022" t="str">
            <v>GL001</v>
          </cell>
        </row>
        <row r="1023">
          <cell r="A1023" t="str">
            <v>GL001</v>
          </cell>
        </row>
        <row r="1024">
          <cell r="A1024" t="str">
            <v>GL001</v>
          </cell>
        </row>
        <row r="1025">
          <cell r="A1025" t="str">
            <v>GL001</v>
          </cell>
        </row>
        <row r="1026">
          <cell r="A1026" t="str">
            <v>GL001</v>
          </cell>
        </row>
        <row r="1027">
          <cell r="A1027" t="str">
            <v>GL001</v>
          </cell>
        </row>
        <row r="1028">
          <cell r="A1028" t="str">
            <v>GL001</v>
          </cell>
        </row>
        <row r="1029">
          <cell r="A1029" t="str">
            <v>GL001</v>
          </cell>
        </row>
        <row r="1030">
          <cell r="A1030" t="str">
            <v>GL001</v>
          </cell>
        </row>
        <row r="1031">
          <cell r="A1031" t="str">
            <v>GL001</v>
          </cell>
        </row>
        <row r="1032">
          <cell r="A1032" t="str">
            <v>GL001</v>
          </cell>
        </row>
        <row r="1033">
          <cell r="A1033" t="str">
            <v>GL001</v>
          </cell>
        </row>
        <row r="1034">
          <cell r="A1034" t="str">
            <v>GL001</v>
          </cell>
        </row>
        <row r="1035">
          <cell r="A1035" t="str">
            <v>GL001</v>
          </cell>
        </row>
        <row r="1036">
          <cell r="A1036" t="str">
            <v>GL001</v>
          </cell>
        </row>
        <row r="1037">
          <cell r="A1037" t="str">
            <v>GL001</v>
          </cell>
        </row>
        <row r="1038">
          <cell r="A1038" t="str">
            <v>GL001</v>
          </cell>
        </row>
        <row r="1039">
          <cell r="A1039" t="str">
            <v>GL001</v>
          </cell>
        </row>
        <row r="1040">
          <cell r="A1040" t="str">
            <v>GL001</v>
          </cell>
        </row>
        <row r="1041">
          <cell r="A1041" t="str">
            <v>GL001</v>
          </cell>
        </row>
        <row r="1042">
          <cell r="A1042" t="str">
            <v>GL001</v>
          </cell>
        </row>
        <row r="1043">
          <cell r="A1043" t="str">
            <v>GL001</v>
          </cell>
        </row>
        <row r="1044">
          <cell r="A1044" t="str">
            <v>GL001</v>
          </cell>
        </row>
        <row r="1045">
          <cell r="A1045" t="str">
            <v>GL001</v>
          </cell>
        </row>
        <row r="1046">
          <cell r="A1046" t="str">
            <v>GL001</v>
          </cell>
        </row>
        <row r="1047">
          <cell r="A1047" t="str">
            <v>GL001</v>
          </cell>
        </row>
        <row r="1048">
          <cell r="A1048" t="str">
            <v>GL001</v>
          </cell>
        </row>
        <row r="1049">
          <cell r="A1049" t="str">
            <v>GL001</v>
          </cell>
        </row>
        <row r="1050">
          <cell r="A1050" t="str">
            <v>GL001</v>
          </cell>
        </row>
        <row r="1051">
          <cell r="A1051" t="str">
            <v>GL001</v>
          </cell>
        </row>
        <row r="1052">
          <cell r="A1052" t="str">
            <v>GL001</v>
          </cell>
        </row>
        <row r="1053">
          <cell r="A1053" t="str">
            <v>GL001</v>
          </cell>
        </row>
        <row r="1054">
          <cell r="A1054" t="str">
            <v>GL001</v>
          </cell>
        </row>
        <row r="1055">
          <cell r="A1055" t="str">
            <v>GL001</v>
          </cell>
        </row>
        <row r="1056">
          <cell r="A1056" t="str">
            <v>GL001</v>
          </cell>
        </row>
        <row r="1057">
          <cell r="A1057" t="str">
            <v>GL001</v>
          </cell>
        </row>
        <row r="1058">
          <cell r="A1058" t="str">
            <v>GL001</v>
          </cell>
        </row>
        <row r="1059">
          <cell r="A1059" t="str">
            <v>GL001</v>
          </cell>
        </row>
        <row r="1060">
          <cell r="A1060" t="str">
            <v>GL001</v>
          </cell>
        </row>
        <row r="1061">
          <cell r="A1061" t="str">
            <v>GL001</v>
          </cell>
        </row>
        <row r="1062">
          <cell r="A1062" t="str">
            <v>GL001</v>
          </cell>
        </row>
        <row r="1063">
          <cell r="A1063" t="str">
            <v>GL001</v>
          </cell>
        </row>
        <row r="1064">
          <cell r="A1064" t="str">
            <v>GL001</v>
          </cell>
        </row>
        <row r="1065">
          <cell r="A1065" t="str">
            <v>GL001</v>
          </cell>
        </row>
        <row r="1066">
          <cell r="A1066" t="str">
            <v>GL001</v>
          </cell>
        </row>
        <row r="1067">
          <cell r="A1067" t="str">
            <v>GL001</v>
          </cell>
        </row>
        <row r="1068">
          <cell r="A1068" t="str">
            <v>GL001</v>
          </cell>
        </row>
        <row r="1069">
          <cell r="A1069" t="str">
            <v>GL001</v>
          </cell>
        </row>
        <row r="1070">
          <cell r="A1070" t="str">
            <v>GL001</v>
          </cell>
        </row>
        <row r="1071">
          <cell r="A1071" t="str">
            <v>GL001</v>
          </cell>
        </row>
        <row r="1072">
          <cell r="A1072" t="str">
            <v>GL001</v>
          </cell>
        </row>
        <row r="1073">
          <cell r="A1073" t="str">
            <v>GL001</v>
          </cell>
        </row>
        <row r="1074">
          <cell r="A1074" t="str">
            <v>GL001</v>
          </cell>
        </row>
        <row r="1075">
          <cell r="A1075" t="str">
            <v>GL001</v>
          </cell>
        </row>
        <row r="1076">
          <cell r="A1076" t="str">
            <v>GL001</v>
          </cell>
        </row>
        <row r="1077">
          <cell r="A1077" t="str">
            <v>GL001</v>
          </cell>
        </row>
        <row r="1078">
          <cell r="A1078" t="str">
            <v>GL001</v>
          </cell>
        </row>
        <row r="1079">
          <cell r="A1079" t="str">
            <v>GL001</v>
          </cell>
        </row>
        <row r="1080">
          <cell r="A1080" t="str">
            <v>GL001</v>
          </cell>
        </row>
        <row r="1081">
          <cell r="A1081" t="str">
            <v>GL001</v>
          </cell>
        </row>
        <row r="1082">
          <cell r="A1082" t="str">
            <v>GL001</v>
          </cell>
        </row>
        <row r="1083">
          <cell r="A1083" t="str">
            <v>GL001</v>
          </cell>
        </row>
        <row r="1084">
          <cell r="A1084" t="str">
            <v>GL001</v>
          </cell>
        </row>
        <row r="1085">
          <cell r="A1085" t="str">
            <v>GL001</v>
          </cell>
        </row>
        <row r="1086">
          <cell r="A1086" t="str">
            <v>GL001</v>
          </cell>
        </row>
        <row r="1087">
          <cell r="A1087" t="str">
            <v>GL001</v>
          </cell>
        </row>
        <row r="1088">
          <cell r="A1088" t="str">
            <v>GL001</v>
          </cell>
        </row>
        <row r="1089">
          <cell r="A1089" t="str">
            <v>GL001</v>
          </cell>
        </row>
        <row r="1090">
          <cell r="A1090" t="str">
            <v>GL001</v>
          </cell>
        </row>
        <row r="1091">
          <cell r="A1091" t="str">
            <v>GL001</v>
          </cell>
        </row>
        <row r="1092">
          <cell r="A1092" t="str">
            <v>GL001</v>
          </cell>
        </row>
        <row r="1093">
          <cell r="A1093" t="str">
            <v>GL001</v>
          </cell>
        </row>
        <row r="1094">
          <cell r="A1094" t="str">
            <v>GL001</v>
          </cell>
        </row>
        <row r="1095">
          <cell r="A1095" t="str">
            <v>GL001</v>
          </cell>
        </row>
        <row r="1096">
          <cell r="A1096" t="str">
            <v>GL001</v>
          </cell>
        </row>
        <row r="1097">
          <cell r="A1097" t="str">
            <v>GL001</v>
          </cell>
        </row>
        <row r="1098">
          <cell r="A1098" t="str">
            <v>GL001</v>
          </cell>
        </row>
        <row r="1099">
          <cell r="A1099" t="str">
            <v>GL001</v>
          </cell>
        </row>
        <row r="1100">
          <cell r="A1100" t="str">
            <v>GL001</v>
          </cell>
        </row>
        <row r="1101">
          <cell r="A1101" t="str">
            <v>GL001</v>
          </cell>
        </row>
        <row r="1102">
          <cell r="A1102" t="str">
            <v>GL001</v>
          </cell>
        </row>
        <row r="1103">
          <cell r="A1103" t="str">
            <v>GL001</v>
          </cell>
        </row>
        <row r="1104">
          <cell r="A1104" t="str">
            <v>GL001</v>
          </cell>
        </row>
        <row r="1105">
          <cell r="A1105" t="str">
            <v>GL001</v>
          </cell>
        </row>
        <row r="1106">
          <cell r="A1106" t="str">
            <v>GL001</v>
          </cell>
        </row>
        <row r="1107">
          <cell r="A1107" t="str">
            <v>GL001</v>
          </cell>
        </row>
        <row r="1108">
          <cell r="A1108" t="str">
            <v>GL001</v>
          </cell>
        </row>
        <row r="1109">
          <cell r="A1109" t="str">
            <v>GL001</v>
          </cell>
        </row>
        <row r="1110">
          <cell r="A1110" t="str">
            <v>GL001</v>
          </cell>
        </row>
        <row r="1111">
          <cell r="A1111" t="str">
            <v>GL001</v>
          </cell>
        </row>
        <row r="1112">
          <cell r="A1112" t="str">
            <v>GL001</v>
          </cell>
        </row>
        <row r="1113">
          <cell r="A1113" t="str">
            <v>GL001</v>
          </cell>
        </row>
        <row r="1114">
          <cell r="A1114" t="str">
            <v>GL001</v>
          </cell>
        </row>
        <row r="1115">
          <cell r="A1115" t="str">
            <v>GL001</v>
          </cell>
        </row>
        <row r="1116">
          <cell r="A1116" t="str">
            <v>GL001</v>
          </cell>
        </row>
        <row r="1117">
          <cell r="A1117" t="str">
            <v>GL001</v>
          </cell>
        </row>
        <row r="1118">
          <cell r="A1118" t="str">
            <v>GL001</v>
          </cell>
        </row>
        <row r="1119">
          <cell r="A1119" t="str">
            <v>GL001</v>
          </cell>
        </row>
        <row r="1120">
          <cell r="A1120" t="str">
            <v>GL001</v>
          </cell>
        </row>
        <row r="1121">
          <cell r="A1121" t="str">
            <v>GL001</v>
          </cell>
        </row>
        <row r="1122">
          <cell r="A1122" t="str">
            <v>GL001</v>
          </cell>
        </row>
        <row r="1123">
          <cell r="A1123" t="str">
            <v>GL001</v>
          </cell>
        </row>
        <row r="1124">
          <cell r="A1124" t="str">
            <v>GL001</v>
          </cell>
        </row>
        <row r="1125">
          <cell r="A1125" t="str">
            <v>GL001</v>
          </cell>
        </row>
        <row r="1126">
          <cell r="A1126" t="str">
            <v>GL001</v>
          </cell>
        </row>
        <row r="1127">
          <cell r="A1127" t="str">
            <v>GL001</v>
          </cell>
        </row>
        <row r="1128">
          <cell r="A1128" t="str">
            <v>GL001</v>
          </cell>
        </row>
        <row r="1129">
          <cell r="A1129" t="str">
            <v>GL001</v>
          </cell>
        </row>
        <row r="1130">
          <cell r="A1130" t="str">
            <v>GL001</v>
          </cell>
        </row>
        <row r="1131">
          <cell r="A1131" t="str">
            <v>GL001</v>
          </cell>
        </row>
        <row r="1132">
          <cell r="A1132" t="str">
            <v>GL001</v>
          </cell>
        </row>
        <row r="1133">
          <cell r="A1133" t="str">
            <v>GL001</v>
          </cell>
        </row>
        <row r="1134">
          <cell r="A1134" t="str">
            <v>GL001</v>
          </cell>
        </row>
        <row r="1135">
          <cell r="A1135" t="str">
            <v>GL001</v>
          </cell>
        </row>
        <row r="1136">
          <cell r="A1136" t="str">
            <v>GL001</v>
          </cell>
        </row>
        <row r="1137">
          <cell r="A1137" t="str">
            <v>GL001</v>
          </cell>
        </row>
        <row r="1138">
          <cell r="A1138" t="str">
            <v>GL001</v>
          </cell>
        </row>
        <row r="1139">
          <cell r="A1139" t="str">
            <v>GL001</v>
          </cell>
        </row>
        <row r="1140">
          <cell r="A1140" t="str">
            <v>GL001</v>
          </cell>
        </row>
        <row r="1141">
          <cell r="A1141" t="str">
            <v>GL001</v>
          </cell>
        </row>
        <row r="1142">
          <cell r="A1142" t="str">
            <v>GL001</v>
          </cell>
        </row>
        <row r="1143">
          <cell r="A1143" t="str">
            <v>GL001</v>
          </cell>
        </row>
        <row r="1144">
          <cell r="A1144" t="str">
            <v>GL001</v>
          </cell>
        </row>
        <row r="1145">
          <cell r="A1145" t="str">
            <v>GL001</v>
          </cell>
        </row>
        <row r="1146">
          <cell r="A1146" t="str">
            <v>GL001</v>
          </cell>
        </row>
        <row r="1147">
          <cell r="A1147" t="str">
            <v>GL001</v>
          </cell>
        </row>
        <row r="1148">
          <cell r="A1148" t="str">
            <v>GL001</v>
          </cell>
        </row>
        <row r="1149">
          <cell r="A1149" t="str">
            <v>GL001</v>
          </cell>
        </row>
        <row r="1150">
          <cell r="A1150" t="str">
            <v>GL001</v>
          </cell>
        </row>
        <row r="1151">
          <cell r="A1151" t="str">
            <v>GL001</v>
          </cell>
        </row>
        <row r="1152">
          <cell r="A1152" t="str">
            <v>GL001</v>
          </cell>
        </row>
        <row r="1153">
          <cell r="A1153" t="str">
            <v>GL001</v>
          </cell>
        </row>
        <row r="1154">
          <cell r="A1154" t="str">
            <v>GL001</v>
          </cell>
        </row>
        <row r="1155">
          <cell r="A1155" t="str">
            <v>GL001</v>
          </cell>
        </row>
        <row r="1156">
          <cell r="A1156" t="str">
            <v>GL001</v>
          </cell>
        </row>
        <row r="1157">
          <cell r="A1157" t="str">
            <v>GL001</v>
          </cell>
        </row>
        <row r="1158">
          <cell r="A1158" t="str">
            <v>GL001</v>
          </cell>
        </row>
        <row r="1159">
          <cell r="A1159" t="str">
            <v>GL001</v>
          </cell>
        </row>
        <row r="1160">
          <cell r="A1160" t="str">
            <v>GL001</v>
          </cell>
        </row>
        <row r="1161">
          <cell r="A1161" t="str">
            <v>GL001</v>
          </cell>
        </row>
        <row r="1162">
          <cell r="A1162" t="str">
            <v>GL001</v>
          </cell>
        </row>
        <row r="1163">
          <cell r="A1163" t="str">
            <v>GL001</v>
          </cell>
        </row>
        <row r="1164">
          <cell r="A1164" t="str">
            <v>GL001</v>
          </cell>
        </row>
        <row r="1165">
          <cell r="A1165" t="str">
            <v>GL001</v>
          </cell>
        </row>
        <row r="1166">
          <cell r="A1166" t="str">
            <v>GL001</v>
          </cell>
        </row>
        <row r="1167">
          <cell r="A1167" t="str">
            <v>GL001</v>
          </cell>
        </row>
        <row r="1168">
          <cell r="A1168" t="str">
            <v>GL001</v>
          </cell>
        </row>
        <row r="1169">
          <cell r="A1169" t="str">
            <v>GL001</v>
          </cell>
        </row>
        <row r="1170">
          <cell r="A1170" t="str">
            <v>GL001</v>
          </cell>
        </row>
        <row r="1171">
          <cell r="A1171" t="str">
            <v>GL001</v>
          </cell>
        </row>
        <row r="1172">
          <cell r="A1172" t="str">
            <v>GL001</v>
          </cell>
        </row>
        <row r="1173">
          <cell r="A1173" t="str">
            <v>GL001</v>
          </cell>
        </row>
        <row r="1174">
          <cell r="A1174" t="str">
            <v>GL001</v>
          </cell>
        </row>
        <row r="1175">
          <cell r="A1175" t="str">
            <v>GL001</v>
          </cell>
        </row>
        <row r="1176">
          <cell r="A1176" t="str">
            <v>GL001</v>
          </cell>
        </row>
        <row r="1177">
          <cell r="A1177" t="str">
            <v>GL001</v>
          </cell>
        </row>
        <row r="1178">
          <cell r="A1178" t="str">
            <v>GL001</v>
          </cell>
        </row>
        <row r="1179">
          <cell r="A1179" t="str">
            <v>GL001</v>
          </cell>
        </row>
        <row r="1180">
          <cell r="A1180" t="str">
            <v>GL001</v>
          </cell>
        </row>
        <row r="1181">
          <cell r="A1181" t="str">
            <v>GL001</v>
          </cell>
        </row>
        <row r="1182">
          <cell r="A1182" t="str">
            <v>GL001</v>
          </cell>
        </row>
        <row r="1183">
          <cell r="A1183" t="str">
            <v>GL001</v>
          </cell>
        </row>
        <row r="1184">
          <cell r="A1184" t="str">
            <v>GL001</v>
          </cell>
        </row>
        <row r="1185">
          <cell r="A1185" t="str">
            <v>GL001</v>
          </cell>
        </row>
        <row r="1186">
          <cell r="A1186" t="str">
            <v>GL001</v>
          </cell>
        </row>
        <row r="1187">
          <cell r="A1187" t="str">
            <v>GL001</v>
          </cell>
        </row>
        <row r="1188">
          <cell r="A1188" t="str">
            <v>GL001</v>
          </cell>
        </row>
        <row r="1189">
          <cell r="A1189" t="str">
            <v>GL001</v>
          </cell>
        </row>
        <row r="1190">
          <cell r="A1190" t="str">
            <v>GL001</v>
          </cell>
        </row>
        <row r="1191">
          <cell r="A1191" t="str">
            <v>GL001</v>
          </cell>
        </row>
        <row r="1192">
          <cell r="A1192" t="str">
            <v>GL001</v>
          </cell>
        </row>
        <row r="1193">
          <cell r="A1193" t="str">
            <v>GL001</v>
          </cell>
        </row>
        <row r="1194">
          <cell r="A1194" t="str">
            <v>GL001</v>
          </cell>
        </row>
        <row r="1195">
          <cell r="A1195" t="str">
            <v>GL001</v>
          </cell>
        </row>
        <row r="1196">
          <cell r="A1196" t="str">
            <v>GL001</v>
          </cell>
        </row>
        <row r="1197">
          <cell r="A1197" t="str">
            <v>GL001</v>
          </cell>
        </row>
        <row r="1198">
          <cell r="A1198" t="str">
            <v>GL001</v>
          </cell>
        </row>
        <row r="1199">
          <cell r="A1199" t="str">
            <v>GL001</v>
          </cell>
        </row>
        <row r="1200">
          <cell r="A1200" t="str">
            <v>GL001</v>
          </cell>
        </row>
        <row r="1201">
          <cell r="A1201" t="str">
            <v>GL001</v>
          </cell>
        </row>
        <row r="1202">
          <cell r="A1202" t="str">
            <v>GL001</v>
          </cell>
        </row>
        <row r="1203">
          <cell r="A1203" t="str">
            <v>GL001</v>
          </cell>
        </row>
        <row r="1204">
          <cell r="A1204" t="str">
            <v>GL001</v>
          </cell>
        </row>
        <row r="1205">
          <cell r="A1205" t="str">
            <v>GL001</v>
          </cell>
        </row>
        <row r="1206">
          <cell r="A1206" t="str">
            <v>GL001</v>
          </cell>
        </row>
        <row r="1207">
          <cell r="A1207" t="str">
            <v>GL001</v>
          </cell>
        </row>
        <row r="1208">
          <cell r="A1208" t="str">
            <v>GL001</v>
          </cell>
        </row>
        <row r="1209">
          <cell r="A1209" t="str">
            <v>GL001</v>
          </cell>
        </row>
        <row r="1210">
          <cell r="A1210" t="str">
            <v>GL001</v>
          </cell>
        </row>
        <row r="1211">
          <cell r="A1211" t="str">
            <v>GL001</v>
          </cell>
        </row>
        <row r="1212">
          <cell r="A1212" t="str">
            <v>GL001</v>
          </cell>
        </row>
        <row r="1213">
          <cell r="A1213" t="str">
            <v>GL001</v>
          </cell>
        </row>
        <row r="1214">
          <cell r="A1214" t="str">
            <v>GL001</v>
          </cell>
        </row>
        <row r="1215">
          <cell r="A1215" t="str">
            <v>GL001</v>
          </cell>
        </row>
        <row r="1216">
          <cell r="A1216" t="str">
            <v>GL001</v>
          </cell>
        </row>
        <row r="1217">
          <cell r="A1217" t="str">
            <v>GL001</v>
          </cell>
        </row>
        <row r="1218">
          <cell r="A1218" t="str">
            <v>GL001</v>
          </cell>
        </row>
        <row r="1219">
          <cell r="A1219" t="str">
            <v>GL001</v>
          </cell>
        </row>
        <row r="1220">
          <cell r="A1220" t="str">
            <v>GL001</v>
          </cell>
        </row>
        <row r="1221">
          <cell r="A1221" t="str">
            <v>GL001</v>
          </cell>
        </row>
        <row r="1222">
          <cell r="A1222" t="str">
            <v>GL001</v>
          </cell>
        </row>
        <row r="1223">
          <cell r="A1223" t="str">
            <v>GL001</v>
          </cell>
        </row>
        <row r="1224">
          <cell r="A1224" t="str">
            <v>GL001</v>
          </cell>
        </row>
        <row r="1225">
          <cell r="A1225" t="str">
            <v>GL001</v>
          </cell>
        </row>
        <row r="1226">
          <cell r="A1226" t="str">
            <v>GL001</v>
          </cell>
        </row>
        <row r="1227">
          <cell r="A1227" t="str">
            <v>GL001</v>
          </cell>
        </row>
        <row r="1228">
          <cell r="A1228" t="str">
            <v>GL001</v>
          </cell>
        </row>
        <row r="1229">
          <cell r="A1229" t="str">
            <v>GL001</v>
          </cell>
        </row>
        <row r="1230">
          <cell r="A1230" t="str">
            <v>GL001</v>
          </cell>
        </row>
        <row r="1231">
          <cell r="A1231" t="str">
            <v>GL001</v>
          </cell>
        </row>
        <row r="1232">
          <cell r="A1232" t="str">
            <v>GL001</v>
          </cell>
        </row>
        <row r="1233">
          <cell r="A1233" t="str">
            <v>GL001</v>
          </cell>
        </row>
        <row r="1234">
          <cell r="A1234" t="str">
            <v>GL001</v>
          </cell>
        </row>
        <row r="1235">
          <cell r="A1235" t="str">
            <v>GL001</v>
          </cell>
        </row>
        <row r="1236">
          <cell r="A1236" t="str">
            <v>GL001</v>
          </cell>
        </row>
        <row r="1237">
          <cell r="A1237" t="str">
            <v>GL001</v>
          </cell>
        </row>
        <row r="1238">
          <cell r="A1238" t="str">
            <v>GL001</v>
          </cell>
        </row>
        <row r="1239">
          <cell r="A1239" t="str">
            <v>GL001</v>
          </cell>
        </row>
        <row r="1240">
          <cell r="A1240" t="str">
            <v>GL001</v>
          </cell>
        </row>
        <row r="1241">
          <cell r="A1241" t="str">
            <v>GL001</v>
          </cell>
        </row>
        <row r="1242">
          <cell r="A1242" t="str">
            <v>GL001</v>
          </cell>
        </row>
        <row r="1243">
          <cell r="A1243" t="str">
            <v>GL001</v>
          </cell>
        </row>
        <row r="1244">
          <cell r="A1244" t="str">
            <v>GL001</v>
          </cell>
        </row>
        <row r="1245">
          <cell r="A1245" t="str">
            <v>GL001</v>
          </cell>
        </row>
        <row r="1246">
          <cell r="A1246" t="str">
            <v>GL001</v>
          </cell>
        </row>
        <row r="1247">
          <cell r="A1247" t="str">
            <v>GL001</v>
          </cell>
        </row>
        <row r="1248">
          <cell r="A1248" t="str">
            <v>GL001</v>
          </cell>
        </row>
        <row r="1249">
          <cell r="A1249" t="str">
            <v>GL001</v>
          </cell>
        </row>
        <row r="1250">
          <cell r="A1250" t="str">
            <v>GL001</v>
          </cell>
        </row>
        <row r="1251">
          <cell r="A1251" t="str">
            <v>GL001</v>
          </cell>
        </row>
        <row r="1252">
          <cell r="A1252" t="str">
            <v>GL001</v>
          </cell>
        </row>
        <row r="1253">
          <cell r="A1253" t="str">
            <v>GL001</v>
          </cell>
        </row>
        <row r="1254">
          <cell r="A1254" t="str">
            <v>GL001</v>
          </cell>
        </row>
        <row r="1255">
          <cell r="A1255" t="str">
            <v>GL001</v>
          </cell>
        </row>
        <row r="1256">
          <cell r="A1256" t="str">
            <v>GL001</v>
          </cell>
        </row>
        <row r="1257">
          <cell r="A1257" t="str">
            <v>GL001</v>
          </cell>
        </row>
        <row r="1258">
          <cell r="A1258" t="str">
            <v>GL001</v>
          </cell>
        </row>
        <row r="1259">
          <cell r="A1259" t="str">
            <v>GL001</v>
          </cell>
        </row>
        <row r="1260">
          <cell r="A1260" t="str">
            <v>GL001</v>
          </cell>
        </row>
        <row r="1261">
          <cell r="A1261" t="str">
            <v>GL001</v>
          </cell>
        </row>
        <row r="1262">
          <cell r="A1262" t="str">
            <v>GL001</v>
          </cell>
        </row>
        <row r="1263">
          <cell r="A1263" t="str">
            <v>GL001</v>
          </cell>
        </row>
        <row r="1264">
          <cell r="A1264" t="str">
            <v>GL001</v>
          </cell>
        </row>
        <row r="1265">
          <cell r="A1265" t="str">
            <v>GL001</v>
          </cell>
        </row>
        <row r="1266">
          <cell r="A1266" t="str">
            <v>GL001</v>
          </cell>
        </row>
        <row r="1267">
          <cell r="A1267" t="str">
            <v>GL001</v>
          </cell>
        </row>
        <row r="1268">
          <cell r="A1268" t="str">
            <v>GL001</v>
          </cell>
        </row>
        <row r="1269">
          <cell r="A1269" t="str">
            <v>GL001</v>
          </cell>
        </row>
        <row r="1270">
          <cell r="A1270" t="str">
            <v>GL001</v>
          </cell>
        </row>
        <row r="1271">
          <cell r="A1271" t="str">
            <v>GL001</v>
          </cell>
        </row>
        <row r="1272">
          <cell r="A1272" t="str">
            <v>GL001</v>
          </cell>
        </row>
        <row r="1273">
          <cell r="A1273" t="str">
            <v>GL001</v>
          </cell>
        </row>
        <row r="1274">
          <cell r="A1274" t="str">
            <v>GL001</v>
          </cell>
        </row>
        <row r="1275">
          <cell r="A1275" t="str">
            <v>GL001</v>
          </cell>
        </row>
        <row r="1276">
          <cell r="A1276" t="str">
            <v>GL001</v>
          </cell>
        </row>
        <row r="1277">
          <cell r="A1277" t="str">
            <v>GL001</v>
          </cell>
        </row>
        <row r="1278">
          <cell r="A1278" t="str">
            <v>GL001</v>
          </cell>
        </row>
        <row r="1279">
          <cell r="A1279" t="str">
            <v>GL001</v>
          </cell>
        </row>
        <row r="1280">
          <cell r="A1280" t="str">
            <v>GL001</v>
          </cell>
        </row>
        <row r="1281">
          <cell r="A1281" t="str">
            <v>GL001</v>
          </cell>
        </row>
        <row r="1282">
          <cell r="A1282" t="str">
            <v>GL001</v>
          </cell>
        </row>
        <row r="1283">
          <cell r="A1283" t="str">
            <v>GL001</v>
          </cell>
        </row>
        <row r="1284">
          <cell r="A1284" t="str">
            <v>GL001</v>
          </cell>
        </row>
        <row r="1285">
          <cell r="A1285" t="str">
            <v>GL001</v>
          </cell>
        </row>
        <row r="1286">
          <cell r="A1286" t="str">
            <v>GL001</v>
          </cell>
        </row>
        <row r="1287">
          <cell r="A1287" t="str">
            <v>GL001</v>
          </cell>
        </row>
        <row r="1288">
          <cell r="A1288" t="str">
            <v>GL001</v>
          </cell>
        </row>
        <row r="1289">
          <cell r="A1289" t="str">
            <v>GL001</v>
          </cell>
        </row>
        <row r="1290">
          <cell r="A1290" t="str">
            <v>GL001</v>
          </cell>
        </row>
        <row r="1291">
          <cell r="A1291" t="str">
            <v>GL001</v>
          </cell>
        </row>
        <row r="1292">
          <cell r="A1292" t="str">
            <v>GL001</v>
          </cell>
        </row>
        <row r="1293">
          <cell r="A1293" t="str">
            <v>GL001</v>
          </cell>
        </row>
        <row r="1294">
          <cell r="A1294" t="str">
            <v>GL001</v>
          </cell>
        </row>
        <row r="1295">
          <cell r="A1295" t="str">
            <v>GL001</v>
          </cell>
        </row>
        <row r="1296">
          <cell r="A1296" t="str">
            <v>GL001</v>
          </cell>
        </row>
        <row r="1297">
          <cell r="A1297" t="str">
            <v>GL001</v>
          </cell>
        </row>
        <row r="1298">
          <cell r="A1298" t="str">
            <v>GL001</v>
          </cell>
        </row>
        <row r="1299">
          <cell r="A1299" t="str">
            <v>GL001</v>
          </cell>
        </row>
        <row r="1300">
          <cell r="A1300" t="str">
            <v>GL001</v>
          </cell>
        </row>
        <row r="1301">
          <cell r="A1301" t="str">
            <v>GL001</v>
          </cell>
        </row>
        <row r="1302">
          <cell r="A1302" t="str">
            <v>GL001</v>
          </cell>
        </row>
        <row r="1303">
          <cell r="A1303" t="str">
            <v>GL001</v>
          </cell>
        </row>
        <row r="1304">
          <cell r="A1304" t="str">
            <v>GL001</v>
          </cell>
        </row>
        <row r="1305">
          <cell r="A1305" t="str">
            <v>GL001</v>
          </cell>
        </row>
        <row r="1306">
          <cell r="A1306" t="str">
            <v>GL001</v>
          </cell>
        </row>
        <row r="1307">
          <cell r="A1307" t="str">
            <v>GL001</v>
          </cell>
        </row>
        <row r="1308">
          <cell r="A1308" t="str">
            <v>GL001</v>
          </cell>
        </row>
        <row r="1309">
          <cell r="A1309" t="str">
            <v>GL001</v>
          </cell>
        </row>
        <row r="1310">
          <cell r="A1310" t="str">
            <v>GL001</v>
          </cell>
        </row>
        <row r="1311">
          <cell r="A1311" t="str">
            <v>GL001</v>
          </cell>
        </row>
        <row r="1312">
          <cell r="A1312" t="str">
            <v>GL001</v>
          </cell>
        </row>
        <row r="1313">
          <cell r="A1313" t="str">
            <v>GL001</v>
          </cell>
        </row>
        <row r="1314">
          <cell r="A1314" t="str">
            <v>GL001</v>
          </cell>
        </row>
        <row r="1315">
          <cell r="A1315" t="str">
            <v>GL001</v>
          </cell>
        </row>
        <row r="1316">
          <cell r="A1316" t="str">
            <v>GL001</v>
          </cell>
        </row>
        <row r="1317">
          <cell r="A1317" t="str">
            <v>GL001</v>
          </cell>
        </row>
        <row r="1318">
          <cell r="A1318" t="str">
            <v>GL001</v>
          </cell>
        </row>
        <row r="1319">
          <cell r="A1319" t="str">
            <v>GL001</v>
          </cell>
        </row>
        <row r="1320">
          <cell r="A1320" t="str">
            <v>GL001</v>
          </cell>
        </row>
        <row r="1321">
          <cell r="A1321" t="str">
            <v>GL001</v>
          </cell>
        </row>
        <row r="1322">
          <cell r="A1322" t="str">
            <v>GL001</v>
          </cell>
        </row>
        <row r="1323">
          <cell r="A1323" t="str">
            <v>GL001</v>
          </cell>
        </row>
        <row r="1324">
          <cell r="A1324" t="str">
            <v>GL001</v>
          </cell>
        </row>
        <row r="1325">
          <cell r="A1325" t="str">
            <v>GL001</v>
          </cell>
        </row>
        <row r="1326">
          <cell r="A1326" t="str">
            <v>GL001</v>
          </cell>
        </row>
        <row r="1327">
          <cell r="A1327" t="str">
            <v>GL001</v>
          </cell>
        </row>
        <row r="1328">
          <cell r="A1328" t="str">
            <v>GL001</v>
          </cell>
        </row>
        <row r="1329">
          <cell r="A1329" t="str">
            <v>GL001</v>
          </cell>
        </row>
        <row r="1330">
          <cell r="A1330" t="str">
            <v>GL001</v>
          </cell>
        </row>
        <row r="1331">
          <cell r="A1331" t="str">
            <v>GL001</v>
          </cell>
        </row>
        <row r="1332">
          <cell r="A1332" t="str">
            <v>GL001</v>
          </cell>
        </row>
        <row r="1333">
          <cell r="A1333" t="str">
            <v>GL001</v>
          </cell>
        </row>
        <row r="1334">
          <cell r="A1334" t="str">
            <v>GL001</v>
          </cell>
        </row>
        <row r="1335">
          <cell r="A1335" t="str">
            <v>GL001</v>
          </cell>
        </row>
        <row r="1336">
          <cell r="A1336" t="str">
            <v>GL001</v>
          </cell>
        </row>
        <row r="1337">
          <cell r="A1337" t="str">
            <v>GL001</v>
          </cell>
        </row>
        <row r="1338">
          <cell r="A1338" t="str">
            <v>GL001</v>
          </cell>
        </row>
        <row r="1339">
          <cell r="A1339" t="str">
            <v>GL001</v>
          </cell>
        </row>
        <row r="1340">
          <cell r="A1340" t="str">
            <v>GL001</v>
          </cell>
        </row>
        <row r="1341">
          <cell r="A1341" t="str">
            <v>GL001</v>
          </cell>
        </row>
        <row r="1342">
          <cell r="A1342" t="str">
            <v>GL001</v>
          </cell>
        </row>
        <row r="1343">
          <cell r="A1343" t="str">
            <v>GL001</v>
          </cell>
        </row>
        <row r="1344">
          <cell r="A1344" t="str">
            <v>GL001</v>
          </cell>
        </row>
        <row r="1345">
          <cell r="A1345" t="str">
            <v>GL001</v>
          </cell>
        </row>
        <row r="1346">
          <cell r="A1346" t="str">
            <v>GL001</v>
          </cell>
        </row>
        <row r="1347">
          <cell r="A1347" t="str">
            <v>GL001</v>
          </cell>
        </row>
        <row r="1348">
          <cell r="A1348" t="str">
            <v>GL001</v>
          </cell>
        </row>
        <row r="1349">
          <cell r="A1349" t="str">
            <v>GL001</v>
          </cell>
        </row>
        <row r="1350">
          <cell r="A1350" t="str">
            <v>GL001</v>
          </cell>
        </row>
        <row r="1351">
          <cell r="A1351" t="str">
            <v>GL001</v>
          </cell>
        </row>
        <row r="1352">
          <cell r="A1352" t="str">
            <v>GL001</v>
          </cell>
        </row>
        <row r="1353">
          <cell r="A1353" t="str">
            <v>GL001</v>
          </cell>
        </row>
        <row r="1354">
          <cell r="A1354" t="str">
            <v>GL001</v>
          </cell>
        </row>
        <row r="1355">
          <cell r="A1355" t="str">
            <v>GL001</v>
          </cell>
        </row>
        <row r="1356">
          <cell r="A1356" t="str">
            <v>GL001</v>
          </cell>
        </row>
        <row r="1357">
          <cell r="A1357" t="str">
            <v>GL001</v>
          </cell>
        </row>
        <row r="1358">
          <cell r="A1358" t="str">
            <v>GL001</v>
          </cell>
        </row>
        <row r="1359">
          <cell r="A1359" t="str">
            <v>GL001</v>
          </cell>
        </row>
        <row r="1360">
          <cell r="A1360" t="str">
            <v>GL001</v>
          </cell>
        </row>
        <row r="1361">
          <cell r="A1361" t="str">
            <v>GL001</v>
          </cell>
        </row>
        <row r="1362">
          <cell r="A1362" t="str">
            <v>GL001</v>
          </cell>
        </row>
        <row r="1363">
          <cell r="A1363" t="str">
            <v>GL001</v>
          </cell>
        </row>
        <row r="1364">
          <cell r="A1364" t="str">
            <v>GL001</v>
          </cell>
        </row>
        <row r="1365">
          <cell r="A1365" t="str">
            <v>GL001</v>
          </cell>
        </row>
        <row r="1366">
          <cell r="A1366" t="str">
            <v>GL001</v>
          </cell>
        </row>
        <row r="1367">
          <cell r="A1367" t="str">
            <v>GL001</v>
          </cell>
        </row>
        <row r="1368">
          <cell r="A1368" t="str">
            <v>GL001</v>
          </cell>
        </row>
        <row r="1369">
          <cell r="A1369" t="str">
            <v>GL001</v>
          </cell>
        </row>
        <row r="1370">
          <cell r="A1370" t="str">
            <v>GL001</v>
          </cell>
        </row>
        <row r="1371">
          <cell r="A1371" t="str">
            <v>GL001</v>
          </cell>
        </row>
        <row r="1372">
          <cell r="A1372" t="str">
            <v>GL001</v>
          </cell>
        </row>
        <row r="1373">
          <cell r="A1373" t="str">
            <v>GL001</v>
          </cell>
        </row>
        <row r="1374">
          <cell r="A1374" t="str">
            <v>GL001</v>
          </cell>
        </row>
        <row r="1375">
          <cell r="A1375" t="str">
            <v>GL001</v>
          </cell>
        </row>
        <row r="1376">
          <cell r="A1376" t="str">
            <v>GL001</v>
          </cell>
        </row>
        <row r="1377">
          <cell r="A1377" t="str">
            <v>GL001</v>
          </cell>
        </row>
        <row r="1378">
          <cell r="A1378" t="str">
            <v>GL001</v>
          </cell>
        </row>
        <row r="1379">
          <cell r="A1379" t="str">
            <v>GL001</v>
          </cell>
        </row>
        <row r="1380">
          <cell r="A1380" t="str">
            <v>GL001</v>
          </cell>
        </row>
        <row r="1381">
          <cell r="A1381" t="str">
            <v>GL001</v>
          </cell>
        </row>
        <row r="1382">
          <cell r="A1382" t="str">
            <v>GL001</v>
          </cell>
        </row>
        <row r="1383">
          <cell r="A1383" t="str">
            <v>GL001</v>
          </cell>
        </row>
        <row r="1384">
          <cell r="A1384" t="str">
            <v>GL001</v>
          </cell>
        </row>
        <row r="1385">
          <cell r="A1385" t="str">
            <v>GL001</v>
          </cell>
        </row>
        <row r="1386">
          <cell r="A1386" t="str">
            <v>GL001</v>
          </cell>
        </row>
        <row r="1387">
          <cell r="A1387" t="str">
            <v>GL001</v>
          </cell>
        </row>
        <row r="1388">
          <cell r="A1388" t="str">
            <v>GL001</v>
          </cell>
        </row>
        <row r="1389">
          <cell r="A1389" t="str">
            <v>GL001</v>
          </cell>
        </row>
        <row r="1390">
          <cell r="A1390" t="str">
            <v>GL001</v>
          </cell>
        </row>
        <row r="1391">
          <cell r="A1391" t="str">
            <v>GL001</v>
          </cell>
        </row>
        <row r="1392">
          <cell r="A1392" t="str">
            <v>GL001</v>
          </cell>
        </row>
        <row r="1393">
          <cell r="A1393" t="str">
            <v>GL001</v>
          </cell>
        </row>
        <row r="1394">
          <cell r="A1394" t="str">
            <v>GL001</v>
          </cell>
        </row>
        <row r="1395">
          <cell r="A1395" t="str">
            <v>GL001</v>
          </cell>
        </row>
        <row r="1396">
          <cell r="A1396" t="str">
            <v>GL001</v>
          </cell>
        </row>
        <row r="1397">
          <cell r="A1397" t="str">
            <v>GL001</v>
          </cell>
        </row>
        <row r="1398">
          <cell r="A1398" t="str">
            <v>GL001</v>
          </cell>
        </row>
        <row r="1399">
          <cell r="A1399" t="str">
            <v>GL001</v>
          </cell>
        </row>
        <row r="1400">
          <cell r="A1400" t="str">
            <v>GL001</v>
          </cell>
        </row>
        <row r="1401">
          <cell r="A1401" t="str">
            <v>GL001</v>
          </cell>
        </row>
        <row r="1402">
          <cell r="A1402" t="str">
            <v>GL001</v>
          </cell>
        </row>
        <row r="1403">
          <cell r="A1403" t="str">
            <v>GL001</v>
          </cell>
        </row>
        <row r="1404">
          <cell r="A1404" t="str">
            <v>GL001</v>
          </cell>
        </row>
        <row r="1405">
          <cell r="A1405" t="str">
            <v>GL001</v>
          </cell>
        </row>
        <row r="1406">
          <cell r="A1406" t="str">
            <v>GL001</v>
          </cell>
        </row>
        <row r="1407">
          <cell r="A1407" t="str">
            <v>GL001</v>
          </cell>
        </row>
        <row r="1408">
          <cell r="A1408" t="str">
            <v>GL001</v>
          </cell>
        </row>
        <row r="1409">
          <cell r="A1409" t="str">
            <v>GL001</v>
          </cell>
        </row>
        <row r="1410">
          <cell r="A1410" t="str">
            <v>GL001</v>
          </cell>
        </row>
        <row r="1411">
          <cell r="A1411" t="str">
            <v>GL001</v>
          </cell>
        </row>
        <row r="1412">
          <cell r="A1412" t="str">
            <v>GL001</v>
          </cell>
        </row>
        <row r="1413">
          <cell r="A1413" t="str">
            <v>GL001</v>
          </cell>
        </row>
        <row r="1414">
          <cell r="A1414" t="str">
            <v>GL001</v>
          </cell>
        </row>
        <row r="1415">
          <cell r="A1415" t="str">
            <v>GL001</v>
          </cell>
        </row>
        <row r="1416">
          <cell r="A1416" t="str">
            <v>GL001</v>
          </cell>
        </row>
        <row r="1417">
          <cell r="A1417" t="str">
            <v>GL001</v>
          </cell>
        </row>
        <row r="1418">
          <cell r="A1418" t="str">
            <v>GL001</v>
          </cell>
        </row>
        <row r="1419">
          <cell r="A1419" t="str">
            <v>GL001</v>
          </cell>
        </row>
        <row r="1420">
          <cell r="A1420" t="str">
            <v>GL001</v>
          </cell>
        </row>
        <row r="1421">
          <cell r="A1421" t="str">
            <v>GL001</v>
          </cell>
        </row>
        <row r="1422">
          <cell r="A1422" t="str">
            <v>GL001</v>
          </cell>
        </row>
        <row r="1423">
          <cell r="A1423" t="str">
            <v>GL001</v>
          </cell>
        </row>
        <row r="1424">
          <cell r="A1424" t="str">
            <v>GL001</v>
          </cell>
        </row>
        <row r="1425">
          <cell r="A1425" t="str">
            <v>GL001</v>
          </cell>
        </row>
        <row r="1426">
          <cell r="A1426" t="str">
            <v>GL001</v>
          </cell>
        </row>
        <row r="1427">
          <cell r="A1427" t="str">
            <v>GL001</v>
          </cell>
        </row>
        <row r="1428">
          <cell r="A1428" t="str">
            <v>GL001</v>
          </cell>
        </row>
        <row r="1429">
          <cell r="A1429" t="str">
            <v>GL001</v>
          </cell>
        </row>
        <row r="1430">
          <cell r="A1430" t="str">
            <v>GL001</v>
          </cell>
        </row>
        <row r="1431">
          <cell r="A1431" t="str">
            <v>GL001</v>
          </cell>
        </row>
        <row r="1432">
          <cell r="A1432" t="str">
            <v>GL001</v>
          </cell>
        </row>
        <row r="1433">
          <cell r="A1433" t="str">
            <v>GL001</v>
          </cell>
        </row>
        <row r="1434">
          <cell r="A1434" t="str">
            <v>GL001</v>
          </cell>
        </row>
        <row r="1435">
          <cell r="A1435" t="str">
            <v>GL001</v>
          </cell>
        </row>
        <row r="1436">
          <cell r="A1436" t="str">
            <v>GL001</v>
          </cell>
        </row>
        <row r="1437">
          <cell r="A1437" t="str">
            <v>GL001</v>
          </cell>
        </row>
        <row r="1438">
          <cell r="A1438" t="str">
            <v>GL001</v>
          </cell>
        </row>
        <row r="1439">
          <cell r="A1439" t="str">
            <v>GL001</v>
          </cell>
        </row>
        <row r="1440">
          <cell r="A1440" t="str">
            <v>GL001</v>
          </cell>
        </row>
        <row r="1441">
          <cell r="A1441" t="str">
            <v>GL001</v>
          </cell>
        </row>
        <row r="1442">
          <cell r="A1442" t="str">
            <v>GL001</v>
          </cell>
        </row>
        <row r="1443">
          <cell r="A1443" t="str">
            <v>GL001</v>
          </cell>
        </row>
        <row r="1444">
          <cell r="A1444" t="str">
            <v>GL001</v>
          </cell>
        </row>
        <row r="1445">
          <cell r="A1445" t="str">
            <v>GL001</v>
          </cell>
        </row>
        <row r="1446">
          <cell r="A1446" t="str">
            <v>GL001</v>
          </cell>
        </row>
        <row r="1447">
          <cell r="A1447" t="str">
            <v>GL001</v>
          </cell>
        </row>
        <row r="1448">
          <cell r="A1448" t="str">
            <v>GL001</v>
          </cell>
        </row>
        <row r="1449">
          <cell r="A1449" t="str">
            <v>GL001</v>
          </cell>
        </row>
        <row r="1450">
          <cell r="A1450" t="str">
            <v>GL001</v>
          </cell>
        </row>
        <row r="1451">
          <cell r="A1451" t="str">
            <v>GL001</v>
          </cell>
        </row>
        <row r="1452">
          <cell r="A1452" t="str">
            <v>GL001</v>
          </cell>
        </row>
        <row r="1453">
          <cell r="A1453" t="str">
            <v>GL001</v>
          </cell>
        </row>
        <row r="1454">
          <cell r="A1454" t="str">
            <v>GL001</v>
          </cell>
        </row>
        <row r="1455">
          <cell r="A1455" t="str">
            <v>GL001</v>
          </cell>
        </row>
        <row r="1456">
          <cell r="A1456" t="str">
            <v>GL001</v>
          </cell>
        </row>
        <row r="1457">
          <cell r="A1457" t="str">
            <v>GL001</v>
          </cell>
        </row>
        <row r="1458">
          <cell r="A1458" t="str">
            <v>GL001</v>
          </cell>
        </row>
        <row r="1459">
          <cell r="A1459" t="str">
            <v>GL001</v>
          </cell>
        </row>
        <row r="1460">
          <cell r="A1460" t="str">
            <v>GL001</v>
          </cell>
        </row>
        <row r="1461">
          <cell r="A1461" t="str">
            <v>GL001</v>
          </cell>
        </row>
        <row r="1462">
          <cell r="A1462" t="str">
            <v>GL001</v>
          </cell>
        </row>
        <row r="1463">
          <cell r="A1463" t="str">
            <v>GL001</v>
          </cell>
        </row>
        <row r="1464">
          <cell r="A1464" t="str">
            <v>GL001</v>
          </cell>
        </row>
        <row r="1465">
          <cell r="A1465" t="str">
            <v>GL001</v>
          </cell>
        </row>
        <row r="1466">
          <cell r="A1466" t="str">
            <v>GL001</v>
          </cell>
        </row>
        <row r="1467">
          <cell r="A1467" t="str">
            <v>GL001</v>
          </cell>
        </row>
        <row r="1468">
          <cell r="A1468" t="str">
            <v>GL001</v>
          </cell>
        </row>
        <row r="1469">
          <cell r="A1469" t="str">
            <v>GL001</v>
          </cell>
        </row>
        <row r="1470">
          <cell r="A1470" t="str">
            <v>GL001</v>
          </cell>
        </row>
        <row r="1471">
          <cell r="A1471" t="str">
            <v>GL001</v>
          </cell>
        </row>
        <row r="1472">
          <cell r="A1472" t="str">
            <v>GL001</v>
          </cell>
        </row>
        <row r="1473">
          <cell r="A1473" t="str">
            <v>GL001</v>
          </cell>
        </row>
        <row r="1474">
          <cell r="A1474" t="str">
            <v>GL001</v>
          </cell>
        </row>
        <row r="1475">
          <cell r="A1475" t="str">
            <v>GL001</v>
          </cell>
        </row>
        <row r="1476">
          <cell r="A1476" t="str">
            <v>GL001</v>
          </cell>
        </row>
        <row r="1477">
          <cell r="A1477" t="str">
            <v>GL001</v>
          </cell>
        </row>
        <row r="1478">
          <cell r="A1478" t="str">
            <v>GL001</v>
          </cell>
        </row>
        <row r="1479">
          <cell r="A1479" t="str">
            <v>GL001</v>
          </cell>
        </row>
        <row r="1480">
          <cell r="A1480" t="str">
            <v>GL001</v>
          </cell>
        </row>
        <row r="1481">
          <cell r="A1481" t="str">
            <v>GL001</v>
          </cell>
        </row>
        <row r="1482">
          <cell r="A1482" t="str">
            <v>GL001</v>
          </cell>
        </row>
        <row r="1483">
          <cell r="A1483" t="str">
            <v>GL001</v>
          </cell>
        </row>
        <row r="1484">
          <cell r="A1484" t="str">
            <v>GL001</v>
          </cell>
        </row>
        <row r="1485">
          <cell r="A1485" t="str">
            <v>GL001</v>
          </cell>
        </row>
        <row r="1486">
          <cell r="A1486" t="str">
            <v>GL001</v>
          </cell>
        </row>
        <row r="1487">
          <cell r="A1487" t="str">
            <v>GL001</v>
          </cell>
        </row>
        <row r="1488">
          <cell r="A1488" t="str">
            <v>GL001</v>
          </cell>
        </row>
        <row r="1489">
          <cell r="A1489" t="str">
            <v>GL001</v>
          </cell>
        </row>
        <row r="1490">
          <cell r="A1490" t="str">
            <v>GL001</v>
          </cell>
        </row>
        <row r="1491">
          <cell r="A1491" t="str">
            <v>GL001</v>
          </cell>
        </row>
        <row r="1492">
          <cell r="A1492" t="str">
            <v>GL001</v>
          </cell>
        </row>
        <row r="1493">
          <cell r="A1493" t="str">
            <v>GL001</v>
          </cell>
        </row>
        <row r="1494">
          <cell r="A1494" t="str">
            <v>GL001</v>
          </cell>
        </row>
        <row r="1495">
          <cell r="A1495" t="str">
            <v>GL001</v>
          </cell>
        </row>
        <row r="1496">
          <cell r="A1496" t="str">
            <v>GL001</v>
          </cell>
        </row>
        <row r="1497">
          <cell r="A1497" t="str">
            <v>GL001</v>
          </cell>
        </row>
        <row r="1498">
          <cell r="A1498" t="str">
            <v>GL001</v>
          </cell>
        </row>
        <row r="1499">
          <cell r="A1499" t="str">
            <v>GL001</v>
          </cell>
        </row>
        <row r="1500">
          <cell r="A1500" t="str">
            <v>GL001</v>
          </cell>
        </row>
        <row r="1501">
          <cell r="A1501" t="str">
            <v>GL001</v>
          </cell>
        </row>
        <row r="1502">
          <cell r="A1502" t="str">
            <v>GL001</v>
          </cell>
        </row>
        <row r="1503">
          <cell r="A1503" t="str">
            <v>GL001</v>
          </cell>
        </row>
        <row r="1504">
          <cell r="A1504" t="str">
            <v>GL001</v>
          </cell>
        </row>
        <row r="1505">
          <cell r="A1505" t="str">
            <v>GL001</v>
          </cell>
        </row>
        <row r="1506">
          <cell r="A1506" t="str">
            <v>GL001</v>
          </cell>
        </row>
        <row r="1507">
          <cell r="A1507" t="str">
            <v>GL001</v>
          </cell>
        </row>
        <row r="1508">
          <cell r="A1508" t="str">
            <v>GL001</v>
          </cell>
        </row>
        <row r="1509">
          <cell r="A1509" t="str">
            <v>GL001</v>
          </cell>
        </row>
        <row r="1510">
          <cell r="A1510" t="str">
            <v>GL001</v>
          </cell>
        </row>
        <row r="1511">
          <cell r="A1511" t="str">
            <v>GL001</v>
          </cell>
        </row>
        <row r="1512">
          <cell r="A1512" t="str">
            <v>GL001</v>
          </cell>
        </row>
        <row r="1513">
          <cell r="A1513" t="str">
            <v>GL001</v>
          </cell>
        </row>
        <row r="1514">
          <cell r="A1514" t="str">
            <v>GL001</v>
          </cell>
        </row>
        <row r="1515">
          <cell r="A1515" t="str">
            <v>GL001</v>
          </cell>
        </row>
        <row r="1516">
          <cell r="A1516" t="str">
            <v>GL001</v>
          </cell>
        </row>
        <row r="1517">
          <cell r="A1517" t="str">
            <v>GL001</v>
          </cell>
        </row>
        <row r="1518">
          <cell r="A1518" t="str">
            <v>GL001</v>
          </cell>
        </row>
        <row r="1519">
          <cell r="A1519" t="str">
            <v>GL001</v>
          </cell>
        </row>
        <row r="1520">
          <cell r="A1520" t="str">
            <v>GL001</v>
          </cell>
        </row>
        <row r="1521">
          <cell r="A1521" t="str">
            <v>GL001</v>
          </cell>
        </row>
        <row r="1522">
          <cell r="A1522" t="str">
            <v>GL001</v>
          </cell>
        </row>
        <row r="1523">
          <cell r="A1523" t="str">
            <v>GL001</v>
          </cell>
        </row>
        <row r="1524">
          <cell r="A1524" t="str">
            <v>GL001</v>
          </cell>
        </row>
        <row r="1525">
          <cell r="A1525" t="str">
            <v>GL001</v>
          </cell>
        </row>
        <row r="1526">
          <cell r="A1526" t="str">
            <v>GL001</v>
          </cell>
        </row>
        <row r="1527">
          <cell r="A1527" t="str">
            <v>GL001</v>
          </cell>
        </row>
        <row r="1528">
          <cell r="A1528" t="str">
            <v>GL001</v>
          </cell>
        </row>
        <row r="1529">
          <cell r="A1529" t="str">
            <v>GL001</v>
          </cell>
        </row>
        <row r="1530">
          <cell r="A1530" t="str">
            <v>GL001</v>
          </cell>
        </row>
        <row r="1531">
          <cell r="A1531" t="str">
            <v>GL001</v>
          </cell>
        </row>
        <row r="1532">
          <cell r="A1532" t="str">
            <v>GL001</v>
          </cell>
        </row>
        <row r="1533">
          <cell r="A1533" t="str">
            <v>GL001</v>
          </cell>
        </row>
        <row r="1534">
          <cell r="A1534" t="str">
            <v>GL001</v>
          </cell>
        </row>
        <row r="1535">
          <cell r="A1535" t="str">
            <v>GL001</v>
          </cell>
        </row>
        <row r="1536">
          <cell r="A1536" t="str">
            <v>GL001</v>
          </cell>
        </row>
        <row r="1537">
          <cell r="A1537" t="str">
            <v>GL001</v>
          </cell>
        </row>
        <row r="1538">
          <cell r="A1538" t="str">
            <v>GL001</v>
          </cell>
        </row>
        <row r="1539">
          <cell r="A1539" t="str">
            <v>GL001</v>
          </cell>
        </row>
        <row r="1540">
          <cell r="A1540" t="str">
            <v>GL001</v>
          </cell>
        </row>
        <row r="1541">
          <cell r="A1541" t="str">
            <v>GL001</v>
          </cell>
        </row>
        <row r="1542">
          <cell r="A1542" t="str">
            <v>GL001</v>
          </cell>
        </row>
        <row r="1543">
          <cell r="A1543" t="str">
            <v>GL001</v>
          </cell>
        </row>
        <row r="1544">
          <cell r="A1544" t="str">
            <v>GL001</v>
          </cell>
        </row>
        <row r="1545">
          <cell r="A1545" t="str">
            <v>GL001</v>
          </cell>
        </row>
        <row r="1546">
          <cell r="A1546" t="str">
            <v>GL001</v>
          </cell>
        </row>
        <row r="1547">
          <cell r="A1547" t="str">
            <v>GL001</v>
          </cell>
        </row>
        <row r="1548">
          <cell r="A1548" t="str">
            <v>GL001</v>
          </cell>
        </row>
        <row r="1549">
          <cell r="A1549" t="str">
            <v>GL001</v>
          </cell>
        </row>
        <row r="1550">
          <cell r="A1550" t="str">
            <v>GL001</v>
          </cell>
        </row>
        <row r="1551">
          <cell r="A1551" t="str">
            <v>GL001</v>
          </cell>
        </row>
        <row r="1552">
          <cell r="A1552" t="str">
            <v>GL001</v>
          </cell>
        </row>
        <row r="1553">
          <cell r="A1553" t="str">
            <v>GL001</v>
          </cell>
        </row>
        <row r="1554">
          <cell r="A1554" t="str">
            <v>GL001</v>
          </cell>
        </row>
        <row r="1555">
          <cell r="A1555" t="str">
            <v>GL001</v>
          </cell>
        </row>
        <row r="1556">
          <cell r="A1556" t="str">
            <v>GL001</v>
          </cell>
        </row>
        <row r="1557">
          <cell r="A1557" t="str">
            <v>GL001</v>
          </cell>
        </row>
        <row r="1558">
          <cell r="A1558" t="str">
            <v>GL001</v>
          </cell>
        </row>
        <row r="1559">
          <cell r="A1559" t="str">
            <v>GL001</v>
          </cell>
        </row>
        <row r="1560">
          <cell r="A1560" t="str">
            <v>GL001</v>
          </cell>
        </row>
        <row r="1561">
          <cell r="A1561" t="str">
            <v>GL001</v>
          </cell>
        </row>
        <row r="1562">
          <cell r="A1562" t="str">
            <v>GL001</v>
          </cell>
        </row>
        <row r="1563">
          <cell r="A1563" t="str">
            <v>GL001</v>
          </cell>
        </row>
        <row r="1564">
          <cell r="A1564" t="str">
            <v>GL001</v>
          </cell>
        </row>
        <row r="1565">
          <cell r="A1565" t="str">
            <v>GL001</v>
          </cell>
        </row>
        <row r="1566">
          <cell r="A1566" t="str">
            <v>GL001</v>
          </cell>
        </row>
        <row r="1567">
          <cell r="A1567" t="str">
            <v>GL001</v>
          </cell>
        </row>
        <row r="1568">
          <cell r="A1568" t="str">
            <v>GL001</v>
          </cell>
        </row>
        <row r="1569">
          <cell r="A1569" t="str">
            <v>GL001</v>
          </cell>
        </row>
        <row r="1570">
          <cell r="A1570" t="str">
            <v>GL001</v>
          </cell>
        </row>
        <row r="1571">
          <cell r="A1571" t="str">
            <v>GL001</v>
          </cell>
        </row>
        <row r="1572">
          <cell r="A1572" t="str">
            <v>GL001</v>
          </cell>
        </row>
        <row r="1573">
          <cell r="A1573" t="str">
            <v>GL001</v>
          </cell>
        </row>
        <row r="1574">
          <cell r="A1574" t="str">
            <v>GL001</v>
          </cell>
        </row>
        <row r="1575">
          <cell r="A1575" t="str">
            <v>GL001</v>
          </cell>
        </row>
        <row r="1576">
          <cell r="A1576" t="str">
            <v>GL001</v>
          </cell>
        </row>
        <row r="1577">
          <cell r="A1577" t="str">
            <v>GL001</v>
          </cell>
        </row>
        <row r="1578">
          <cell r="A1578" t="str">
            <v>GL001</v>
          </cell>
        </row>
        <row r="1579">
          <cell r="A1579" t="str">
            <v>GL001</v>
          </cell>
        </row>
        <row r="1580">
          <cell r="A1580" t="str">
            <v>GL001</v>
          </cell>
        </row>
        <row r="1581">
          <cell r="A1581" t="str">
            <v>GL001</v>
          </cell>
        </row>
        <row r="1582">
          <cell r="A1582" t="str">
            <v>GL001</v>
          </cell>
        </row>
        <row r="1583">
          <cell r="A1583" t="str">
            <v>GL001</v>
          </cell>
        </row>
        <row r="1584">
          <cell r="A1584" t="str">
            <v>GL001</v>
          </cell>
        </row>
        <row r="1585">
          <cell r="A1585" t="str">
            <v>GL001</v>
          </cell>
        </row>
        <row r="1586">
          <cell r="A1586" t="str">
            <v>GL001</v>
          </cell>
        </row>
        <row r="1587">
          <cell r="A1587" t="str">
            <v>GL001</v>
          </cell>
        </row>
        <row r="1588">
          <cell r="A1588" t="str">
            <v>GL001</v>
          </cell>
        </row>
        <row r="1589">
          <cell r="A1589" t="str">
            <v>GL001</v>
          </cell>
        </row>
        <row r="1590">
          <cell r="A1590" t="str">
            <v>GL001</v>
          </cell>
        </row>
        <row r="1591">
          <cell r="A1591" t="str">
            <v>GL001</v>
          </cell>
        </row>
        <row r="1592">
          <cell r="A1592" t="str">
            <v>GL001</v>
          </cell>
        </row>
        <row r="1593">
          <cell r="A1593" t="str">
            <v>GL001</v>
          </cell>
        </row>
        <row r="1594">
          <cell r="A1594" t="str">
            <v>GL001</v>
          </cell>
        </row>
        <row r="1595">
          <cell r="A1595" t="str">
            <v>GL001</v>
          </cell>
        </row>
        <row r="1596">
          <cell r="A1596" t="str">
            <v>GL001</v>
          </cell>
        </row>
        <row r="1597">
          <cell r="A1597" t="str">
            <v>GL001</v>
          </cell>
        </row>
        <row r="1598">
          <cell r="A1598" t="str">
            <v>GL001</v>
          </cell>
        </row>
        <row r="1599">
          <cell r="A1599" t="str">
            <v>GL001</v>
          </cell>
        </row>
        <row r="1600">
          <cell r="A1600" t="str">
            <v>GL001</v>
          </cell>
        </row>
        <row r="1601">
          <cell r="A1601" t="str">
            <v>GL001</v>
          </cell>
        </row>
        <row r="1602">
          <cell r="A1602" t="str">
            <v>GL001</v>
          </cell>
        </row>
        <row r="1603">
          <cell r="A1603" t="str">
            <v>GL001</v>
          </cell>
        </row>
        <row r="1604">
          <cell r="A1604" t="str">
            <v>GL001</v>
          </cell>
        </row>
        <row r="1605">
          <cell r="A1605" t="str">
            <v>GL001</v>
          </cell>
        </row>
        <row r="1606">
          <cell r="A1606" t="str">
            <v>GL001</v>
          </cell>
        </row>
        <row r="1607">
          <cell r="A1607" t="str">
            <v>GL001</v>
          </cell>
        </row>
        <row r="1608">
          <cell r="A1608" t="str">
            <v>GL001</v>
          </cell>
        </row>
        <row r="1609">
          <cell r="A1609" t="str">
            <v>GL001</v>
          </cell>
        </row>
        <row r="1610">
          <cell r="A1610" t="str">
            <v>GL001</v>
          </cell>
        </row>
        <row r="1611">
          <cell r="A1611" t="str">
            <v>GL001</v>
          </cell>
        </row>
        <row r="1612">
          <cell r="A1612" t="str">
            <v>GL001</v>
          </cell>
        </row>
        <row r="1613">
          <cell r="A1613" t="str">
            <v>GL001</v>
          </cell>
        </row>
        <row r="1614">
          <cell r="A1614" t="str">
            <v>GL001</v>
          </cell>
        </row>
        <row r="1615">
          <cell r="A1615" t="str">
            <v>GL001</v>
          </cell>
        </row>
        <row r="1616">
          <cell r="A1616" t="str">
            <v>GL001</v>
          </cell>
        </row>
        <row r="1617">
          <cell r="A1617" t="str">
            <v>GL001</v>
          </cell>
        </row>
        <row r="1618">
          <cell r="A1618" t="str">
            <v>GL001</v>
          </cell>
        </row>
        <row r="1619">
          <cell r="A1619" t="str">
            <v>GL001</v>
          </cell>
        </row>
        <row r="1620">
          <cell r="A1620" t="str">
            <v>GL001</v>
          </cell>
        </row>
        <row r="1621">
          <cell r="A1621" t="str">
            <v>GL001</v>
          </cell>
        </row>
        <row r="1622">
          <cell r="A1622" t="str">
            <v>GL001</v>
          </cell>
        </row>
        <row r="1623">
          <cell r="A1623" t="str">
            <v>GL001</v>
          </cell>
        </row>
        <row r="1624">
          <cell r="A1624" t="str">
            <v>GL001</v>
          </cell>
        </row>
        <row r="1625">
          <cell r="A1625" t="str">
            <v>GL001</v>
          </cell>
        </row>
        <row r="1626">
          <cell r="A1626" t="str">
            <v>GL001</v>
          </cell>
        </row>
        <row r="1627">
          <cell r="A1627" t="str">
            <v>GL001</v>
          </cell>
        </row>
        <row r="1628">
          <cell r="A1628" t="str">
            <v>GL001</v>
          </cell>
        </row>
        <row r="1629">
          <cell r="A1629" t="str">
            <v>GL001</v>
          </cell>
        </row>
        <row r="1630">
          <cell r="A1630" t="str">
            <v>GL001</v>
          </cell>
        </row>
        <row r="1631">
          <cell r="A1631" t="str">
            <v>GL001</v>
          </cell>
        </row>
        <row r="1632">
          <cell r="A1632" t="str">
            <v>GL001</v>
          </cell>
        </row>
        <row r="1633">
          <cell r="A1633" t="str">
            <v>GL001</v>
          </cell>
        </row>
        <row r="1634">
          <cell r="A1634" t="str">
            <v>GL001</v>
          </cell>
        </row>
        <row r="1635">
          <cell r="A1635" t="str">
            <v>GL001</v>
          </cell>
        </row>
        <row r="1636">
          <cell r="A1636" t="str">
            <v>GL001</v>
          </cell>
        </row>
        <row r="1637">
          <cell r="A1637" t="str">
            <v>GL001</v>
          </cell>
        </row>
        <row r="1638">
          <cell r="A1638" t="str">
            <v>GL001</v>
          </cell>
        </row>
        <row r="1639">
          <cell r="A1639" t="str">
            <v>GL001</v>
          </cell>
        </row>
        <row r="1640">
          <cell r="A1640" t="str">
            <v>GL001</v>
          </cell>
        </row>
        <row r="1641">
          <cell r="A1641" t="str">
            <v>GL001</v>
          </cell>
        </row>
        <row r="1642">
          <cell r="A1642" t="str">
            <v>GL001</v>
          </cell>
        </row>
        <row r="1643">
          <cell r="A1643" t="str">
            <v>GL001</v>
          </cell>
        </row>
        <row r="1644">
          <cell r="A1644" t="str">
            <v>GL001</v>
          </cell>
        </row>
        <row r="1645">
          <cell r="A1645" t="str">
            <v>GL001</v>
          </cell>
        </row>
        <row r="1646">
          <cell r="A1646" t="str">
            <v>GL001</v>
          </cell>
        </row>
        <row r="1647">
          <cell r="A1647" t="str">
            <v>GL001</v>
          </cell>
        </row>
        <row r="1648">
          <cell r="A1648" t="str">
            <v>GL001</v>
          </cell>
        </row>
        <row r="1649">
          <cell r="A1649" t="str">
            <v>GL001</v>
          </cell>
        </row>
        <row r="1650">
          <cell r="A1650" t="str">
            <v>GL001</v>
          </cell>
        </row>
        <row r="1651">
          <cell r="A1651" t="str">
            <v>GL001</v>
          </cell>
        </row>
        <row r="1652">
          <cell r="A1652" t="str">
            <v>GL001</v>
          </cell>
        </row>
        <row r="1653">
          <cell r="A1653" t="str">
            <v>GL001</v>
          </cell>
        </row>
        <row r="1654">
          <cell r="A1654" t="str">
            <v>GL001</v>
          </cell>
        </row>
        <row r="1655">
          <cell r="A1655" t="str">
            <v>GL001</v>
          </cell>
        </row>
        <row r="1656">
          <cell r="A1656" t="str">
            <v>GL001</v>
          </cell>
        </row>
        <row r="1657">
          <cell r="A1657" t="str">
            <v>GL001</v>
          </cell>
        </row>
        <row r="1658">
          <cell r="A1658" t="str">
            <v>GL001</v>
          </cell>
        </row>
        <row r="1659">
          <cell r="A1659" t="str">
            <v>GL001</v>
          </cell>
        </row>
        <row r="1660">
          <cell r="A1660" t="str">
            <v>GL001</v>
          </cell>
        </row>
        <row r="1661">
          <cell r="A1661" t="str">
            <v>GL001</v>
          </cell>
        </row>
        <row r="1662">
          <cell r="A1662" t="str">
            <v>GL001</v>
          </cell>
        </row>
        <row r="1663">
          <cell r="A1663" t="str">
            <v>GL001</v>
          </cell>
        </row>
        <row r="1664">
          <cell r="A1664" t="str">
            <v>GL001</v>
          </cell>
        </row>
        <row r="1665">
          <cell r="A1665" t="str">
            <v>GL001</v>
          </cell>
        </row>
        <row r="1666">
          <cell r="A1666" t="str">
            <v>GL001</v>
          </cell>
        </row>
        <row r="1667">
          <cell r="A1667" t="str">
            <v>GL001</v>
          </cell>
        </row>
        <row r="1668">
          <cell r="A1668" t="str">
            <v>GL001</v>
          </cell>
        </row>
        <row r="1669">
          <cell r="A1669" t="str">
            <v>GL001</v>
          </cell>
        </row>
        <row r="1670">
          <cell r="A1670" t="str">
            <v>GL001</v>
          </cell>
        </row>
        <row r="1671">
          <cell r="A1671" t="str">
            <v>GL001</v>
          </cell>
        </row>
        <row r="1672">
          <cell r="A1672" t="str">
            <v>GL001</v>
          </cell>
        </row>
        <row r="1673">
          <cell r="A1673" t="str">
            <v>GL001</v>
          </cell>
        </row>
        <row r="1674">
          <cell r="A1674" t="str">
            <v>GL001</v>
          </cell>
        </row>
        <row r="1675">
          <cell r="A1675" t="str">
            <v>GL001</v>
          </cell>
        </row>
        <row r="1676">
          <cell r="A1676" t="str">
            <v>GL001</v>
          </cell>
        </row>
        <row r="1677">
          <cell r="A1677" t="str">
            <v>GL001</v>
          </cell>
        </row>
        <row r="1678">
          <cell r="A1678" t="str">
            <v>GL001</v>
          </cell>
        </row>
        <row r="1679">
          <cell r="A1679" t="str">
            <v>GL001</v>
          </cell>
        </row>
        <row r="1680">
          <cell r="A1680" t="str">
            <v>GL001</v>
          </cell>
        </row>
        <row r="1681">
          <cell r="A1681" t="str">
            <v>GL001</v>
          </cell>
        </row>
        <row r="1682">
          <cell r="A1682" t="str">
            <v>GL001</v>
          </cell>
        </row>
        <row r="1683">
          <cell r="A1683" t="str">
            <v>GL001</v>
          </cell>
        </row>
        <row r="1684">
          <cell r="A1684" t="str">
            <v>GL001</v>
          </cell>
        </row>
        <row r="1685">
          <cell r="A1685" t="str">
            <v>GL001</v>
          </cell>
        </row>
        <row r="1686">
          <cell r="A1686" t="str">
            <v>GL001</v>
          </cell>
        </row>
        <row r="1687">
          <cell r="A1687" t="str">
            <v>GL001</v>
          </cell>
        </row>
        <row r="1688">
          <cell r="A1688" t="str">
            <v>GL001</v>
          </cell>
        </row>
        <row r="1689">
          <cell r="A1689" t="str">
            <v>GL001</v>
          </cell>
        </row>
        <row r="1690">
          <cell r="A1690" t="str">
            <v>GL001</v>
          </cell>
        </row>
        <row r="1691">
          <cell r="A1691" t="str">
            <v>GL001</v>
          </cell>
        </row>
        <row r="1692">
          <cell r="A1692" t="str">
            <v>GL001</v>
          </cell>
        </row>
        <row r="1693">
          <cell r="A1693" t="str">
            <v>GL001</v>
          </cell>
        </row>
        <row r="1694">
          <cell r="A1694" t="str">
            <v>GL001</v>
          </cell>
        </row>
        <row r="1695">
          <cell r="A1695" t="str">
            <v>GL001</v>
          </cell>
        </row>
        <row r="1696">
          <cell r="A1696" t="str">
            <v>GL001</v>
          </cell>
        </row>
        <row r="1697">
          <cell r="A1697" t="str">
            <v>GL001</v>
          </cell>
        </row>
        <row r="1698">
          <cell r="A1698" t="str">
            <v>GL001</v>
          </cell>
        </row>
        <row r="1699">
          <cell r="A1699" t="str">
            <v>GL001</v>
          </cell>
        </row>
        <row r="1700">
          <cell r="A1700" t="str">
            <v>GL001</v>
          </cell>
        </row>
        <row r="1701">
          <cell r="A1701" t="str">
            <v>GL001</v>
          </cell>
        </row>
        <row r="1702">
          <cell r="A1702" t="str">
            <v>GL001</v>
          </cell>
        </row>
        <row r="1703">
          <cell r="A1703" t="str">
            <v>GL001</v>
          </cell>
        </row>
        <row r="1704">
          <cell r="A1704" t="str">
            <v>GL001</v>
          </cell>
        </row>
        <row r="1705">
          <cell r="A1705" t="str">
            <v>GL001</v>
          </cell>
        </row>
        <row r="1706">
          <cell r="A1706" t="str">
            <v>GL001</v>
          </cell>
        </row>
        <row r="1707">
          <cell r="A1707" t="str">
            <v>GL001</v>
          </cell>
        </row>
        <row r="1708">
          <cell r="A1708" t="str">
            <v>GL001</v>
          </cell>
        </row>
        <row r="1709">
          <cell r="A1709" t="str">
            <v>GL001</v>
          </cell>
        </row>
        <row r="1710">
          <cell r="A1710" t="str">
            <v>GL001</v>
          </cell>
        </row>
        <row r="1711">
          <cell r="A1711" t="str">
            <v>GL001</v>
          </cell>
        </row>
        <row r="1712">
          <cell r="A1712" t="str">
            <v>GL001</v>
          </cell>
        </row>
        <row r="1713">
          <cell r="A1713" t="str">
            <v>GL001</v>
          </cell>
        </row>
        <row r="1714">
          <cell r="A1714" t="str">
            <v>GL001</v>
          </cell>
        </row>
        <row r="1715">
          <cell r="A1715" t="str">
            <v>GL001</v>
          </cell>
        </row>
        <row r="1716">
          <cell r="A1716" t="str">
            <v>GL001</v>
          </cell>
        </row>
        <row r="1717">
          <cell r="A1717" t="str">
            <v>GL001</v>
          </cell>
        </row>
        <row r="1718">
          <cell r="A1718" t="str">
            <v>GL001</v>
          </cell>
        </row>
        <row r="1719">
          <cell r="A1719" t="str">
            <v>GL001</v>
          </cell>
        </row>
        <row r="1720">
          <cell r="A1720" t="str">
            <v>GL001</v>
          </cell>
        </row>
        <row r="1721">
          <cell r="A1721" t="str">
            <v>GL001</v>
          </cell>
        </row>
        <row r="1722">
          <cell r="A1722" t="str">
            <v>GL001</v>
          </cell>
        </row>
        <row r="1723">
          <cell r="A1723" t="str">
            <v>GL001</v>
          </cell>
        </row>
        <row r="1724">
          <cell r="A1724" t="str">
            <v>GL001</v>
          </cell>
        </row>
        <row r="1725">
          <cell r="A1725" t="str">
            <v>GL001</v>
          </cell>
        </row>
        <row r="1726">
          <cell r="A1726" t="str">
            <v>GL001</v>
          </cell>
        </row>
        <row r="1727">
          <cell r="A1727" t="str">
            <v>GL001</v>
          </cell>
        </row>
        <row r="1728">
          <cell r="A1728" t="str">
            <v>GL001</v>
          </cell>
        </row>
        <row r="1729">
          <cell r="A1729" t="str">
            <v>GL001</v>
          </cell>
        </row>
        <row r="1730">
          <cell r="A1730" t="str">
            <v>GL001</v>
          </cell>
        </row>
        <row r="1731">
          <cell r="A1731" t="str">
            <v>GL001</v>
          </cell>
        </row>
        <row r="1732">
          <cell r="A1732" t="str">
            <v>GL001</v>
          </cell>
        </row>
        <row r="1733">
          <cell r="A1733" t="str">
            <v>GL001</v>
          </cell>
        </row>
        <row r="1734">
          <cell r="A1734" t="str">
            <v>GL001</v>
          </cell>
        </row>
        <row r="1735">
          <cell r="A1735" t="str">
            <v>GL001</v>
          </cell>
        </row>
        <row r="1736">
          <cell r="A1736" t="str">
            <v>GL001</v>
          </cell>
        </row>
        <row r="1737">
          <cell r="A1737" t="str">
            <v>GL001</v>
          </cell>
        </row>
        <row r="1738">
          <cell r="A1738" t="str">
            <v>GL001</v>
          </cell>
        </row>
        <row r="1739">
          <cell r="A1739" t="str">
            <v>GL001</v>
          </cell>
        </row>
        <row r="1740">
          <cell r="A1740" t="str">
            <v>GL001</v>
          </cell>
        </row>
        <row r="1741">
          <cell r="A1741" t="str">
            <v>GL001</v>
          </cell>
        </row>
        <row r="1742">
          <cell r="A1742" t="str">
            <v>GL001</v>
          </cell>
        </row>
        <row r="1743">
          <cell r="A1743" t="str">
            <v>GL001</v>
          </cell>
        </row>
        <row r="1744">
          <cell r="A1744" t="str">
            <v>GL001</v>
          </cell>
        </row>
        <row r="1745">
          <cell r="A1745" t="str">
            <v>GL001</v>
          </cell>
        </row>
        <row r="1746">
          <cell r="A1746" t="str">
            <v>GL001</v>
          </cell>
        </row>
        <row r="1747">
          <cell r="A1747" t="str">
            <v>GL001</v>
          </cell>
        </row>
        <row r="1748">
          <cell r="A1748" t="str">
            <v>GL001</v>
          </cell>
        </row>
        <row r="1749">
          <cell r="A1749" t="str">
            <v>GL001</v>
          </cell>
        </row>
        <row r="1750">
          <cell r="A1750" t="str">
            <v>GL001</v>
          </cell>
        </row>
        <row r="1751">
          <cell r="A1751" t="str">
            <v>GL001</v>
          </cell>
        </row>
        <row r="1752">
          <cell r="A1752" t="str">
            <v>GL001</v>
          </cell>
        </row>
        <row r="1753">
          <cell r="A1753" t="str">
            <v>GL001</v>
          </cell>
        </row>
        <row r="1754">
          <cell r="A1754" t="str">
            <v>GL001</v>
          </cell>
        </row>
        <row r="1755">
          <cell r="A1755" t="str">
            <v>GL001</v>
          </cell>
        </row>
        <row r="1756">
          <cell r="A1756" t="str">
            <v>GL001</v>
          </cell>
        </row>
        <row r="1757">
          <cell r="A1757" t="str">
            <v>GL001</v>
          </cell>
        </row>
        <row r="1758">
          <cell r="A1758" t="str">
            <v>GL001</v>
          </cell>
        </row>
        <row r="1759">
          <cell r="A1759" t="str">
            <v>GL001</v>
          </cell>
        </row>
        <row r="1760">
          <cell r="A1760" t="str">
            <v>GL001</v>
          </cell>
        </row>
        <row r="1761">
          <cell r="A1761" t="str">
            <v>GL001</v>
          </cell>
        </row>
        <row r="1762">
          <cell r="A1762" t="str">
            <v>GL001</v>
          </cell>
        </row>
        <row r="1763">
          <cell r="A1763" t="str">
            <v>GL001</v>
          </cell>
        </row>
        <row r="1764">
          <cell r="A1764" t="str">
            <v>GL001</v>
          </cell>
        </row>
        <row r="1765">
          <cell r="A1765" t="str">
            <v>GL001</v>
          </cell>
        </row>
        <row r="1766">
          <cell r="A1766" t="str">
            <v>GL001</v>
          </cell>
        </row>
        <row r="1767">
          <cell r="A1767" t="str">
            <v>GL001</v>
          </cell>
        </row>
        <row r="1768">
          <cell r="A1768" t="str">
            <v>GL001</v>
          </cell>
        </row>
        <row r="1769">
          <cell r="A1769" t="str">
            <v>GL001</v>
          </cell>
        </row>
        <row r="1770">
          <cell r="A1770" t="str">
            <v>GL001</v>
          </cell>
        </row>
        <row r="1771">
          <cell r="A1771" t="str">
            <v>GL001</v>
          </cell>
        </row>
        <row r="1772">
          <cell r="A1772" t="str">
            <v>GL001</v>
          </cell>
        </row>
        <row r="1773">
          <cell r="A1773" t="str">
            <v>GL001</v>
          </cell>
        </row>
        <row r="1774">
          <cell r="A1774" t="str">
            <v>GL001</v>
          </cell>
        </row>
        <row r="1775">
          <cell r="A1775" t="str">
            <v>GL001</v>
          </cell>
        </row>
        <row r="1776">
          <cell r="A1776" t="str">
            <v>GL001</v>
          </cell>
        </row>
        <row r="1777">
          <cell r="A1777" t="str">
            <v>GL001</v>
          </cell>
        </row>
        <row r="1778">
          <cell r="A1778" t="str">
            <v>GL001</v>
          </cell>
        </row>
        <row r="1779">
          <cell r="A1779" t="str">
            <v>GL001</v>
          </cell>
        </row>
        <row r="1780">
          <cell r="A1780" t="str">
            <v>GL001</v>
          </cell>
        </row>
        <row r="1781">
          <cell r="A1781" t="str">
            <v>GL001</v>
          </cell>
        </row>
        <row r="1782">
          <cell r="A1782" t="str">
            <v>GL001</v>
          </cell>
        </row>
        <row r="1783">
          <cell r="A1783" t="str">
            <v>GL001</v>
          </cell>
        </row>
        <row r="1784">
          <cell r="A1784" t="str">
            <v>GL001</v>
          </cell>
        </row>
        <row r="1785">
          <cell r="A1785" t="str">
            <v>GL001</v>
          </cell>
        </row>
        <row r="1786">
          <cell r="A1786" t="str">
            <v>GL001</v>
          </cell>
        </row>
        <row r="1787">
          <cell r="A1787" t="str">
            <v>GL001</v>
          </cell>
        </row>
        <row r="1788">
          <cell r="A1788" t="str">
            <v>GL001</v>
          </cell>
        </row>
        <row r="1789">
          <cell r="A1789" t="str">
            <v>GL001</v>
          </cell>
        </row>
        <row r="1790">
          <cell r="A1790" t="str">
            <v>GL001</v>
          </cell>
        </row>
        <row r="1791">
          <cell r="A1791" t="str">
            <v>GL001</v>
          </cell>
        </row>
        <row r="1792">
          <cell r="A1792" t="str">
            <v>GL001</v>
          </cell>
        </row>
        <row r="1793">
          <cell r="A1793" t="str">
            <v>GL001</v>
          </cell>
        </row>
        <row r="1794">
          <cell r="A1794" t="str">
            <v>GL001</v>
          </cell>
        </row>
        <row r="1795">
          <cell r="A1795" t="str">
            <v>GL001</v>
          </cell>
        </row>
        <row r="1796">
          <cell r="A1796" t="str">
            <v>GL001</v>
          </cell>
        </row>
        <row r="1797">
          <cell r="A1797" t="str">
            <v>GL001</v>
          </cell>
        </row>
        <row r="1798">
          <cell r="A1798" t="str">
            <v>GL001</v>
          </cell>
        </row>
        <row r="1799">
          <cell r="A1799" t="str">
            <v>GL001</v>
          </cell>
        </row>
        <row r="1800">
          <cell r="A1800" t="str">
            <v>GL001</v>
          </cell>
        </row>
        <row r="1801">
          <cell r="A1801" t="str">
            <v>GL001</v>
          </cell>
        </row>
        <row r="1802">
          <cell r="A1802" t="str">
            <v>GL001</v>
          </cell>
        </row>
        <row r="1803">
          <cell r="A1803" t="str">
            <v>GL001</v>
          </cell>
        </row>
        <row r="1804">
          <cell r="A1804" t="str">
            <v>GLALG</v>
          </cell>
        </row>
        <row r="1805">
          <cell r="A1805" t="str">
            <v>GLALG</v>
          </cell>
        </row>
        <row r="1806">
          <cell r="A1806" t="str">
            <v>GLALG</v>
          </cell>
        </row>
        <row r="1807">
          <cell r="A1807" t="str">
            <v>GLALG</v>
          </cell>
        </row>
        <row r="1808">
          <cell r="A1808" t="str">
            <v>GLALG</v>
          </cell>
        </row>
        <row r="1809">
          <cell r="A1809" t="str">
            <v>GLALG</v>
          </cell>
        </row>
        <row r="1810">
          <cell r="A1810" t="str">
            <v>GLALG</v>
          </cell>
        </row>
        <row r="1811">
          <cell r="A1811" t="str">
            <v>GLALG</v>
          </cell>
        </row>
        <row r="1812">
          <cell r="A1812" t="str">
            <v>GLALG</v>
          </cell>
        </row>
        <row r="1813">
          <cell r="A1813" t="str">
            <v>GLALG</v>
          </cell>
        </row>
        <row r="1814">
          <cell r="A1814" t="str">
            <v>GLALG</v>
          </cell>
        </row>
        <row r="1815">
          <cell r="A1815" t="str">
            <v>GLALG</v>
          </cell>
        </row>
        <row r="1816">
          <cell r="A1816" t="str">
            <v>GLALG</v>
          </cell>
        </row>
        <row r="1817">
          <cell r="A1817" t="str">
            <v>GLALG</v>
          </cell>
        </row>
        <row r="1818">
          <cell r="A1818" t="str">
            <v>GLALG</v>
          </cell>
        </row>
        <row r="1819">
          <cell r="A1819" t="str">
            <v>GLALG</v>
          </cell>
        </row>
        <row r="1820">
          <cell r="A1820" t="str">
            <v>GLALG</v>
          </cell>
        </row>
        <row r="1821">
          <cell r="A1821" t="str">
            <v>GLALG</v>
          </cell>
        </row>
        <row r="1822">
          <cell r="A1822" t="str">
            <v>GLALG</v>
          </cell>
        </row>
        <row r="1823">
          <cell r="A1823" t="str">
            <v>GLALG</v>
          </cell>
        </row>
        <row r="1824">
          <cell r="A1824" t="str">
            <v>GLALG</v>
          </cell>
        </row>
        <row r="1825">
          <cell r="A1825" t="str">
            <v>GLALG</v>
          </cell>
        </row>
        <row r="1826">
          <cell r="A1826" t="str">
            <v>GLALG</v>
          </cell>
        </row>
        <row r="1827">
          <cell r="A1827" t="str">
            <v>GLALG</v>
          </cell>
        </row>
        <row r="1828">
          <cell r="A1828" t="str">
            <v>GLALG</v>
          </cell>
        </row>
        <row r="1829">
          <cell r="A1829" t="str">
            <v>GLALG</v>
          </cell>
        </row>
        <row r="1830">
          <cell r="A1830" t="str">
            <v>GLALG</v>
          </cell>
        </row>
        <row r="1831">
          <cell r="A1831" t="str">
            <v>GLALG</v>
          </cell>
        </row>
        <row r="1832">
          <cell r="A1832" t="str">
            <v>GLALG</v>
          </cell>
        </row>
        <row r="1833">
          <cell r="A1833" t="str">
            <v>GLALG</v>
          </cell>
        </row>
        <row r="1834">
          <cell r="A1834" t="str">
            <v>GLALG</v>
          </cell>
        </row>
        <row r="1835">
          <cell r="A1835" t="str">
            <v>GLALG</v>
          </cell>
        </row>
        <row r="1836">
          <cell r="A1836" t="str">
            <v>GLALG</v>
          </cell>
        </row>
        <row r="1837">
          <cell r="A1837" t="str">
            <v>GLALG</v>
          </cell>
        </row>
        <row r="1838">
          <cell r="A1838" t="str">
            <v>GLALG</v>
          </cell>
        </row>
        <row r="1839">
          <cell r="A1839" t="str">
            <v>GLALG</v>
          </cell>
        </row>
        <row r="1840">
          <cell r="A1840" t="str">
            <v>GLALG</v>
          </cell>
        </row>
        <row r="1841">
          <cell r="A1841" t="str">
            <v>GLALG</v>
          </cell>
        </row>
        <row r="1842">
          <cell r="A1842" t="str">
            <v>GLALG</v>
          </cell>
        </row>
        <row r="1843">
          <cell r="A1843" t="str">
            <v>GLALG</v>
          </cell>
        </row>
        <row r="1844">
          <cell r="A1844" t="str">
            <v>GLALG</v>
          </cell>
        </row>
        <row r="1845">
          <cell r="A1845" t="str">
            <v>GLALG</v>
          </cell>
        </row>
        <row r="1846">
          <cell r="A1846" t="str">
            <v>GLALG</v>
          </cell>
        </row>
        <row r="1847">
          <cell r="A1847" t="str">
            <v>GLALG</v>
          </cell>
        </row>
        <row r="1848">
          <cell r="A1848" t="str">
            <v>GLALG</v>
          </cell>
        </row>
        <row r="1849">
          <cell r="A1849" t="str">
            <v>GLALG</v>
          </cell>
        </row>
        <row r="1850">
          <cell r="A1850" t="str">
            <v>GLALG</v>
          </cell>
        </row>
        <row r="1851">
          <cell r="A1851" t="str">
            <v>GLALG</v>
          </cell>
        </row>
        <row r="1852">
          <cell r="A1852" t="str">
            <v>GLALG</v>
          </cell>
        </row>
        <row r="1853">
          <cell r="A1853" t="str">
            <v>GLALG</v>
          </cell>
        </row>
        <row r="1854">
          <cell r="A1854" t="str">
            <v>GLALG</v>
          </cell>
        </row>
        <row r="1855">
          <cell r="A1855" t="str">
            <v>GLALG</v>
          </cell>
        </row>
        <row r="1856">
          <cell r="A1856" t="str">
            <v>GLALG</v>
          </cell>
        </row>
        <row r="1857">
          <cell r="A1857" t="str">
            <v>GLALG</v>
          </cell>
        </row>
        <row r="1858">
          <cell r="A1858" t="str">
            <v>GLALG</v>
          </cell>
        </row>
        <row r="1859">
          <cell r="A1859" t="str">
            <v>GLALG</v>
          </cell>
        </row>
        <row r="1860">
          <cell r="A1860" t="str">
            <v>GLALG</v>
          </cell>
        </row>
        <row r="1861">
          <cell r="A1861" t="str">
            <v>GLALG</v>
          </cell>
        </row>
        <row r="1862">
          <cell r="A1862" t="str">
            <v>GLALG</v>
          </cell>
        </row>
        <row r="1863">
          <cell r="A1863" t="str">
            <v>GLALG</v>
          </cell>
        </row>
        <row r="1864">
          <cell r="A1864" t="str">
            <v>GLALG</v>
          </cell>
        </row>
        <row r="1865">
          <cell r="A1865" t="str">
            <v>GLALG</v>
          </cell>
        </row>
        <row r="1866">
          <cell r="A1866" t="str">
            <v>GLALG</v>
          </cell>
        </row>
        <row r="1867">
          <cell r="A1867" t="str">
            <v>GLALG</v>
          </cell>
        </row>
        <row r="1868">
          <cell r="A1868" t="str">
            <v>GLALG</v>
          </cell>
        </row>
        <row r="1869">
          <cell r="A1869" t="str">
            <v>GLALG</v>
          </cell>
        </row>
        <row r="1870">
          <cell r="A1870" t="str">
            <v>GLALG</v>
          </cell>
        </row>
        <row r="1871">
          <cell r="A1871" t="str">
            <v>GLALG</v>
          </cell>
        </row>
        <row r="1872">
          <cell r="A1872" t="str">
            <v>GLALG</v>
          </cell>
        </row>
        <row r="1873">
          <cell r="A1873" t="str">
            <v>GLALG</v>
          </cell>
        </row>
        <row r="1874">
          <cell r="A1874" t="str">
            <v>GLALG</v>
          </cell>
        </row>
        <row r="1875">
          <cell r="A1875" t="str">
            <v>GLALG</v>
          </cell>
        </row>
        <row r="1876">
          <cell r="A1876" t="str">
            <v>GLALG</v>
          </cell>
        </row>
        <row r="1877">
          <cell r="A1877" t="str">
            <v>GLALG</v>
          </cell>
        </row>
        <row r="1878">
          <cell r="A1878" t="str">
            <v>GLALG</v>
          </cell>
        </row>
        <row r="1879">
          <cell r="A1879" t="str">
            <v>GLALG</v>
          </cell>
        </row>
        <row r="1880">
          <cell r="A1880" t="str">
            <v>GLALG</v>
          </cell>
        </row>
        <row r="1881">
          <cell r="A1881" t="str">
            <v>GLALG</v>
          </cell>
        </row>
        <row r="1882">
          <cell r="A1882" t="str">
            <v>GLALG</v>
          </cell>
        </row>
        <row r="1883">
          <cell r="A1883" t="str">
            <v>GLALG</v>
          </cell>
        </row>
        <row r="1884">
          <cell r="A1884" t="str">
            <v>GLALG</v>
          </cell>
        </row>
        <row r="1885">
          <cell r="A1885" t="str">
            <v>GLALG</v>
          </cell>
        </row>
        <row r="1886">
          <cell r="A1886" t="str">
            <v>GLALG</v>
          </cell>
        </row>
        <row r="1887">
          <cell r="A1887" t="str">
            <v>GLALG</v>
          </cell>
        </row>
        <row r="1888">
          <cell r="A1888" t="str">
            <v>GLALG</v>
          </cell>
        </row>
        <row r="1889">
          <cell r="A1889" t="str">
            <v>GLALG</v>
          </cell>
        </row>
        <row r="1890">
          <cell r="A1890" t="str">
            <v>GLALG</v>
          </cell>
        </row>
        <row r="1891">
          <cell r="A1891" t="str">
            <v>GLALG</v>
          </cell>
        </row>
        <row r="1892">
          <cell r="A1892" t="str">
            <v>GLALG</v>
          </cell>
        </row>
        <row r="1893">
          <cell r="A1893" t="str">
            <v>GLALG</v>
          </cell>
        </row>
        <row r="1894">
          <cell r="A1894" t="str">
            <v>GLALG</v>
          </cell>
        </row>
        <row r="1895">
          <cell r="A1895" t="str">
            <v>GLALG</v>
          </cell>
        </row>
        <row r="1896">
          <cell r="A1896" t="str">
            <v>GLALG</v>
          </cell>
        </row>
        <row r="1897">
          <cell r="A1897" t="str">
            <v>GLALG</v>
          </cell>
        </row>
        <row r="1898">
          <cell r="A1898" t="str">
            <v>GLALG</v>
          </cell>
        </row>
        <row r="1899">
          <cell r="A1899" t="str">
            <v>GLALG</v>
          </cell>
        </row>
        <row r="1900">
          <cell r="A1900" t="str">
            <v>GLCOE</v>
          </cell>
        </row>
        <row r="1901">
          <cell r="A1901" t="str">
            <v>GLCOE</v>
          </cell>
        </row>
        <row r="1902">
          <cell r="A1902" t="str">
            <v>GLCOE</v>
          </cell>
        </row>
        <row r="1903">
          <cell r="A1903" t="str">
            <v>GLCOE</v>
          </cell>
        </row>
        <row r="1904">
          <cell r="A1904" t="str">
            <v>GLCOE</v>
          </cell>
        </row>
        <row r="1905">
          <cell r="A1905" t="str">
            <v>GLCOE</v>
          </cell>
        </row>
        <row r="1906">
          <cell r="A1906" t="str">
            <v>GLCOE</v>
          </cell>
        </row>
        <row r="1907">
          <cell r="A1907" t="str">
            <v>GLCOE</v>
          </cell>
        </row>
        <row r="1908">
          <cell r="A1908" t="str">
            <v>GLCOE</v>
          </cell>
        </row>
        <row r="1909">
          <cell r="A1909" t="str">
            <v>GLCOE</v>
          </cell>
        </row>
        <row r="1910">
          <cell r="A1910" t="str">
            <v>GLCOE</v>
          </cell>
        </row>
        <row r="1911">
          <cell r="A1911" t="str">
            <v>GLCOE</v>
          </cell>
        </row>
        <row r="1912">
          <cell r="A1912" t="str">
            <v>GLCOE</v>
          </cell>
        </row>
        <row r="1913">
          <cell r="A1913" t="str">
            <v>GLCOE</v>
          </cell>
        </row>
        <row r="1914">
          <cell r="A1914" t="str">
            <v>GLCOE</v>
          </cell>
        </row>
        <row r="1915">
          <cell r="A1915" t="str">
            <v>GLCOE</v>
          </cell>
        </row>
        <row r="1916">
          <cell r="A1916" t="str">
            <v>GLCOE</v>
          </cell>
        </row>
        <row r="1917">
          <cell r="A1917" t="str">
            <v>GLFIB</v>
          </cell>
        </row>
        <row r="1918">
          <cell r="A1918" t="str">
            <v>GLFIB</v>
          </cell>
        </row>
        <row r="1919">
          <cell r="A1919" t="str">
            <v>GLFIB</v>
          </cell>
        </row>
        <row r="1920">
          <cell r="A1920" t="str">
            <v>GLFIB</v>
          </cell>
        </row>
        <row r="1921">
          <cell r="A1921" t="str">
            <v>GLFIB</v>
          </cell>
        </row>
        <row r="1922">
          <cell r="A1922" t="str">
            <v>GLFIB</v>
          </cell>
        </row>
        <row r="1923">
          <cell r="A1923" t="str">
            <v>GLFIB</v>
          </cell>
        </row>
        <row r="1924">
          <cell r="A1924" t="str">
            <v>GLFIB</v>
          </cell>
        </row>
        <row r="1925">
          <cell r="A1925" t="str">
            <v>GLFIB</v>
          </cell>
        </row>
        <row r="1926">
          <cell r="A1926" t="str">
            <v>GLFIB</v>
          </cell>
        </row>
        <row r="1927">
          <cell r="A1927" t="str">
            <v>GLFIB</v>
          </cell>
        </row>
        <row r="1928">
          <cell r="A1928" t="str">
            <v>GLFIB</v>
          </cell>
        </row>
        <row r="1929">
          <cell r="A1929" t="str">
            <v>GLFIB</v>
          </cell>
        </row>
        <row r="1930">
          <cell r="A1930" t="str">
            <v>GLFIB</v>
          </cell>
        </row>
        <row r="1931">
          <cell r="A1931" t="str">
            <v>GLFIB</v>
          </cell>
        </row>
        <row r="1932">
          <cell r="A1932" t="str">
            <v>GLFIB</v>
          </cell>
        </row>
        <row r="1933">
          <cell r="A1933" t="str">
            <v>GLFIB</v>
          </cell>
        </row>
        <row r="1934">
          <cell r="A1934" t="str">
            <v>GLFIB</v>
          </cell>
        </row>
        <row r="1935">
          <cell r="A1935" t="str">
            <v>GLFIB</v>
          </cell>
        </row>
        <row r="1936">
          <cell r="A1936" t="str">
            <v>GLFIB</v>
          </cell>
        </row>
        <row r="1937">
          <cell r="A1937" t="str">
            <v>GLFIB</v>
          </cell>
        </row>
        <row r="1938">
          <cell r="A1938" t="str">
            <v>GLFIB</v>
          </cell>
        </row>
        <row r="1939">
          <cell r="A1939" t="str">
            <v>GLFIB</v>
          </cell>
        </row>
        <row r="1940">
          <cell r="A1940" t="str">
            <v>GLFIB</v>
          </cell>
        </row>
        <row r="1941">
          <cell r="A1941" t="str">
            <v>GLFIB</v>
          </cell>
        </row>
        <row r="1942">
          <cell r="A1942" t="str">
            <v>GLFIB</v>
          </cell>
        </row>
        <row r="1943">
          <cell r="A1943" t="str">
            <v>GLFIB</v>
          </cell>
        </row>
        <row r="1944">
          <cell r="A1944" t="str">
            <v>GLFIB</v>
          </cell>
        </row>
        <row r="1945">
          <cell r="A1945" t="str">
            <v>GLFIB</v>
          </cell>
        </row>
        <row r="1946">
          <cell r="A1946" t="str">
            <v>GLFIB</v>
          </cell>
        </row>
        <row r="1947">
          <cell r="A1947" t="str">
            <v>GLFIB</v>
          </cell>
        </row>
        <row r="1948">
          <cell r="A1948" t="str">
            <v>GLFIB</v>
          </cell>
        </row>
        <row r="1949">
          <cell r="A1949" t="str">
            <v>GLFIB</v>
          </cell>
        </row>
        <row r="1950">
          <cell r="A1950" t="str">
            <v>GLFIB</v>
          </cell>
        </row>
        <row r="1951">
          <cell r="A1951" t="str">
            <v>GLFIB</v>
          </cell>
        </row>
        <row r="1952">
          <cell r="A1952" t="str">
            <v>GLFIB</v>
          </cell>
        </row>
        <row r="1953">
          <cell r="A1953" t="str">
            <v>GLFIB</v>
          </cell>
        </row>
        <row r="1954">
          <cell r="A1954" t="str">
            <v>GLFIB</v>
          </cell>
        </row>
        <row r="1955">
          <cell r="A1955" t="str">
            <v>GLFIB</v>
          </cell>
        </row>
        <row r="1956">
          <cell r="A1956" t="str">
            <v>GLFIB</v>
          </cell>
        </row>
        <row r="1957">
          <cell r="A1957" t="str">
            <v>GLFIB</v>
          </cell>
        </row>
        <row r="1958">
          <cell r="A1958" t="str">
            <v>GLFIB</v>
          </cell>
        </row>
        <row r="1959">
          <cell r="A1959" t="str">
            <v>GLFIB</v>
          </cell>
        </row>
        <row r="1960">
          <cell r="A1960" t="str">
            <v>GLFIB</v>
          </cell>
        </row>
        <row r="1961">
          <cell r="A1961" t="str">
            <v>GLFIB</v>
          </cell>
        </row>
        <row r="1962">
          <cell r="A1962" t="str">
            <v>GLFIB</v>
          </cell>
        </row>
        <row r="1963">
          <cell r="A1963" t="str">
            <v>GLFIB</v>
          </cell>
        </row>
        <row r="1964">
          <cell r="A1964" t="str">
            <v>GLFIB</v>
          </cell>
        </row>
        <row r="1965">
          <cell r="A1965" t="str">
            <v>GLFIB</v>
          </cell>
        </row>
        <row r="1966">
          <cell r="A1966" t="str">
            <v>GLFIB</v>
          </cell>
        </row>
        <row r="1967">
          <cell r="A1967" t="str">
            <v>GLFIB</v>
          </cell>
        </row>
        <row r="1968">
          <cell r="A1968" t="str">
            <v>GLFIB</v>
          </cell>
        </row>
        <row r="1969">
          <cell r="A1969" t="str">
            <v>GLFIB</v>
          </cell>
        </row>
        <row r="1970">
          <cell r="A1970" t="str">
            <v>GLFIB</v>
          </cell>
        </row>
        <row r="1971">
          <cell r="A1971" t="str">
            <v>GLFIB</v>
          </cell>
        </row>
        <row r="1972">
          <cell r="A1972" t="str">
            <v>GLFIB</v>
          </cell>
        </row>
        <row r="1973">
          <cell r="A1973" t="str">
            <v>GLFIB</v>
          </cell>
        </row>
        <row r="1974">
          <cell r="A1974" t="str">
            <v>GLFIB</v>
          </cell>
        </row>
        <row r="1975">
          <cell r="A1975" t="str">
            <v>GLFIB</v>
          </cell>
        </row>
        <row r="1976">
          <cell r="A1976" t="str">
            <v>GLFIB</v>
          </cell>
        </row>
        <row r="1977">
          <cell r="A1977" t="str">
            <v>GLFIB</v>
          </cell>
        </row>
        <row r="1978">
          <cell r="A1978" t="str">
            <v>GLFIB</v>
          </cell>
        </row>
        <row r="1979">
          <cell r="A1979" t="str">
            <v>GLFIB</v>
          </cell>
        </row>
        <row r="1980">
          <cell r="A1980" t="str">
            <v>GLFIB</v>
          </cell>
        </row>
        <row r="1981">
          <cell r="A1981" t="str">
            <v>GLFIB</v>
          </cell>
        </row>
        <row r="1982">
          <cell r="A1982" t="str">
            <v>GLFIB</v>
          </cell>
        </row>
        <row r="1983">
          <cell r="A1983" t="str">
            <v>GLFIB</v>
          </cell>
        </row>
        <row r="1984">
          <cell r="A1984" t="str">
            <v>GLFIB</v>
          </cell>
        </row>
        <row r="1985">
          <cell r="A1985" t="str">
            <v>GLFIB</v>
          </cell>
        </row>
        <row r="1986">
          <cell r="A1986" t="str">
            <v>GLFIB</v>
          </cell>
        </row>
        <row r="1987">
          <cell r="A1987" t="str">
            <v>GLFIB</v>
          </cell>
        </row>
        <row r="1988">
          <cell r="A1988" t="str">
            <v>GLFIB</v>
          </cell>
        </row>
        <row r="1989">
          <cell r="A1989" t="str">
            <v>GLFIB</v>
          </cell>
        </row>
        <row r="1990">
          <cell r="A1990" t="str">
            <v>GLFIB</v>
          </cell>
        </row>
        <row r="1991">
          <cell r="A1991" t="str">
            <v>GLFIB</v>
          </cell>
        </row>
        <row r="1992">
          <cell r="A1992" t="str">
            <v>GLFIB</v>
          </cell>
        </row>
        <row r="1993">
          <cell r="A1993" t="str">
            <v>GLFIB</v>
          </cell>
        </row>
        <row r="1994">
          <cell r="A1994" t="str">
            <v>GLFIB</v>
          </cell>
        </row>
        <row r="1995">
          <cell r="A1995" t="str">
            <v>GLFIB</v>
          </cell>
        </row>
        <row r="1996">
          <cell r="A1996" t="str">
            <v>GLFIB</v>
          </cell>
        </row>
        <row r="1997">
          <cell r="A1997" t="str">
            <v>GLFIB</v>
          </cell>
        </row>
        <row r="1998">
          <cell r="A1998" t="str">
            <v>GLFIB</v>
          </cell>
        </row>
        <row r="1999">
          <cell r="A1999" t="str">
            <v>GLFIB</v>
          </cell>
        </row>
        <row r="2000">
          <cell r="A2000" t="str">
            <v>GLFIB</v>
          </cell>
        </row>
        <row r="2001">
          <cell r="A2001" t="str">
            <v>GLFIB</v>
          </cell>
        </row>
        <row r="2002">
          <cell r="A2002" t="str">
            <v>GLFIB</v>
          </cell>
        </row>
        <row r="2003">
          <cell r="A2003" t="str">
            <v>GLFIB</v>
          </cell>
        </row>
        <row r="2004">
          <cell r="A2004" t="str">
            <v>GLFIB</v>
          </cell>
        </row>
        <row r="2005">
          <cell r="A2005" t="str">
            <v>GLFIB</v>
          </cell>
        </row>
        <row r="2006">
          <cell r="A2006" t="str">
            <v>GLFIB</v>
          </cell>
        </row>
        <row r="2007">
          <cell r="A2007" t="str">
            <v>GLFIB</v>
          </cell>
        </row>
        <row r="2008">
          <cell r="A2008" t="str">
            <v>GLFIB</v>
          </cell>
        </row>
        <row r="2009">
          <cell r="A2009" t="str">
            <v>GLFIB</v>
          </cell>
        </row>
        <row r="2010">
          <cell r="A2010" t="str">
            <v>GLFIB</v>
          </cell>
        </row>
        <row r="2011">
          <cell r="A2011" t="str">
            <v>GLFIB</v>
          </cell>
        </row>
        <row r="2012">
          <cell r="A2012" t="str">
            <v>GLFIB</v>
          </cell>
        </row>
        <row r="2013">
          <cell r="A2013" t="str">
            <v>GLFIB</v>
          </cell>
        </row>
        <row r="2014">
          <cell r="A2014" t="str">
            <v>GLFIB</v>
          </cell>
        </row>
        <row r="2015">
          <cell r="A2015" t="str">
            <v>GLFIB</v>
          </cell>
        </row>
        <row r="2016">
          <cell r="A2016" t="str">
            <v>GLFIB</v>
          </cell>
        </row>
        <row r="2017">
          <cell r="A2017" t="str">
            <v>GLFIB</v>
          </cell>
        </row>
        <row r="2018">
          <cell r="A2018" t="str">
            <v>GLFIB</v>
          </cell>
        </row>
        <row r="2019">
          <cell r="A2019" t="str">
            <v>GLFIB</v>
          </cell>
        </row>
        <row r="2020">
          <cell r="A2020" t="str">
            <v>GLFIB</v>
          </cell>
        </row>
        <row r="2021">
          <cell r="A2021" t="str">
            <v>GLFIB</v>
          </cell>
        </row>
        <row r="2022">
          <cell r="A2022" t="str">
            <v>GLFIB</v>
          </cell>
        </row>
        <row r="2023">
          <cell r="A2023" t="str">
            <v>GLFIB</v>
          </cell>
        </row>
        <row r="2024">
          <cell r="A2024" t="str">
            <v>GLFIB</v>
          </cell>
        </row>
        <row r="2025">
          <cell r="A2025" t="str">
            <v>GLFIB</v>
          </cell>
        </row>
        <row r="2026">
          <cell r="A2026" t="str">
            <v>GLFIB</v>
          </cell>
        </row>
        <row r="2027">
          <cell r="A2027" t="str">
            <v>GLFIB</v>
          </cell>
        </row>
        <row r="2028">
          <cell r="A2028" t="str">
            <v>GLFIB</v>
          </cell>
        </row>
        <row r="2029">
          <cell r="A2029" t="str">
            <v>GLFIB</v>
          </cell>
        </row>
        <row r="2030">
          <cell r="A2030" t="str">
            <v>GLGAS</v>
          </cell>
        </row>
        <row r="2031">
          <cell r="A2031" t="str">
            <v>GLGAS</v>
          </cell>
        </row>
        <row r="2032">
          <cell r="A2032" t="str">
            <v>GLGAS</v>
          </cell>
        </row>
        <row r="2033">
          <cell r="A2033" t="str">
            <v>GLGAS</v>
          </cell>
        </row>
        <row r="2034">
          <cell r="A2034" t="str">
            <v>GLGAS</v>
          </cell>
        </row>
        <row r="2035">
          <cell r="A2035" t="str">
            <v>GLGAS</v>
          </cell>
        </row>
        <row r="2036">
          <cell r="A2036" t="str">
            <v>GLGAS</v>
          </cell>
        </row>
        <row r="2037">
          <cell r="A2037" t="str">
            <v>GLGAS</v>
          </cell>
        </row>
        <row r="2038">
          <cell r="A2038" t="str">
            <v>GLGAS</v>
          </cell>
        </row>
        <row r="2039">
          <cell r="A2039" t="str">
            <v>GLGAS</v>
          </cell>
        </row>
        <row r="2040">
          <cell r="A2040" t="str">
            <v>GLGAS</v>
          </cell>
        </row>
        <row r="2041">
          <cell r="A2041" t="str">
            <v>GLGAS</v>
          </cell>
        </row>
        <row r="2042">
          <cell r="A2042" t="str">
            <v>GLGAS</v>
          </cell>
        </row>
        <row r="2043">
          <cell r="A2043" t="str">
            <v>GLGAS</v>
          </cell>
        </row>
        <row r="2044">
          <cell r="A2044" t="str">
            <v>GLGAS</v>
          </cell>
        </row>
        <row r="2045">
          <cell r="A2045" t="str">
            <v>GLGAS</v>
          </cell>
        </row>
        <row r="2046">
          <cell r="A2046" t="str">
            <v>GLGAS</v>
          </cell>
        </row>
        <row r="2047">
          <cell r="A2047" t="str">
            <v>GLGAS</v>
          </cell>
        </row>
        <row r="2048">
          <cell r="A2048" t="str">
            <v>GLGAS</v>
          </cell>
        </row>
        <row r="2049">
          <cell r="A2049" t="str">
            <v>GLGAS</v>
          </cell>
        </row>
        <row r="2050">
          <cell r="A2050" t="str">
            <v>GLGAS</v>
          </cell>
        </row>
        <row r="2051">
          <cell r="A2051" t="str">
            <v>GLGAS</v>
          </cell>
        </row>
        <row r="2052">
          <cell r="A2052" t="str">
            <v>GLGAS</v>
          </cell>
        </row>
        <row r="2053">
          <cell r="A2053" t="str">
            <v>GLGAS</v>
          </cell>
        </row>
        <row r="2054">
          <cell r="A2054" t="str">
            <v>GLGAS</v>
          </cell>
        </row>
        <row r="2055">
          <cell r="A2055" t="str">
            <v>GLGAS</v>
          </cell>
        </row>
        <row r="2056">
          <cell r="A2056" t="str">
            <v>GLGAS</v>
          </cell>
        </row>
        <row r="2057">
          <cell r="A2057" t="str">
            <v>GLGAS</v>
          </cell>
        </row>
        <row r="2058">
          <cell r="A2058" t="str">
            <v>GLGAS</v>
          </cell>
        </row>
        <row r="2059">
          <cell r="A2059" t="str">
            <v>GLGAS</v>
          </cell>
        </row>
        <row r="2060">
          <cell r="A2060" t="str">
            <v>GLGAS</v>
          </cell>
        </row>
        <row r="2061">
          <cell r="A2061" t="str">
            <v>GLGAS</v>
          </cell>
        </row>
        <row r="2062">
          <cell r="A2062" t="str">
            <v>GLGAS</v>
          </cell>
        </row>
        <row r="2063">
          <cell r="A2063" t="str">
            <v>GLGAS</v>
          </cell>
        </row>
        <row r="2064">
          <cell r="A2064" t="str">
            <v>GLGAS</v>
          </cell>
        </row>
        <row r="2065">
          <cell r="A2065" t="str">
            <v>GLGAS</v>
          </cell>
        </row>
        <row r="2066">
          <cell r="A2066" t="str">
            <v>GLGAS</v>
          </cell>
        </row>
        <row r="2067">
          <cell r="A2067" t="str">
            <v>GLGAS</v>
          </cell>
        </row>
        <row r="2068">
          <cell r="A2068" t="str">
            <v>GLGAS</v>
          </cell>
        </row>
        <row r="2069">
          <cell r="A2069" t="str">
            <v>GLGAS</v>
          </cell>
        </row>
        <row r="2070">
          <cell r="A2070" t="str">
            <v>GLGAS</v>
          </cell>
        </row>
        <row r="2071">
          <cell r="A2071" t="str">
            <v>GLGAS</v>
          </cell>
        </row>
        <row r="2072">
          <cell r="A2072" t="str">
            <v>GLGAS</v>
          </cell>
        </row>
        <row r="2073">
          <cell r="A2073" t="str">
            <v>GLGAS</v>
          </cell>
        </row>
        <row r="2074">
          <cell r="A2074" t="str">
            <v>GLGAS</v>
          </cell>
        </row>
        <row r="2075">
          <cell r="A2075" t="str">
            <v>GLGAS</v>
          </cell>
        </row>
        <row r="2076">
          <cell r="A2076" t="str">
            <v>GLGAS</v>
          </cell>
        </row>
        <row r="2077">
          <cell r="A2077" t="str">
            <v>GLGAS</v>
          </cell>
        </row>
        <row r="2078">
          <cell r="A2078" t="str">
            <v>GLGAS</v>
          </cell>
        </row>
        <row r="2079">
          <cell r="A2079" t="str">
            <v>GLGAS</v>
          </cell>
        </row>
        <row r="2080">
          <cell r="A2080" t="str">
            <v>GLGAS</v>
          </cell>
        </row>
        <row r="2081">
          <cell r="A2081" t="str">
            <v>GLGAS</v>
          </cell>
        </row>
        <row r="2082">
          <cell r="A2082" t="str">
            <v>GLGAS</v>
          </cell>
        </row>
        <row r="2083">
          <cell r="A2083" t="str">
            <v>GLGAS</v>
          </cell>
        </row>
        <row r="2084">
          <cell r="A2084" t="str">
            <v>GLGAS</v>
          </cell>
        </row>
        <row r="2085">
          <cell r="A2085" t="str">
            <v>GLGAS</v>
          </cell>
        </row>
        <row r="2086">
          <cell r="A2086" t="str">
            <v>GLGAS</v>
          </cell>
        </row>
        <row r="2087">
          <cell r="A2087" t="str">
            <v>GLGAS</v>
          </cell>
        </row>
        <row r="2088">
          <cell r="A2088" t="str">
            <v>GLGAS</v>
          </cell>
        </row>
        <row r="2089">
          <cell r="A2089" t="str">
            <v>GLGAS</v>
          </cell>
        </row>
        <row r="2090">
          <cell r="A2090" t="str">
            <v>GLGAS</v>
          </cell>
        </row>
        <row r="2091">
          <cell r="A2091" t="str">
            <v>GLGAS</v>
          </cell>
        </row>
        <row r="2092">
          <cell r="A2092" t="str">
            <v>GLGAS</v>
          </cell>
        </row>
        <row r="2093">
          <cell r="A2093" t="str">
            <v>GLGAS</v>
          </cell>
        </row>
        <row r="2094">
          <cell r="A2094" t="str">
            <v>GLGAS</v>
          </cell>
        </row>
        <row r="2095">
          <cell r="A2095" t="str">
            <v>GLGAS</v>
          </cell>
        </row>
        <row r="2096">
          <cell r="A2096" t="str">
            <v>GLGAS</v>
          </cell>
        </row>
        <row r="2097">
          <cell r="A2097" t="str">
            <v>GLGAS</v>
          </cell>
        </row>
        <row r="2098">
          <cell r="A2098" t="str">
            <v>GLGAS</v>
          </cell>
        </row>
        <row r="2099">
          <cell r="A2099" t="str">
            <v>GLGAS</v>
          </cell>
        </row>
        <row r="2100">
          <cell r="A2100" t="str">
            <v>GLGAS</v>
          </cell>
        </row>
        <row r="2101">
          <cell r="A2101" t="str">
            <v>GLGAS</v>
          </cell>
        </row>
        <row r="2102">
          <cell r="A2102" t="str">
            <v>GLGAS</v>
          </cell>
        </row>
        <row r="2103">
          <cell r="A2103" t="str">
            <v>GLGAS</v>
          </cell>
        </row>
        <row r="2104">
          <cell r="A2104" t="str">
            <v>GLGAS</v>
          </cell>
        </row>
        <row r="2105">
          <cell r="A2105" t="str">
            <v>GLGAS</v>
          </cell>
        </row>
        <row r="2106">
          <cell r="A2106" t="str">
            <v>GLGAS</v>
          </cell>
        </row>
        <row r="2107">
          <cell r="A2107" t="str">
            <v>GLGAS</v>
          </cell>
        </row>
        <row r="2108">
          <cell r="A2108" t="str">
            <v>GLGAS</v>
          </cell>
        </row>
        <row r="2109">
          <cell r="A2109" t="str">
            <v>GLGAS</v>
          </cell>
        </row>
        <row r="2110">
          <cell r="A2110" t="str">
            <v>GLGAS</v>
          </cell>
        </row>
        <row r="2111">
          <cell r="A2111" t="str">
            <v>GLGAS</v>
          </cell>
        </row>
        <row r="2112">
          <cell r="A2112" t="str">
            <v>GLGAS</v>
          </cell>
        </row>
        <row r="2113">
          <cell r="A2113" t="str">
            <v>GLGAS</v>
          </cell>
        </row>
        <row r="2114">
          <cell r="A2114" t="str">
            <v>GLGAS</v>
          </cell>
        </row>
        <row r="2115">
          <cell r="A2115" t="str">
            <v>GLGAS</v>
          </cell>
        </row>
        <row r="2116">
          <cell r="A2116" t="str">
            <v>GLGAS</v>
          </cell>
        </row>
        <row r="2117">
          <cell r="A2117" t="str">
            <v>GLGAS</v>
          </cell>
        </row>
        <row r="2118">
          <cell r="A2118" t="str">
            <v>GLGAS</v>
          </cell>
        </row>
        <row r="2119">
          <cell r="A2119" t="str">
            <v>GLGAS</v>
          </cell>
        </row>
        <row r="2120">
          <cell r="A2120" t="str">
            <v>GLGAS</v>
          </cell>
        </row>
        <row r="2121">
          <cell r="A2121" t="str">
            <v>GLGAS</v>
          </cell>
        </row>
        <row r="2122">
          <cell r="A2122" t="str">
            <v>GLGAS</v>
          </cell>
        </row>
        <row r="2123">
          <cell r="A2123" t="str">
            <v>GLGAS</v>
          </cell>
        </row>
        <row r="2124">
          <cell r="A2124" t="str">
            <v>GLGAS</v>
          </cell>
        </row>
        <row r="2125">
          <cell r="A2125" t="str">
            <v>GLGAS</v>
          </cell>
        </row>
        <row r="2126">
          <cell r="A2126" t="str">
            <v>GLGAS</v>
          </cell>
        </row>
        <row r="2127">
          <cell r="A2127" t="str">
            <v>GLGAS</v>
          </cell>
        </row>
        <row r="2128">
          <cell r="A2128" t="str">
            <v>GLGAS</v>
          </cell>
        </row>
        <row r="2129">
          <cell r="A2129" t="str">
            <v>GLGAS</v>
          </cell>
        </row>
        <row r="2130">
          <cell r="A2130" t="str">
            <v>GLGAS</v>
          </cell>
        </row>
        <row r="2131">
          <cell r="A2131" t="str">
            <v>GLGAS</v>
          </cell>
        </row>
        <row r="2132">
          <cell r="A2132" t="str">
            <v>GLGAS</v>
          </cell>
        </row>
        <row r="2133">
          <cell r="A2133" t="str">
            <v>GLGAS</v>
          </cell>
        </row>
        <row r="2134">
          <cell r="A2134" t="str">
            <v>GLGAS</v>
          </cell>
        </row>
        <row r="2135">
          <cell r="A2135" t="str">
            <v>GLGAS</v>
          </cell>
        </row>
        <row r="2136">
          <cell r="A2136" t="str">
            <v>GLGAS</v>
          </cell>
        </row>
        <row r="2137">
          <cell r="A2137" t="str">
            <v>GLGAS</v>
          </cell>
        </row>
        <row r="2138">
          <cell r="A2138" t="str">
            <v>GLGAS</v>
          </cell>
        </row>
        <row r="2139">
          <cell r="A2139" t="str">
            <v>GLGAS</v>
          </cell>
        </row>
        <row r="2140">
          <cell r="A2140" t="str">
            <v>GLGAS</v>
          </cell>
        </row>
        <row r="2141">
          <cell r="A2141" t="str">
            <v>GLGAS</v>
          </cell>
        </row>
        <row r="2142">
          <cell r="A2142" t="str">
            <v>GLGAS</v>
          </cell>
        </row>
        <row r="2143">
          <cell r="A2143" t="str">
            <v>GLGAS</v>
          </cell>
        </row>
        <row r="2144">
          <cell r="A2144" t="str">
            <v>GLGAS</v>
          </cell>
        </row>
        <row r="2145">
          <cell r="A2145" t="str">
            <v>GLGAS</v>
          </cell>
        </row>
        <row r="2146">
          <cell r="A2146" t="str">
            <v>GLGAS</v>
          </cell>
        </row>
        <row r="2147">
          <cell r="A2147" t="str">
            <v>GLGAS</v>
          </cell>
        </row>
        <row r="2148">
          <cell r="A2148" t="str">
            <v>GLGAS</v>
          </cell>
        </row>
        <row r="2149">
          <cell r="A2149" t="str">
            <v>GLGAS</v>
          </cell>
        </row>
        <row r="2150">
          <cell r="A2150" t="str">
            <v>GLGAS</v>
          </cell>
        </row>
        <row r="2151">
          <cell r="A2151" t="str">
            <v>GLGAS</v>
          </cell>
        </row>
        <row r="2152">
          <cell r="A2152" t="str">
            <v>GLGAS</v>
          </cell>
        </row>
        <row r="2153">
          <cell r="A2153" t="str">
            <v>GLGAS</v>
          </cell>
        </row>
        <row r="2154">
          <cell r="A2154" t="str">
            <v>GLGAS</v>
          </cell>
        </row>
        <row r="2155">
          <cell r="A2155" t="str">
            <v>GLGAS</v>
          </cell>
        </row>
        <row r="2156">
          <cell r="A2156" t="str">
            <v>GLGAS</v>
          </cell>
        </row>
        <row r="2157">
          <cell r="A2157" t="str">
            <v>GLGAS</v>
          </cell>
        </row>
        <row r="2158">
          <cell r="A2158" t="str">
            <v>GLGAS</v>
          </cell>
        </row>
        <row r="2159">
          <cell r="A2159" t="str">
            <v>GLGAS</v>
          </cell>
        </row>
        <row r="2160">
          <cell r="A2160" t="str">
            <v>GLGAS</v>
          </cell>
        </row>
        <row r="2161">
          <cell r="A2161" t="str">
            <v>GLGAS</v>
          </cell>
        </row>
        <row r="2162">
          <cell r="A2162" t="str">
            <v>GLGAS</v>
          </cell>
        </row>
        <row r="2163">
          <cell r="A2163" t="str">
            <v>GLGAS</v>
          </cell>
        </row>
        <row r="2164">
          <cell r="A2164" t="str">
            <v>GLGAS</v>
          </cell>
        </row>
        <row r="2165">
          <cell r="A2165" t="str">
            <v>GLGAS</v>
          </cell>
        </row>
        <row r="2166">
          <cell r="A2166" t="str">
            <v>GLGAS</v>
          </cell>
        </row>
        <row r="2167">
          <cell r="A2167" t="str">
            <v>GLGAS</v>
          </cell>
        </row>
        <row r="2168">
          <cell r="A2168" t="str">
            <v>GLGAS</v>
          </cell>
        </row>
        <row r="2169">
          <cell r="A2169" t="str">
            <v>GLGAS</v>
          </cell>
        </row>
        <row r="2170">
          <cell r="A2170" t="str">
            <v>GLGAS</v>
          </cell>
        </row>
        <row r="2171">
          <cell r="A2171" t="str">
            <v>GLGAS</v>
          </cell>
        </row>
        <row r="2172">
          <cell r="A2172" t="str">
            <v>GLGAS</v>
          </cell>
        </row>
        <row r="2173">
          <cell r="A2173" t="str">
            <v>GLGAS</v>
          </cell>
        </row>
        <row r="2174">
          <cell r="A2174" t="str">
            <v>GLGAS</v>
          </cell>
        </row>
        <row r="2175">
          <cell r="A2175" t="str">
            <v>GLGAS</v>
          </cell>
        </row>
        <row r="2176">
          <cell r="A2176" t="str">
            <v>GLGAS</v>
          </cell>
        </row>
        <row r="2177">
          <cell r="A2177" t="str">
            <v>GLGAS</v>
          </cell>
        </row>
        <row r="2178">
          <cell r="A2178" t="str">
            <v>GLGAS</v>
          </cell>
        </row>
        <row r="2179">
          <cell r="A2179" t="str">
            <v>GLGAS</v>
          </cell>
        </row>
        <row r="2180">
          <cell r="A2180" t="str">
            <v>GLGAS</v>
          </cell>
        </row>
        <row r="2181">
          <cell r="A2181" t="str">
            <v>GLGAS</v>
          </cell>
        </row>
        <row r="2182">
          <cell r="A2182" t="str">
            <v>GLGAS</v>
          </cell>
        </row>
        <row r="2183">
          <cell r="A2183" t="str">
            <v>GLGAS</v>
          </cell>
        </row>
        <row r="2184">
          <cell r="A2184" t="str">
            <v>GLGAS</v>
          </cell>
        </row>
        <row r="2185">
          <cell r="A2185" t="str">
            <v>GLGAS</v>
          </cell>
        </row>
        <row r="2186">
          <cell r="A2186" t="str">
            <v>GLGAS</v>
          </cell>
        </row>
        <row r="2187">
          <cell r="A2187" t="str">
            <v>GLGAS</v>
          </cell>
        </row>
        <row r="2188">
          <cell r="A2188" t="str">
            <v>GLGAS</v>
          </cell>
        </row>
        <row r="2189">
          <cell r="A2189" t="str">
            <v>GLGAS</v>
          </cell>
        </row>
        <row r="2190">
          <cell r="A2190" t="str">
            <v>GLGAS</v>
          </cell>
        </row>
        <row r="2191">
          <cell r="A2191" t="str">
            <v>GLGAS</v>
          </cell>
        </row>
        <row r="2192">
          <cell r="A2192" t="str">
            <v>GLGAS</v>
          </cell>
        </row>
        <row r="2193">
          <cell r="A2193" t="str">
            <v>GLGAS</v>
          </cell>
        </row>
        <row r="2194">
          <cell r="A2194" t="str">
            <v>GLGAS</v>
          </cell>
        </row>
        <row r="2195">
          <cell r="A2195" t="str">
            <v>GLGAS</v>
          </cell>
        </row>
        <row r="2196">
          <cell r="A2196" t="str">
            <v>GLGAS</v>
          </cell>
        </row>
        <row r="2197">
          <cell r="A2197" t="str">
            <v>GLGAS</v>
          </cell>
        </row>
        <row r="2198">
          <cell r="A2198" t="str">
            <v>GLGAS</v>
          </cell>
        </row>
        <row r="2199">
          <cell r="A2199" t="str">
            <v>GLGAS</v>
          </cell>
        </row>
        <row r="2200">
          <cell r="A2200" t="str">
            <v>GLGAS</v>
          </cell>
        </row>
        <row r="2201">
          <cell r="A2201" t="str">
            <v>GLGAS</v>
          </cell>
        </row>
        <row r="2202">
          <cell r="A2202" t="str">
            <v>GLGAS</v>
          </cell>
        </row>
        <row r="2203">
          <cell r="A2203" t="str">
            <v>GLGAS</v>
          </cell>
        </row>
        <row r="2204">
          <cell r="A2204" t="str">
            <v>GLGAS</v>
          </cell>
        </row>
        <row r="2205">
          <cell r="A2205" t="str">
            <v>GLGAS</v>
          </cell>
        </row>
        <row r="2206">
          <cell r="A2206" t="str">
            <v>GLGAS</v>
          </cell>
        </row>
        <row r="2207">
          <cell r="A2207" t="str">
            <v>GLGAS</v>
          </cell>
        </row>
        <row r="2208">
          <cell r="A2208" t="str">
            <v>GLGAS</v>
          </cell>
        </row>
        <row r="2209">
          <cell r="A2209" t="str">
            <v>GLGAS</v>
          </cell>
        </row>
        <row r="2210">
          <cell r="A2210" t="str">
            <v>GLGAS</v>
          </cell>
        </row>
        <row r="2211">
          <cell r="A2211" t="str">
            <v>GLGAS</v>
          </cell>
        </row>
        <row r="2212">
          <cell r="A2212" t="str">
            <v>GLGAS</v>
          </cell>
        </row>
        <row r="2213">
          <cell r="A2213" t="str">
            <v>GLGAS</v>
          </cell>
        </row>
        <row r="2214">
          <cell r="A2214" t="str">
            <v>GLGAS</v>
          </cell>
        </row>
        <row r="2215">
          <cell r="A2215" t="str">
            <v>GLGAS</v>
          </cell>
        </row>
        <row r="2216">
          <cell r="A2216" t="str">
            <v>GLGAS</v>
          </cell>
        </row>
        <row r="2217">
          <cell r="A2217" t="str">
            <v>GLGAS</v>
          </cell>
        </row>
        <row r="2218">
          <cell r="A2218" t="str">
            <v>GLGAS</v>
          </cell>
        </row>
        <row r="2219">
          <cell r="A2219" t="str">
            <v>GLGAS</v>
          </cell>
        </row>
        <row r="2220">
          <cell r="A2220" t="str">
            <v>GLGAS</v>
          </cell>
        </row>
        <row r="2221">
          <cell r="A2221" t="str">
            <v>GLGAS</v>
          </cell>
        </row>
        <row r="2222">
          <cell r="A2222" t="str">
            <v>GLGAS</v>
          </cell>
        </row>
        <row r="2223">
          <cell r="A2223" t="str">
            <v>GLGAS</v>
          </cell>
        </row>
        <row r="2224">
          <cell r="A2224" t="str">
            <v>GLGAS</v>
          </cell>
        </row>
        <row r="2225">
          <cell r="A2225" t="str">
            <v>GLGAS</v>
          </cell>
        </row>
        <row r="2226">
          <cell r="A2226" t="str">
            <v>GLGAS</v>
          </cell>
        </row>
        <row r="2227">
          <cell r="A2227" t="str">
            <v>GLGAS</v>
          </cell>
        </row>
        <row r="2228">
          <cell r="A2228" t="str">
            <v>GLGAS</v>
          </cell>
        </row>
        <row r="2229">
          <cell r="A2229" t="str">
            <v>GLGAS</v>
          </cell>
        </row>
        <row r="2230">
          <cell r="A2230" t="str">
            <v>GLGAS</v>
          </cell>
        </row>
        <row r="2231">
          <cell r="A2231" t="str">
            <v>GLGAS</v>
          </cell>
        </row>
        <row r="2232">
          <cell r="A2232" t="str">
            <v>GLGAS</v>
          </cell>
        </row>
        <row r="2233">
          <cell r="A2233" t="str">
            <v>GLGAS</v>
          </cell>
        </row>
        <row r="2234">
          <cell r="A2234" t="str">
            <v>GLGAS</v>
          </cell>
        </row>
        <row r="2235">
          <cell r="A2235" t="str">
            <v>GLGAS</v>
          </cell>
        </row>
        <row r="2236">
          <cell r="A2236" t="str">
            <v>GLGAS</v>
          </cell>
        </row>
        <row r="2237">
          <cell r="A2237" t="str">
            <v>GLGAS</v>
          </cell>
        </row>
        <row r="2238">
          <cell r="A2238" t="str">
            <v>GLGAS</v>
          </cell>
        </row>
        <row r="2239">
          <cell r="A2239" t="str">
            <v>GLGAS</v>
          </cell>
        </row>
        <row r="2240">
          <cell r="A2240" t="str">
            <v>GLGAS</v>
          </cell>
        </row>
        <row r="2241">
          <cell r="A2241" t="str">
            <v>GLGAS</v>
          </cell>
        </row>
        <row r="2242">
          <cell r="A2242" t="str">
            <v>GLGAS</v>
          </cell>
        </row>
        <row r="2243">
          <cell r="A2243" t="str">
            <v>GLGAS</v>
          </cell>
        </row>
        <row r="2244">
          <cell r="A2244" t="str">
            <v>GLGAS</v>
          </cell>
        </row>
        <row r="2245">
          <cell r="A2245" t="str">
            <v>GLGAS</v>
          </cell>
        </row>
        <row r="2246">
          <cell r="A2246" t="str">
            <v>GLGAS</v>
          </cell>
        </row>
        <row r="2247">
          <cell r="A2247" t="str">
            <v>GLGAS</v>
          </cell>
        </row>
        <row r="2248">
          <cell r="A2248" t="str">
            <v>GLGAS</v>
          </cell>
        </row>
        <row r="2249">
          <cell r="A2249" t="str">
            <v>GLGAS</v>
          </cell>
        </row>
        <row r="2250">
          <cell r="A2250" t="str">
            <v>GLGAS</v>
          </cell>
        </row>
        <row r="2251">
          <cell r="A2251" t="str">
            <v>GLGAS</v>
          </cell>
        </row>
        <row r="2252">
          <cell r="A2252" t="str">
            <v>GLGAS</v>
          </cell>
        </row>
        <row r="2253">
          <cell r="A2253" t="str">
            <v>GLGAS</v>
          </cell>
        </row>
        <row r="2254">
          <cell r="A2254" t="str">
            <v>GLGAS</v>
          </cell>
        </row>
        <row r="2255">
          <cell r="A2255" t="str">
            <v>GLGAS</v>
          </cell>
        </row>
        <row r="2256">
          <cell r="A2256" t="str">
            <v>GLGAS</v>
          </cell>
        </row>
        <row r="2257">
          <cell r="A2257" t="str">
            <v>GLGAS</v>
          </cell>
        </row>
        <row r="2258">
          <cell r="A2258" t="str">
            <v>GLGAS</v>
          </cell>
        </row>
        <row r="2259">
          <cell r="A2259" t="str">
            <v>GLGAS</v>
          </cell>
        </row>
        <row r="2260">
          <cell r="A2260" t="str">
            <v>GLGAS</v>
          </cell>
        </row>
        <row r="2261">
          <cell r="A2261" t="str">
            <v>GLGAS</v>
          </cell>
        </row>
        <row r="2262">
          <cell r="A2262" t="str">
            <v>GLGAS</v>
          </cell>
        </row>
        <row r="2263">
          <cell r="A2263" t="str">
            <v>GLGAS</v>
          </cell>
        </row>
        <row r="2264">
          <cell r="A2264" t="str">
            <v>GLGAS</v>
          </cell>
        </row>
        <row r="2265">
          <cell r="A2265" t="str">
            <v>GLGAS</v>
          </cell>
        </row>
        <row r="2266">
          <cell r="A2266" t="str">
            <v>GLGAS</v>
          </cell>
        </row>
        <row r="2267">
          <cell r="A2267" t="str">
            <v>GLGAS</v>
          </cell>
        </row>
        <row r="2268">
          <cell r="A2268" t="str">
            <v>GLGAS</v>
          </cell>
        </row>
        <row r="2269">
          <cell r="A2269" t="str">
            <v>GLGAS</v>
          </cell>
        </row>
        <row r="2270">
          <cell r="A2270" t="str">
            <v>GLGAS</v>
          </cell>
        </row>
        <row r="2271">
          <cell r="A2271" t="str">
            <v>GLGAS</v>
          </cell>
        </row>
        <row r="2272">
          <cell r="A2272" t="str">
            <v>GLGAS</v>
          </cell>
        </row>
        <row r="2273">
          <cell r="A2273" t="str">
            <v>GLGAS</v>
          </cell>
        </row>
        <row r="2274">
          <cell r="A2274" t="str">
            <v>GLGAS</v>
          </cell>
        </row>
        <row r="2275">
          <cell r="A2275" t="str">
            <v>GLGAS</v>
          </cell>
        </row>
        <row r="2276">
          <cell r="A2276" t="str">
            <v>GLGAS</v>
          </cell>
        </row>
        <row r="2277">
          <cell r="A2277" t="str">
            <v>GLGAS</v>
          </cell>
        </row>
        <row r="2278">
          <cell r="A2278" t="str">
            <v>GLGAS</v>
          </cell>
        </row>
        <row r="2279">
          <cell r="A2279" t="str">
            <v>GLGAS</v>
          </cell>
        </row>
        <row r="2280">
          <cell r="A2280" t="str">
            <v>GLGAS</v>
          </cell>
        </row>
        <row r="2281">
          <cell r="A2281" t="str">
            <v>GLGAS</v>
          </cell>
        </row>
        <row r="2282">
          <cell r="A2282" t="str">
            <v>GLGAS</v>
          </cell>
        </row>
        <row r="2283">
          <cell r="A2283" t="str">
            <v>GLGAS</v>
          </cell>
        </row>
        <row r="2284">
          <cell r="A2284" t="str">
            <v>GLGAS</v>
          </cell>
        </row>
        <row r="2285">
          <cell r="A2285" t="str">
            <v>GLGAS</v>
          </cell>
        </row>
        <row r="2286">
          <cell r="A2286" t="str">
            <v>GLGAS</v>
          </cell>
        </row>
        <row r="2287">
          <cell r="A2287" t="str">
            <v>GLGAS</v>
          </cell>
        </row>
        <row r="2288">
          <cell r="A2288" t="str">
            <v>GLGAS</v>
          </cell>
        </row>
        <row r="2289">
          <cell r="A2289" t="str">
            <v>GLGAS</v>
          </cell>
        </row>
        <row r="2290">
          <cell r="A2290" t="str">
            <v>GLGAS</v>
          </cell>
        </row>
        <row r="2291">
          <cell r="A2291" t="str">
            <v>GLGAS</v>
          </cell>
        </row>
        <row r="2292">
          <cell r="A2292" t="str">
            <v>GLGAS</v>
          </cell>
        </row>
        <row r="2293">
          <cell r="A2293" t="str">
            <v>GLGAS</v>
          </cell>
        </row>
        <row r="2294">
          <cell r="A2294" t="str">
            <v>GLGAS</v>
          </cell>
        </row>
        <row r="2295">
          <cell r="A2295" t="str">
            <v>GLGAS</v>
          </cell>
        </row>
        <row r="2296">
          <cell r="A2296" t="str">
            <v>GLGAS</v>
          </cell>
        </row>
        <row r="2297">
          <cell r="A2297" t="str">
            <v>GLGAS</v>
          </cell>
        </row>
        <row r="2298">
          <cell r="A2298" t="str">
            <v>GLGAS</v>
          </cell>
        </row>
        <row r="2299">
          <cell r="A2299" t="str">
            <v>GLGAS</v>
          </cell>
        </row>
        <row r="2300">
          <cell r="A2300" t="str">
            <v>GLGAS</v>
          </cell>
        </row>
        <row r="2301">
          <cell r="A2301" t="str">
            <v>GLGAS</v>
          </cell>
        </row>
        <row r="2302">
          <cell r="A2302" t="str">
            <v>GLGAS</v>
          </cell>
        </row>
        <row r="2303">
          <cell r="A2303" t="str">
            <v>GLGAS</v>
          </cell>
        </row>
        <row r="2304">
          <cell r="A2304" t="str">
            <v>GLGAS</v>
          </cell>
        </row>
        <row r="2305">
          <cell r="A2305" t="str">
            <v>GLGAS</v>
          </cell>
        </row>
        <row r="2306">
          <cell r="A2306" t="str">
            <v>GLGAS</v>
          </cell>
        </row>
        <row r="2307">
          <cell r="A2307" t="str">
            <v>GLGAS</v>
          </cell>
        </row>
        <row r="2308">
          <cell r="A2308" t="str">
            <v>GLGAS</v>
          </cell>
        </row>
        <row r="2309">
          <cell r="A2309" t="str">
            <v>GLGAS</v>
          </cell>
        </row>
        <row r="2310">
          <cell r="A2310" t="str">
            <v>GLGAS</v>
          </cell>
        </row>
        <row r="2311">
          <cell r="A2311" t="str">
            <v>GLGAS</v>
          </cell>
        </row>
        <row r="2312">
          <cell r="A2312" t="str">
            <v>GLGAS</v>
          </cell>
        </row>
        <row r="2313">
          <cell r="A2313" t="str">
            <v>GLGAS</v>
          </cell>
        </row>
        <row r="2314">
          <cell r="A2314" t="str">
            <v>GLGAS</v>
          </cell>
        </row>
        <row r="2315">
          <cell r="A2315" t="str">
            <v>GLGAS</v>
          </cell>
        </row>
        <row r="2316">
          <cell r="A2316" t="str">
            <v>GLGAS</v>
          </cell>
        </row>
        <row r="2317">
          <cell r="A2317" t="str">
            <v>GLGAS</v>
          </cell>
        </row>
        <row r="2318">
          <cell r="A2318" t="str">
            <v>GLGAS</v>
          </cell>
        </row>
        <row r="2319">
          <cell r="A2319" t="str">
            <v>GLGAS</v>
          </cell>
        </row>
        <row r="2320">
          <cell r="A2320" t="str">
            <v>GLGAS</v>
          </cell>
        </row>
        <row r="2321">
          <cell r="A2321" t="str">
            <v>GLGAS</v>
          </cell>
        </row>
        <row r="2322">
          <cell r="A2322" t="str">
            <v>GLGAS</v>
          </cell>
        </row>
        <row r="2323">
          <cell r="A2323" t="str">
            <v>GLGAS</v>
          </cell>
        </row>
        <row r="2324">
          <cell r="A2324" t="str">
            <v>GLGAS</v>
          </cell>
        </row>
        <row r="2325">
          <cell r="A2325" t="str">
            <v>GLGAS</v>
          </cell>
        </row>
        <row r="2326">
          <cell r="A2326" t="str">
            <v>GLGAS</v>
          </cell>
        </row>
        <row r="2327">
          <cell r="A2327" t="str">
            <v>GLGAS</v>
          </cell>
        </row>
        <row r="2328">
          <cell r="A2328" t="str">
            <v>GLGAS</v>
          </cell>
        </row>
        <row r="2329">
          <cell r="A2329" t="str">
            <v>GLGAS</v>
          </cell>
        </row>
        <row r="2330">
          <cell r="A2330" t="str">
            <v>GLGAS</v>
          </cell>
        </row>
        <row r="2331">
          <cell r="A2331" t="str">
            <v>GLGAS</v>
          </cell>
        </row>
        <row r="2332">
          <cell r="A2332" t="str">
            <v>GLGAS</v>
          </cell>
        </row>
        <row r="2333">
          <cell r="A2333" t="str">
            <v>GLGAS</v>
          </cell>
        </row>
        <row r="2334">
          <cell r="A2334" t="str">
            <v>GLGAS</v>
          </cell>
        </row>
        <row r="2335">
          <cell r="A2335" t="str">
            <v>GLGAS</v>
          </cell>
        </row>
        <row r="2336">
          <cell r="A2336" t="str">
            <v>GLGAS</v>
          </cell>
        </row>
        <row r="2337">
          <cell r="A2337" t="str">
            <v>GLGAS</v>
          </cell>
        </row>
        <row r="2338">
          <cell r="A2338" t="str">
            <v>GLGAS</v>
          </cell>
        </row>
        <row r="2339">
          <cell r="A2339" t="str">
            <v>GLGAS</v>
          </cell>
        </row>
        <row r="2340">
          <cell r="A2340" t="str">
            <v>GLGAS</v>
          </cell>
        </row>
        <row r="2341">
          <cell r="A2341" t="str">
            <v>GLGAS</v>
          </cell>
        </row>
        <row r="2342">
          <cell r="A2342" t="str">
            <v>GLGAS</v>
          </cell>
        </row>
        <row r="2343">
          <cell r="A2343" t="str">
            <v>GLGAS</v>
          </cell>
        </row>
        <row r="2344">
          <cell r="A2344" t="str">
            <v>GLGAS</v>
          </cell>
        </row>
        <row r="2345">
          <cell r="A2345" t="str">
            <v>GLGAS</v>
          </cell>
        </row>
        <row r="2346">
          <cell r="A2346" t="str">
            <v>GLGAS</v>
          </cell>
        </row>
        <row r="2347">
          <cell r="A2347" t="str">
            <v>GLGAS</v>
          </cell>
        </row>
        <row r="2348">
          <cell r="A2348" t="str">
            <v>GLGAS</v>
          </cell>
        </row>
        <row r="2349">
          <cell r="A2349" t="str">
            <v>GLGAS</v>
          </cell>
        </row>
        <row r="2350">
          <cell r="A2350" t="str">
            <v>GLGAS</v>
          </cell>
        </row>
        <row r="2351">
          <cell r="A2351" t="str">
            <v>GLGAS</v>
          </cell>
        </row>
        <row r="2352">
          <cell r="A2352" t="str">
            <v>GLGAS</v>
          </cell>
        </row>
        <row r="2353">
          <cell r="A2353" t="str">
            <v>GLGAS</v>
          </cell>
        </row>
        <row r="2354">
          <cell r="A2354" t="str">
            <v>GLGAS</v>
          </cell>
        </row>
        <row r="2355">
          <cell r="A2355" t="str">
            <v>GLGAS</v>
          </cell>
        </row>
        <row r="2356">
          <cell r="A2356" t="str">
            <v>GLGAS</v>
          </cell>
        </row>
        <row r="2357">
          <cell r="A2357" t="str">
            <v>GLGAS</v>
          </cell>
        </row>
        <row r="2358">
          <cell r="A2358" t="str">
            <v>GLGAS</v>
          </cell>
        </row>
        <row r="2359">
          <cell r="A2359" t="str">
            <v>GLGAS</v>
          </cell>
        </row>
        <row r="2360">
          <cell r="A2360" t="str">
            <v>GLGAS</v>
          </cell>
        </row>
        <row r="2361">
          <cell r="A2361" t="str">
            <v>GLGAS</v>
          </cell>
        </row>
        <row r="2362">
          <cell r="A2362" t="str">
            <v>GLGAS</v>
          </cell>
        </row>
        <row r="2363">
          <cell r="A2363" t="str">
            <v>GLGAS</v>
          </cell>
        </row>
        <row r="2364">
          <cell r="A2364" t="str">
            <v>GLGAS</v>
          </cell>
        </row>
        <row r="2365">
          <cell r="A2365" t="str">
            <v>GLGAS</v>
          </cell>
        </row>
        <row r="2366">
          <cell r="A2366" t="str">
            <v>GLGAS</v>
          </cell>
        </row>
        <row r="2367">
          <cell r="A2367" t="str">
            <v>GLGAS</v>
          </cell>
        </row>
        <row r="2368">
          <cell r="A2368" t="str">
            <v>GLGAS</v>
          </cell>
        </row>
        <row r="2369">
          <cell r="A2369" t="str">
            <v>GLGAS</v>
          </cell>
        </row>
        <row r="2370">
          <cell r="A2370" t="str">
            <v>GLGAS</v>
          </cell>
        </row>
        <row r="2371">
          <cell r="A2371" t="str">
            <v>GLGAS</v>
          </cell>
        </row>
        <row r="2372">
          <cell r="A2372" t="str">
            <v>GLGAS</v>
          </cell>
        </row>
        <row r="2373">
          <cell r="A2373" t="str">
            <v>GLGAS</v>
          </cell>
        </row>
        <row r="2374">
          <cell r="A2374" t="str">
            <v>GLGAS</v>
          </cell>
        </row>
        <row r="2375">
          <cell r="A2375" t="str">
            <v>GLGAS</v>
          </cell>
        </row>
        <row r="2376">
          <cell r="A2376" t="str">
            <v>GLGAS</v>
          </cell>
        </row>
        <row r="2377">
          <cell r="A2377" t="str">
            <v>GLGAS</v>
          </cell>
        </row>
        <row r="2378">
          <cell r="A2378" t="str">
            <v>GLGAS</v>
          </cell>
        </row>
        <row r="2379">
          <cell r="A2379" t="str">
            <v>GLGAS</v>
          </cell>
        </row>
        <row r="2380">
          <cell r="A2380" t="str">
            <v>GLGAS</v>
          </cell>
        </row>
        <row r="2381">
          <cell r="A2381" t="str">
            <v>GLGAS</v>
          </cell>
        </row>
        <row r="2382">
          <cell r="A2382" t="str">
            <v>GLGAS</v>
          </cell>
        </row>
        <row r="2383">
          <cell r="A2383" t="str">
            <v>GLGAS</v>
          </cell>
        </row>
        <row r="2384">
          <cell r="A2384" t="str">
            <v>GLGAS</v>
          </cell>
        </row>
        <row r="2385">
          <cell r="A2385" t="str">
            <v>GLGAS</v>
          </cell>
        </row>
        <row r="2386">
          <cell r="A2386" t="str">
            <v>GLGAS</v>
          </cell>
        </row>
        <row r="2387">
          <cell r="A2387" t="str">
            <v>GLGAS</v>
          </cell>
        </row>
        <row r="2388">
          <cell r="A2388" t="str">
            <v>GLGAS</v>
          </cell>
        </row>
        <row r="2389">
          <cell r="A2389" t="str">
            <v>GLGAS</v>
          </cell>
        </row>
        <row r="2390">
          <cell r="A2390" t="str">
            <v>GLGAS</v>
          </cell>
        </row>
        <row r="2391">
          <cell r="A2391" t="str">
            <v>GLGAS</v>
          </cell>
        </row>
        <row r="2392">
          <cell r="A2392" t="str">
            <v>GLGAS</v>
          </cell>
        </row>
        <row r="2393">
          <cell r="A2393" t="str">
            <v>GLGAS</v>
          </cell>
        </row>
        <row r="2394">
          <cell r="A2394" t="str">
            <v>GLGAS</v>
          </cell>
        </row>
        <row r="2395">
          <cell r="A2395" t="str">
            <v>GLGAS</v>
          </cell>
        </row>
        <row r="2396">
          <cell r="A2396" t="str">
            <v>GLGAS</v>
          </cell>
        </row>
        <row r="2397">
          <cell r="A2397" t="str">
            <v>GLGAS</v>
          </cell>
        </row>
        <row r="2398">
          <cell r="A2398" t="str">
            <v>GLGAS</v>
          </cell>
        </row>
        <row r="2399">
          <cell r="A2399" t="str">
            <v>GLGAS</v>
          </cell>
        </row>
        <row r="2400">
          <cell r="A2400" t="str">
            <v>GLGAS</v>
          </cell>
        </row>
        <row r="2401">
          <cell r="A2401" t="str">
            <v>GLGAS</v>
          </cell>
        </row>
        <row r="2402">
          <cell r="A2402" t="str">
            <v>GLGAS</v>
          </cell>
        </row>
        <row r="2403">
          <cell r="A2403" t="str">
            <v>GLGAS</v>
          </cell>
        </row>
        <row r="2404">
          <cell r="A2404" t="str">
            <v>GLGAS</v>
          </cell>
        </row>
        <row r="2405">
          <cell r="A2405" t="str">
            <v>GLGAS</v>
          </cell>
        </row>
        <row r="2406">
          <cell r="A2406" t="str">
            <v>GLGAS</v>
          </cell>
        </row>
        <row r="2407">
          <cell r="A2407" t="str">
            <v>GLGAS</v>
          </cell>
        </row>
        <row r="2408">
          <cell r="A2408" t="str">
            <v>GLGAS</v>
          </cell>
        </row>
        <row r="2409">
          <cell r="A2409" t="str">
            <v>GLGAS</v>
          </cell>
        </row>
        <row r="2410">
          <cell r="A2410" t="str">
            <v>GLGAS</v>
          </cell>
        </row>
        <row r="2411">
          <cell r="A2411" t="str">
            <v>GLGAS</v>
          </cell>
        </row>
        <row r="2412">
          <cell r="A2412" t="str">
            <v>GLGAS</v>
          </cell>
        </row>
        <row r="2413">
          <cell r="A2413" t="str">
            <v>GLGAS</v>
          </cell>
        </row>
        <row r="2414">
          <cell r="A2414" t="str">
            <v>GLGAS</v>
          </cell>
        </row>
        <row r="2415">
          <cell r="A2415" t="str">
            <v>GLGAS</v>
          </cell>
        </row>
        <row r="2416">
          <cell r="A2416" t="str">
            <v>GLGAS</v>
          </cell>
        </row>
        <row r="2417">
          <cell r="A2417" t="str">
            <v>GLGAS</v>
          </cell>
        </row>
        <row r="2418">
          <cell r="A2418" t="str">
            <v>GLGAS</v>
          </cell>
        </row>
        <row r="2419">
          <cell r="A2419" t="str">
            <v>GLGAS</v>
          </cell>
        </row>
        <row r="2420">
          <cell r="A2420" t="str">
            <v>GLGAS</v>
          </cell>
        </row>
        <row r="2421">
          <cell r="A2421" t="str">
            <v>GLGAS</v>
          </cell>
        </row>
        <row r="2422">
          <cell r="A2422" t="str">
            <v>GLGAS</v>
          </cell>
        </row>
        <row r="2423">
          <cell r="A2423" t="str">
            <v>GLGAS</v>
          </cell>
        </row>
        <row r="2424">
          <cell r="A2424" t="str">
            <v>GLGAS</v>
          </cell>
        </row>
        <row r="2425">
          <cell r="A2425" t="str">
            <v>GLGAS</v>
          </cell>
        </row>
        <row r="2426">
          <cell r="A2426" t="str">
            <v>GLGAS</v>
          </cell>
        </row>
        <row r="2427">
          <cell r="A2427" t="str">
            <v>GLGAS</v>
          </cell>
        </row>
        <row r="2428">
          <cell r="A2428" t="str">
            <v>GLGAS</v>
          </cell>
        </row>
        <row r="2429">
          <cell r="A2429" t="str">
            <v>GLGAS</v>
          </cell>
        </row>
        <row r="2430">
          <cell r="A2430" t="str">
            <v>GLGAS</v>
          </cell>
        </row>
        <row r="2431">
          <cell r="A2431" t="str">
            <v>GLGAS</v>
          </cell>
        </row>
        <row r="2432">
          <cell r="A2432" t="str">
            <v>GLGAS</v>
          </cell>
        </row>
        <row r="2433">
          <cell r="A2433" t="str">
            <v>GLGAS</v>
          </cell>
        </row>
        <row r="2434">
          <cell r="A2434" t="str">
            <v>GLGAS</v>
          </cell>
        </row>
        <row r="2435">
          <cell r="A2435" t="str">
            <v>GLGAS</v>
          </cell>
        </row>
        <row r="2436">
          <cell r="A2436" t="str">
            <v>GLGAS</v>
          </cell>
        </row>
        <row r="2437">
          <cell r="A2437" t="str">
            <v>GLGAS</v>
          </cell>
        </row>
        <row r="2438">
          <cell r="A2438" t="str">
            <v>GLGAS</v>
          </cell>
        </row>
        <row r="2439">
          <cell r="A2439" t="str">
            <v>GLGAS</v>
          </cell>
        </row>
        <row r="2440">
          <cell r="A2440" t="str">
            <v>GLGAS</v>
          </cell>
        </row>
        <row r="2441">
          <cell r="A2441" t="str">
            <v>GLGAS</v>
          </cell>
        </row>
        <row r="2442">
          <cell r="A2442" t="str">
            <v>GLGAS</v>
          </cell>
        </row>
        <row r="2443">
          <cell r="A2443" t="str">
            <v>GLGAS</v>
          </cell>
        </row>
        <row r="2444">
          <cell r="A2444" t="str">
            <v>GLGAS</v>
          </cell>
        </row>
        <row r="2445">
          <cell r="A2445" t="str">
            <v>GLGAS</v>
          </cell>
        </row>
        <row r="2446">
          <cell r="A2446" t="str">
            <v>GLGAS</v>
          </cell>
        </row>
        <row r="2447">
          <cell r="A2447" t="str">
            <v>GLGAS</v>
          </cell>
        </row>
        <row r="2448">
          <cell r="A2448" t="str">
            <v>GLGAS</v>
          </cell>
        </row>
        <row r="2449">
          <cell r="A2449" t="str">
            <v>GLGAS</v>
          </cell>
        </row>
        <row r="2450">
          <cell r="A2450" t="str">
            <v>GLGAS</v>
          </cell>
        </row>
        <row r="2451">
          <cell r="A2451" t="str">
            <v>GLGAS</v>
          </cell>
        </row>
        <row r="2452">
          <cell r="A2452" t="str">
            <v>GLGAS</v>
          </cell>
        </row>
        <row r="2453">
          <cell r="A2453" t="str">
            <v>GLGAS</v>
          </cell>
        </row>
        <row r="2454">
          <cell r="A2454" t="str">
            <v>GLGAS</v>
          </cell>
        </row>
        <row r="2455">
          <cell r="A2455" t="str">
            <v>GLGAS</v>
          </cell>
        </row>
        <row r="2456">
          <cell r="A2456" t="str">
            <v>GLGAS</v>
          </cell>
        </row>
        <row r="2457">
          <cell r="A2457" t="str">
            <v>GLGAS</v>
          </cell>
        </row>
        <row r="2458">
          <cell r="A2458" t="str">
            <v>GLGAS</v>
          </cell>
        </row>
        <row r="2459">
          <cell r="A2459" t="str">
            <v>GLGAS</v>
          </cell>
        </row>
        <row r="2460">
          <cell r="A2460" t="str">
            <v>GLGAS</v>
          </cell>
        </row>
        <row r="2461">
          <cell r="A2461" t="str">
            <v>GLGAS</v>
          </cell>
        </row>
        <row r="2462">
          <cell r="A2462" t="str">
            <v>GLGAS</v>
          </cell>
        </row>
        <row r="2463">
          <cell r="A2463" t="str">
            <v>GLGAS</v>
          </cell>
        </row>
        <row r="2464">
          <cell r="A2464" t="str">
            <v>GLGAS</v>
          </cell>
        </row>
        <row r="2465">
          <cell r="A2465" t="str">
            <v>GLGAS</v>
          </cell>
        </row>
        <row r="2466">
          <cell r="A2466" t="str">
            <v>GLGAS</v>
          </cell>
        </row>
        <row r="2467">
          <cell r="A2467" t="str">
            <v>GLGAS</v>
          </cell>
        </row>
        <row r="2468">
          <cell r="A2468" t="str">
            <v>GLGAS</v>
          </cell>
        </row>
        <row r="2469">
          <cell r="A2469" t="str">
            <v>GLGAS</v>
          </cell>
        </row>
        <row r="2470">
          <cell r="A2470" t="str">
            <v>GLGAS</v>
          </cell>
        </row>
        <row r="2471">
          <cell r="A2471" t="str">
            <v>GLGAS</v>
          </cell>
        </row>
        <row r="2472">
          <cell r="A2472" t="str">
            <v>GLGAS</v>
          </cell>
        </row>
        <row r="2473">
          <cell r="A2473" t="str">
            <v>GLGAS</v>
          </cell>
        </row>
        <row r="2474">
          <cell r="A2474" t="str">
            <v>GLGAS</v>
          </cell>
        </row>
        <row r="2475">
          <cell r="A2475" t="str">
            <v>GLGAS</v>
          </cell>
        </row>
        <row r="2476">
          <cell r="A2476" t="str">
            <v>GLGAS</v>
          </cell>
        </row>
        <row r="2477">
          <cell r="A2477" t="str">
            <v>GLGAS</v>
          </cell>
        </row>
        <row r="2478">
          <cell r="A2478" t="str">
            <v>GLGAS</v>
          </cell>
        </row>
        <row r="2479">
          <cell r="A2479" t="str">
            <v>GLGAS</v>
          </cell>
        </row>
        <row r="2480">
          <cell r="A2480" t="str">
            <v>GLGAS</v>
          </cell>
        </row>
        <row r="2481">
          <cell r="A2481" t="str">
            <v>GLGAS</v>
          </cell>
        </row>
        <row r="2482">
          <cell r="A2482" t="str">
            <v>GLGAS</v>
          </cell>
        </row>
        <row r="2483">
          <cell r="A2483" t="str">
            <v>GLGAS</v>
          </cell>
        </row>
        <row r="2484">
          <cell r="A2484" t="str">
            <v>GLGAS</v>
          </cell>
        </row>
        <row r="2485">
          <cell r="A2485" t="str">
            <v>GLGAS</v>
          </cell>
        </row>
        <row r="2486">
          <cell r="A2486" t="str">
            <v>GLGAS</v>
          </cell>
        </row>
        <row r="2487">
          <cell r="A2487" t="str">
            <v>GLGAS</v>
          </cell>
        </row>
        <row r="2488">
          <cell r="A2488" t="str">
            <v>GLGAS</v>
          </cell>
        </row>
        <row r="2489">
          <cell r="A2489" t="str">
            <v>GLGAS</v>
          </cell>
        </row>
        <row r="2490">
          <cell r="A2490" t="str">
            <v>GLGAS</v>
          </cell>
        </row>
        <row r="2491">
          <cell r="A2491" t="str">
            <v>GLGAS</v>
          </cell>
        </row>
        <row r="2492">
          <cell r="A2492" t="str">
            <v>GLGAS</v>
          </cell>
        </row>
        <row r="2493">
          <cell r="A2493" t="str">
            <v>GLGAS</v>
          </cell>
        </row>
        <row r="2494">
          <cell r="A2494" t="str">
            <v>GLGAS</v>
          </cell>
        </row>
        <row r="2495">
          <cell r="A2495" t="str">
            <v>GLGAS</v>
          </cell>
        </row>
        <row r="2496">
          <cell r="A2496" t="str">
            <v>GLGAS</v>
          </cell>
        </row>
        <row r="2497">
          <cell r="A2497" t="str">
            <v>GLGAS</v>
          </cell>
        </row>
        <row r="2498">
          <cell r="A2498" t="str">
            <v>GLGAS</v>
          </cell>
        </row>
        <row r="2499">
          <cell r="A2499" t="str">
            <v>GLGAS</v>
          </cell>
        </row>
        <row r="2500">
          <cell r="A2500" t="str">
            <v>GLGAS</v>
          </cell>
        </row>
        <row r="2501">
          <cell r="A2501" t="str">
            <v>GLGAS</v>
          </cell>
        </row>
        <row r="2502">
          <cell r="A2502" t="str">
            <v>GLGAS</v>
          </cell>
        </row>
        <row r="2503">
          <cell r="A2503" t="str">
            <v>GLGAS</v>
          </cell>
        </row>
        <row r="2504">
          <cell r="A2504" t="str">
            <v>GLGAS</v>
          </cell>
        </row>
        <row r="2505">
          <cell r="A2505" t="str">
            <v>GLGAS</v>
          </cell>
        </row>
        <row r="2506">
          <cell r="A2506" t="str">
            <v>GLGAS</v>
          </cell>
        </row>
        <row r="2507">
          <cell r="A2507" t="str">
            <v>GLGAS</v>
          </cell>
        </row>
        <row r="2508">
          <cell r="A2508" t="str">
            <v>GLGAS</v>
          </cell>
        </row>
        <row r="2509">
          <cell r="A2509" t="str">
            <v>GLGAS</v>
          </cell>
        </row>
        <row r="2510">
          <cell r="A2510" t="str">
            <v>GLGAS</v>
          </cell>
        </row>
        <row r="2511">
          <cell r="A2511" t="str">
            <v>GLGAS</v>
          </cell>
        </row>
        <row r="2512">
          <cell r="A2512" t="str">
            <v>GLGAS</v>
          </cell>
        </row>
        <row r="2513">
          <cell r="A2513" t="str">
            <v>GLGAS</v>
          </cell>
        </row>
        <row r="2514">
          <cell r="A2514" t="str">
            <v>GLGAS</v>
          </cell>
        </row>
        <row r="2515">
          <cell r="A2515" t="str">
            <v>GLGAS</v>
          </cell>
        </row>
        <row r="2516">
          <cell r="A2516" t="str">
            <v>GLGAS</v>
          </cell>
        </row>
        <row r="2517">
          <cell r="A2517" t="str">
            <v>GLGAS</v>
          </cell>
        </row>
        <row r="2518">
          <cell r="A2518" t="str">
            <v>GLGAS</v>
          </cell>
        </row>
        <row r="2519">
          <cell r="A2519" t="str">
            <v>GLGAS</v>
          </cell>
        </row>
        <row r="2520">
          <cell r="A2520" t="str">
            <v>GLGAS</v>
          </cell>
        </row>
        <row r="2521">
          <cell r="A2521" t="str">
            <v>GLGAS</v>
          </cell>
        </row>
        <row r="2522">
          <cell r="A2522" t="str">
            <v>GLGAS</v>
          </cell>
        </row>
        <row r="2523">
          <cell r="A2523" t="str">
            <v>GLGAS</v>
          </cell>
        </row>
        <row r="2524">
          <cell r="A2524" t="str">
            <v>GLGAS</v>
          </cell>
        </row>
        <row r="2525">
          <cell r="A2525" t="str">
            <v>GLGAS</v>
          </cell>
        </row>
        <row r="2526">
          <cell r="A2526" t="str">
            <v>GLGAS</v>
          </cell>
        </row>
        <row r="2527">
          <cell r="A2527" t="str">
            <v>GLGAS</v>
          </cell>
        </row>
        <row r="2528">
          <cell r="A2528" t="str">
            <v>GLGAS</v>
          </cell>
        </row>
        <row r="2529">
          <cell r="A2529" t="str">
            <v>GLGAS</v>
          </cell>
        </row>
        <row r="2530">
          <cell r="A2530" t="str">
            <v>GLGAS</v>
          </cell>
        </row>
        <row r="2531">
          <cell r="A2531" t="str">
            <v>GLGAS</v>
          </cell>
        </row>
        <row r="2532">
          <cell r="A2532" t="str">
            <v>GLGAS</v>
          </cell>
        </row>
        <row r="2533">
          <cell r="A2533" t="str">
            <v>GLGAS</v>
          </cell>
        </row>
        <row r="2534">
          <cell r="A2534" t="str">
            <v>GLGAS</v>
          </cell>
        </row>
        <row r="2535">
          <cell r="A2535" t="str">
            <v>GLGAS</v>
          </cell>
        </row>
        <row r="2536">
          <cell r="A2536" t="str">
            <v>GLGAS</v>
          </cell>
        </row>
        <row r="2537">
          <cell r="A2537" t="str">
            <v>GLGAS</v>
          </cell>
        </row>
        <row r="2538">
          <cell r="A2538" t="str">
            <v>GLGAS</v>
          </cell>
        </row>
        <row r="2539">
          <cell r="A2539" t="str">
            <v>GLGAS</v>
          </cell>
        </row>
        <row r="2540">
          <cell r="A2540" t="str">
            <v>GLGAS</v>
          </cell>
        </row>
        <row r="2541">
          <cell r="A2541" t="str">
            <v>GLGAS</v>
          </cell>
        </row>
        <row r="2542">
          <cell r="A2542" t="str">
            <v>GLGAS</v>
          </cell>
        </row>
        <row r="2543">
          <cell r="A2543" t="str">
            <v>GLGAS</v>
          </cell>
        </row>
        <row r="2544">
          <cell r="A2544" t="str">
            <v>GLGAS</v>
          </cell>
        </row>
        <row r="2545">
          <cell r="A2545" t="str">
            <v>GLGAS</v>
          </cell>
        </row>
        <row r="2546">
          <cell r="A2546" t="str">
            <v>GLGAS</v>
          </cell>
        </row>
        <row r="2547">
          <cell r="A2547" t="str">
            <v>GLGAS</v>
          </cell>
        </row>
        <row r="2548">
          <cell r="A2548" t="str">
            <v>GLGAS</v>
          </cell>
        </row>
        <row r="2549">
          <cell r="A2549" t="str">
            <v>GLGAS</v>
          </cell>
        </row>
        <row r="2550">
          <cell r="A2550" t="str">
            <v>GLGAS</v>
          </cell>
        </row>
        <row r="2551">
          <cell r="A2551" t="str">
            <v>GLGAS</v>
          </cell>
        </row>
        <row r="2552">
          <cell r="A2552" t="str">
            <v>GLIND</v>
          </cell>
        </row>
        <row r="2553">
          <cell r="A2553" t="str">
            <v>GLIND</v>
          </cell>
        </row>
        <row r="2554">
          <cell r="A2554" t="str">
            <v>GLIND</v>
          </cell>
        </row>
        <row r="2555">
          <cell r="A2555" t="str">
            <v>GLIND</v>
          </cell>
        </row>
        <row r="2556">
          <cell r="A2556" t="str">
            <v>GLIND</v>
          </cell>
        </row>
        <row r="2557">
          <cell r="A2557" t="str">
            <v>GLIND</v>
          </cell>
        </row>
        <row r="2558">
          <cell r="A2558" t="str">
            <v>GLIND</v>
          </cell>
        </row>
        <row r="2559">
          <cell r="A2559" t="str">
            <v>GLIND</v>
          </cell>
        </row>
        <row r="2560">
          <cell r="A2560" t="str">
            <v>GLINE</v>
          </cell>
        </row>
        <row r="2561">
          <cell r="A2561" t="str">
            <v>GLINE</v>
          </cell>
        </row>
        <row r="2562">
          <cell r="A2562" t="str">
            <v>GLINE</v>
          </cell>
        </row>
        <row r="2563">
          <cell r="A2563" t="str">
            <v>GLLAB</v>
          </cell>
        </row>
        <row r="2564">
          <cell r="A2564" t="str">
            <v>GLLAB</v>
          </cell>
        </row>
        <row r="2565">
          <cell r="A2565" t="str">
            <v>GLLAB</v>
          </cell>
        </row>
        <row r="2566">
          <cell r="A2566" t="str">
            <v>GLLAB</v>
          </cell>
        </row>
        <row r="2567">
          <cell r="A2567" t="str">
            <v>GLLAB</v>
          </cell>
        </row>
        <row r="2568">
          <cell r="A2568" t="str">
            <v>GLLAB</v>
          </cell>
        </row>
        <row r="2569">
          <cell r="A2569" t="str">
            <v>GLLAB</v>
          </cell>
        </row>
        <row r="2570">
          <cell r="A2570" t="str">
            <v>GLLAB</v>
          </cell>
        </row>
        <row r="2571">
          <cell r="A2571" t="str">
            <v>GLLAB</v>
          </cell>
        </row>
        <row r="2572">
          <cell r="A2572" t="str">
            <v>GLLAB</v>
          </cell>
        </row>
        <row r="2573">
          <cell r="A2573" t="str">
            <v>GLLAB</v>
          </cell>
        </row>
        <row r="2574">
          <cell r="A2574" t="str">
            <v>GLLAB</v>
          </cell>
        </row>
        <row r="2575">
          <cell r="A2575" t="str">
            <v>GLLAB</v>
          </cell>
        </row>
        <row r="2576">
          <cell r="A2576" t="str">
            <v>GLLAB</v>
          </cell>
        </row>
        <row r="2577">
          <cell r="A2577" t="str">
            <v>GLLAB</v>
          </cell>
        </row>
        <row r="2578">
          <cell r="A2578" t="str">
            <v>GLLAB</v>
          </cell>
        </row>
        <row r="2579">
          <cell r="A2579" t="str">
            <v>GLLAB</v>
          </cell>
        </row>
        <row r="2580">
          <cell r="A2580" t="str">
            <v>GLLAB</v>
          </cell>
        </row>
        <row r="2581">
          <cell r="A2581" t="str">
            <v>GLLAB</v>
          </cell>
        </row>
        <row r="2582">
          <cell r="A2582" t="str">
            <v>GLLAB</v>
          </cell>
        </row>
        <row r="2583">
          <cell r="A2583" t="str">
            <v>GLLAB</v>
          </cell>
        </row>
        <row r="2584">
          <cell r="A2584" t="str">
            <v>GLLAB</v>
          </cell>
        </row>
        <row r="2585">
          <cell r="A2585" t="str">
            <v>GLLAB</v>
          </cell>
        </row>
        <row r="2586">
          <cell r="A2586" t="str">
            <v>GLLAB</v>
          </cell>
        </row>
        <row r="2587">
          <cell r="A2587" t="str">
            <v>GLLAB</v>
          </cell>
        </row>
        <row r="2588">
          <cell r="A2588" t="str">
            <v>GLLAB</v>
          </cell>
        </row>
        <row r="2589">
          <cell r="A2589" t="str">
            <v>GLLAB</v>
          </cell>
        </row>
        <row r="2590">
          <cell r="A2590" t="str">
            <v>GLLAB</v>
          </cell>
        </row>
        <row r="2591">
          <cell r="A2591" t="str">
            <v>GLLAB</v>
          </cell>
        </row>
        <row r="2592">
          <cell r="A2592" t="str">
            <v>GLLAB</v>
          </cell>
        </row>
        <row r="2593">
          <cell r="A2593" t="str">
            <v>GLLAB</v>
          </cell>
        </row>
        <row r="2594">
          <cell r="A2594" t="str">
            <v>GLLAB</v>
          </cell>
        </row>
        <row r="2595">
          <cell r="A2595" t="str">
            <v>GLLAB</v>
          </cell>
        </row>
        <row r="2596">
          <cell r="A2596" t="str">
            <v>GLLAB</v>
          </cell>
        </row>
        <row r="2597">
          <cell r="A2597" t="str">
            <v>GLLAB</v>
          </cell>
        </row>
        <row r="2598">
          <cell r="A2598" t="str">
            <v>GLLAB</v>
          </cell>
        </row>
        <row r="2599">
          <cell r="A2599" t="str">
            <v>GLLAB</v>
          </cell>
        </row>
        <row r="2600">
          <cell r="A2600" t="str">
            <v>GLLAB</v>
          </cell>
        </row>
        <row r="2601">
          <cell r="A2601" t="str">
            <v>GLLAB</v>
          </cell>
        </row>
        <row r="2602">
          <cell r="A2602" t="str">
            <v>GLLAB</v>
          </cell>
        </row>
        <row r="2603">
          <cell r="A2603" t="str">
            <v>GLLAB</v>
          </cell>
        </row>
        <row r="2604">
          <cell r="A2604" t="str">
            <v>GLLAB</v>
          </cell>
        </row>
        <row r="2605">
          <cell r="A2605" t="str">
            <v>GLLAB</v>
          </cell>
        </row>
        <row r="2606">
          <cell r="A2606" t="str">
            <v>GLLAB</v>
          </cell>
        </row>
        <row r="2607">
          <cell r="A2607" t="str">
            <v>GLLAB</v>
          </cell>
        </row>
        <row r="2608">
          <cell r="A2608" t="str">
            <v>GLLAB</v>
          </cell>
        </row>
        <row r="2609">
          <cell r="A2609" t="str">
            <v>GLLAB</v>
          </cell>
        </row>
        <row r="2610">
          <cell r="A2610" t="str">
            <v>GLLAB</v>
          </cell>
        </row>
        <row r="2611">
          <cell r="A2611" t="str">
            <v>GLLAB</v>
          </cell>
        </row>
        <row r="2612">
          <cell r="A2612" t="str">
            <v>GLLAB</v>
          </cell>
        </row>
        <row r="2613">
          <cell r="A2613" t="str">
            <v>GLLAB</v>
          </cell>
        </row>
        <row r="2614">
          <cell r="A2614" t="str">
            <v>GLLAB</v>
          </cell>
        </row>
        <row r="2615">
          <cell r="A2615" t="str">
            <v>GLLAB</v>
          </cell>
        </row>
        <row r="2616">
          <cell r="A2616" t="str">
            <v>GLLAB</v>
          </cell>
        </row>
        <row r="2617">
          <cell r="A2617" t="str">
            <v>GLLAB</v>
          </cell>
        </row>
        <row r="2618">
          <cell r="A2618" t="str">
            <v>GLLAB</v>
          </cell>
        </row>
        <row r="2619">
          <cell r="A2619" t="str">
            <v>GLLAB</v>
          </cell>
        </row>
        <row r="2620">
          <cell r="A2620" t="str">
            <v>GLLAB</v>
          </cell>
        </row>
        <row r="2621">
          <cell r="A2621" t="str">
            <v>GLLAB</v>
          </cell>
        </row>
        <row r="2622">
          <cell r="A2622" t="str">
            <v>GLLAB</v>
          </cell>
        </row>
        <row r="2623">
          <cell r="A2623" t="str">
            <v>GLLAB</v>
          </cell>
        </row>
        <row r="2624">
          <cell r="A2624" t="str">
            <v>GLLAB</v>
          </cell>
        </row>
        <row r="2625">
          <cell r="A2625" t="str">
            <v>GLLAB</v>
          </cell>
        </row>
        <row r="2626">
          <cell r="A2626" t="str">
            <v>GLLAB</v>
          </cell>
        </row>
        <row r="2627">
          <cell r="A2627" t="str">
            <v>GLLAB</v>
          </cell>
        </row>
        <row r="2628">
          <cell r="A2628" t="str">
            <v>GLLAB</v>
          </cell>
        </row>
        <row r="2629">
          <cell r="A2629" t="str">
            <v>GLLAB</v>
          </cell>
        </row>
        <row r="2630">
          <cell r="A2630" t="str">
            <v>GLLAB</v>
          </cell>
        </row>
        <row r="2631">
          <cell r="A2631" t="str">
            <v>GLLAB</v>
          </cell>
        </row>
        <row r="2632">
          <cell r="A2632" t="str">
            <v>GLLAB</v>
          </cell>
        </row>
        <row r="2633">
          <cell r="A2633" t="str">
            <v>GLLAB</v>
          </cell>
        </row>
        <row r="2634">
          <cell r="A2634" t="str">
            <v>GLLAB</v>
          </cell>
        </row>
        <row r="2635">
          <cell r="A2635" t="str">
            <v>GLLAB</v>
          </cell>
        </row>
        <row r="2636">
          <cell r="A2636" t="str">
            <v>GLLAB</v>
          </cell>
        </row>
        <row r="2637">
          <cell r="A2637" t="str">
            <v>GLLAB</v>
          </cell>
        </row>
        <row r="2638">
          <cell r="A2638" t="str">
            <v>GLLAB</v>
          </cell>
        </row>
        <row r="2639">
          <cell r="A2639" t="str">
            <v>GLLAB</v>
          </cell>
        </row>
        <row r="2640">
          <cell r="A2640" t="str">
            <v>GLLAB</v>
          </cell>
        </row>
        <row r="2641">
          <cell r="A2641" t="str">
            <v>GLLAB</v>
          </cell>
        </row>
        <row r="2642">
          <cell r="A2642" t="str">
            <v>GLLAB</v>
          </cell>
        </row>
        <row r="2643">
          <cell r="A2643" t="str">
            <v>GLLAB</v>
          </cell>
        </row>
        <row r="2644">
          <cell r="A2644" t="str">
            <v>GLLAB</v>
          </cell>
        </row>
        <row r="2645">
          <cell r="A2645" t="str">
            <v>GLLAB</v>
          </cell>
        </row>
        <row r="2646">
          <cell r="A2646" t="str">
            <v>GLLAB</v>
          </cell>
        </row>
        <row r="2647">
          <cell r="A2647" t="str">
            <v>GLLAB</v>
          </cell>
        </row>
        <row r="2648">
          <cell r="A2648" t="str">
            <v>GLLAB</v>
          </cell>
        </row>
        <row r="2649">
          <cell r="A2649" t="str">
            <v>GLLAB</v>
          </cell>
        </row>
        <row r="2650">
          <cell r="A2650" t="str">
            <v>GLLAB</v>
          </cell>
        </row>
        <row r="2651">
          <cell r="A2651" t="str">
            <v>GLLAB</v>
          </cell>
        </row>
        <row r="2652">
          <cell r="A2652" t="str">
            <v>GLLAB</v>
          </cell>
        </row>
        <row r="2653">
          <cell r="A2653" t="str">
            <v>GLLAB</v>
          </cell>
        </row>
        <row r="2654">
          <cell r="A2654" t="str">
            <v>GLLAB</v>
          </cell>
        </row>
        <row r="2655">
          <cell r="A2655" t="str">
            <v>GLROE</v>
          </cell>
        </row>
        <row r="2656">
          <cell r="A2656" t="str">
            <v>GLROE</v>
          </cell>
        </row>
        <row r="2657">
          <cell r="A2657" t="str">
            <v>GLROE</v>
          </cell>
        </row>
        <row r="2658">
          <cell r="A2658" t="str">
            <v>GLROE</v>
          </cell>
        </row>
        <row r="2659">
          <cell r="A2659" t="str">
            <v>GLROE</v>
          </cell>
        </row>
        <row r="2660">
          <cell r="A2660" t="str">
            <v>GLROE</v>
          </cell>
        </row>
        <row r="2661">
          <cell r="A2661" t="str">
            <v>GLROE</v>
          </cell>
        </row>
        <row r="2662">
          <cell r="A2662" t="str">
            <v>GLROE</v>
          </cell>
        </row>
        <row r="2663">
          <cell r="A2663" t="str">
            <v>GLROE</v>
          </cell>
        </row>
        <row r="2664">
          <cell r="A2664" t="str">
            <v>GLROE</v>
          </cell>
        </row>
        <row r="2665">
          <cell r="A2665" t="str">
            <v>GLTRG</v>
          </cell>
        </row>
        <row r="2666">
          <cell r="A2666" t="str">
            <v>GLTRG</v>
          </cell>
        </row>
        <row r="2667">
          <cell r="A2667" t="str">
            <v>GLTRG</v>
          </cell>
        </row>
        <row r="2668">
          <cell r="A2668" t="str">
            <v>GLTRG</v>
          </cell>
        </row>
        <row r="2669">
          <cell r="A2669" t="str">
            <v>GLTRG</v>
          </cell>
        </row>
        <row r="2670">
          <cell r="A2670" t="str">
            <v>GLTRG</v>
          </cell>
        </row>
        <row r="2671">
          <cell r="A2671" t="str">
            <v>GLTRG</v>
          </cell>
        </row>
        <row r="2672">
          <cell r="A2672" t="str">
            <v>GLTRG</v>
          </cell>
        </row>
        <row r="2673">
          <cell r="A2673" t="str">
            <v>Last Row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ROVISION_BAL"/>
      <sheetName val="#10 - A - CPI vs AFUDC"/>
      <sheetName val="#13 - D - SWPA Income"/>
      <sheetName val="#14 - E - Cust Advances CIAC"/>
      <sheetName val="#15 - F - LORD Workpaper"/>
      <sheetName val="#18 - J - Storm Expenses"/>
      <sheetName val="#19 - K L Int Hedge - G&amp;L"/>
      <sheetName val="#21 - N - Asbury 5 Year Maint"/>
      <sheetName val="#22 - O &amp; Z - Misc Expenses"/>
      <sheetName val="#24 - Q - Plum Point DefCred"/>
      <sheetName val="#26 - S - Bad Debt Exp"/>
      <sheetName val="#27 - T - Deferred Fuel"/>
      <sheetName val="#28 - U - Injuries &amp; Damages"/>
      <sheetName val="#29 - V - Def Rate Case"/>
      <sheetName val="#36 - A - PERM Non Deduct"/>
      <sheetName val="2016 Balances"/>
    </sheetNames>
    <sheetDataSet>
      <sheetData sheetId="0">
        <row r="7">
          <cell r="C7">
            <v>42735</v>
          </cell>
        </row>
        <row r="12">
          <cell r="C1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s"/>
      <sheetName val="Classify"/>
      <sheetName val="Procure Dem"/>
      <sheetName val="Procure Energy"/>
      <sheetName val="Procure Cust"/>
      <sheetName val="230kV Dem"/>
      <sheetName val="230kV Energy"/>
      <sheetName val="230kV Cust"/>
      <sheetName val="34kV Dem"/>
      <sheetName val="34kV Energy"/>
      <sheetName val="34kV Cust"/>
      <sheetName val="13kV Dem"/>
      <sheetName val="13kV Energy"/>
      <sheetName val="13kV Cust"/>
      <sheetName val="Sec Dem"/>
      <sheetName val="Sec Energy"/>
      <sheetName val="Sec Cust"/>
      <sheetName val="Bill Dem"/>
      <sheetName val="Bill Energy"/>
      <sheetName val="Bill Cust"/>
      <sheetName val="Onsite Dem"/>
      <sheetName val="Onsite Energy"/>
      <sheetName val="Onsite Cust"/>
      <sheetName val="Trans Total"/>
      <sheetName val="Dist Total"/>
      <sheetName val="Total Allocate"/>
      <sheetName val="Factors"/>
      <sheetName val="Quick List"/>
      <sheetName val="Unit Cost"/>
      <sheetName val="Verify"/>
      <sheetName val="FuncTotals"/>
      <sheetName val="Open"/>
      <sheetName val="Registry"/>
      <sheetName val="Input"/>
    </sheetNames>
    <sheetDataSet>
      <sheetData sheetId="0" refreshError="1">
        <row r="4">
          <cell r="B4" t="str">
            <v>Step 1</v>
          </cell>
        </row>
        <row r="5">
          <cell r="C5" t="str">
            <v>All Totals Intact =</v>
          </cell>
        </row>
        <row r="6">
          <cell r="C6" t="str">
            <v xml:space="preserve">All Allocators Found = </v>
          </cell>
        </row>
        <row r="8">
          <cell r="B8" t="str">
            <v>Account</v>
          </cell>
          <cell r="C8" t="str">
            <v>Account</v>
          </cell>
        </row>
        <row r="9">
          <cell r="B9" t="str">
            <v>Description</v>
          </cell>
          <cell r="C9" t="str">
            <v>Code</v>
          </cell>
        </row>
        <row r="12">
          <cell r="B12" t="str">
            <v>I. ELECTRIC PLANT IN SERVICE</v>
          </cell>
        </row>
        <row r="14">
          <cell r="B14" t="str">
            <v>A. INTANGIBLE PLANT</v>
          </cell>
        </row>
        <row r="16">
          <cell r="B16" t="str">
            <v>Organization</v>
          </cell>
          <cell r="C16" t="str">
            <v>301</v>
          </cell>
        </row>
        <row r="17">
          <cell r="B17" t="str">
            <v>Franchises and Consents</v>
          </cell>
          <cell r="C17" t="str">
            <v>302</v>
          </cell>
        </row>
        <row r="18">
          <cell r="B18" t="str">
            <v>Miscellaneous Intangible Plant</v>
          </cell>
          <cell r="C18" t="str">
            <v>303</v>
          </cell>
        </row>
        <row r="19">
          <cell r="B19" t="str">
            <v>Subtotal - INTANGIBLE PLANT</v>
          </cell>
          <cell r="C19" t="str">
            <v>301-303</v>
          </cell>
        </row>
        <row r="21">
          <cell r="B21" t="str">
            <v>B. PRODUCTION PLANT</v>
          </cell>
        </row>
        <row r="23">
          <cell r="B23" t="str">
            <v>Land and Land Rights</v>
          </cell>
          <cell r="C23" t="str">
            <v>(310, 330, 340)</v>
          </cell>
        </row>
        <row r="24">
          <cell r="B24" t="str">
            <v>Structures and Improvements</v>
          </cell>
          <cell r="C24" t="str">
            <v>(311, 331, 341)</v>
          </cell>
        </row>
        <row r="25">
          <cell r="B25" t="str">
            <v>Boiler Plant Equipment</v>
          </cell>
          <cell r="C25" t="str">
            <v>(312, 342)</v>
          </cell>
        </row>
        <row r="26">
          <cell r="B26" t="str">
            <v>Engines and Generators</v>
          </cell>
          <cell r="C26">
            <v>343</v>
          </cell>
        </row>
        <row r="27">
          <cell r="B27" t="str">
            <v>Turbogenerator Units</v>
          </cell>
          <cell r="C27" t="str">
            <v>(314, 333, 344)</v>
          </cell>
        </row>
        <row r="28">
          <cell r="B28" t="str">
            <v>Accessory Electric Equipment</v>
          </cell>
          <cell r="C28" t="str">
            <v>(315, 334, 345)</v>
          </cell>
        </row>
        <row r="29">
          <cell r="B29" t="str">
            <v>Misc. Power Plant Equipment</v>
          </cell>
          <cell r="C29" t="str">
            <v>(316, 332, 335,346)</v>
          </cell>
        </row>
        <row r="30">
          <cell r="B30" t="str">
            <v>Subtotal - OTHER PLANT</v>
          </cell>
          <cell r="C30" t="str">
            <v>340-346</v>
          </cell>
        </row>
        <row r="32">
          <cell r="B32" t="str">
            <v>Subtotal - PRODUCTION PLANT</v>
          </cell>
          <cell r="C32" t="str">
            <v>304-346</v>
          </cell>
        </row>
        <row r="34">
          <cell r="B34" t="str">
            <v>C. TRANSMISSION PLANT</v>
          </cell>
        </row>
        <row r="36">
          <cell r="B36" t="str">
            <v>Land and Land Rights</v>
          </cell>
          <cell r="C36" t="str">
            <v>350</v>
          </cell>
        </row>
        <row r="37">
          <cell r="B37" t="str">
            <v>Structures and Improvements</v>
          </cell>
          <cell r="C37" t="str">
            <v>352</v>
          </cell>
        </row>
        <row r="38">
          <cell r="B38" t="str">
            <v>Station Equipment</v>
          </cell>
          <cell r="C38" t="str">
            <v>353</v>
          </cell>
        </row>
        <row r="39">
          <cell r="B39" t="str">
            <v>Towers and Fixtures</v>
          </cell>
          <cell r="C39" t="str">
            <v>354</v>
          </cell>
        </row>
        <row r="40">
          <cell r="B40" t="str">
            <v>Poles and Fixtures</v>
          </cell>
          <cell r="C40" t="str">
            <v>355</v>
          </cell>
        </row>
        <row r="41">
          <cell r="B41" t="str">
            <v>Overhead Conductors and Devices</v>
          </cell>
          <cell r="C41" t="str">
            <v>356</v>
          </cell>
        </row>
        <row r="42">
          <cell r="B42" t="str">
            <v>Underground Conduit</v>
          </cell>
          <cell r="C42" t="str">
            <v>357</v>
          </cell>
        </row>
        <row r="43">
          <cell r="B43" t="str">
            <v>Underground Conductors and Devices</v>
          </cell>
          <cell r="C43" t="str">
            <v>358</v>
          </cell>
        </row>
        <row r="44">
          <cell r="B44" t="str">
            <v>Roads and Trails</v>
          </cell>
          <cell r="C44" t="str">
            <v>359</v>
          </cell>
        </row>
        <row r="45">
          <cell r="B45" t="str">
            <v>Subtotal - TRANSMISSION PLANT</v>
          </cell>
          <cell r="C45" t="str">
            <v>350-359</v>
          </cell>
        </row>
        <row r="47">
          <cell r="B47" t="str">
            <v>D. DISTRIBUTION PLANT</v>
          </cell>
        </row>
        <row r="49">
          <cell r="B49" t="str">
            <v>Land and Land Rights</v>
          </cell>
          <cell r="C49" t="str">
            <v>360</v>
          </cell>
        </row>
        <row r="50">
          <cell r="B50" t="str">
            <v>Structures and Improvements</v>
          </cell>
          <cell r="C50" t="str">
            <v>361</v>
          </cell>
        </row>
        <row r="51">
          <cell r="B51" t="str">
            <v>Station Equipment</v>
          </cell>
          <cell r="C51" t="str">
            <v>362</v>
          </cell>
        </row>
        <row r="52">
          <cell r="B52" t="str">
            <v>Compressor Station Equipment</v>
          </cell>
          <cell r="C52" t="str">
            <v>363</v>
          </cell>
        </row>
        <row r="53">
          <cell r="B53" t="str">
            <v>Poles, Towers and Fixtures</v>
          </cell>
          <cell r="C53" t="str">
            <v>364</v>
          </cell>
        </row>
        <row r="54">
          <cell r="B54" t="str">
            <v>Overhead Conductors and Devices</v>
          </cell>
          <cell r="C54" t="str">
            <v>365</v>
          </cell>
        </row>
        <row r="55">
          <cell r="B55" t="str">
            <v>Underground Conduit</v>
          </cell>
          <cell r="C55" t="str">
            <v>366</v>
          </cell>
        </row>
        <row r="56">
          <cell r="B56" t="str">
            <v>Underground Conductors and Devices</v>
          </cell>
          <cell r="C56" t="str">
            <v>367</v>
          </cell>
        </row>
        <row r="57">
          <cell r="B57" t="str">
            <v>Line Transformers</v>
          </cell>
          <cell r="C57" t="str">
            <v>368</v>
          </cell>
        </row>
        <row r="58">
          <cell r="B58" t="str">
            <v>Services</v>
          </cell>
          <cell r="C58" t="str">
            <v>369</v>
          </cell>
        </row>
        <row r="59">
          <cell r="B59" t="str">
            <v>Meters</v>
          </cell>
          <cell r="C59" t="str">
            <v>370</v>
          </cell>
        </row>
        <row r="60">
          <cell r="B60" t="str">
            <v>Installed on Cust Premise PR_L</v>
          </cell>
          <cell r="C60">
            <v>371</v>
          </cell>
        </row>
        <row r="61">
          <cell r="B61" t="str">
            <v>Other Property on Customers Premise</v>
          </cell>
          <cell r="C61" t="str">
            <v>372</v>
          </cell>
        </row>
        <row r="62">
          <cell r="B62" t="str">
            <v>Street Lighting and Signals</v>
          </cell>
          <cell r="C62" t="str">
            <v>373</v>
          </cell>
        </row>
        <row r="63">
          <cell r="B63" t="str">
            <v>Subtotal - DISTRIBUTION PLANT</v>
          </cell>
          <cell r="C63" t="str">
            <v>374-387</v>
          </cell>
        </row>
        <row r="65">
          <cell r="B65" t="str">
            <v>E. GENERAL PLANT</v>
          </cell>
        </row>
        <row r="67">
          <cell r="B67" t="str">
            <v>Land and Land Rights</v>
          </cell>
          <cell r="C67" t="str">
            <v>389</v>
          </cell>
        </row>
        <row r="68">
          <cell r="B68" t="str">
            <v>Structures and Improvements</v>
          </cell>
          <cell r="C68" t="str">
            <v>390</v>
          </cell>
        </row>
        <row r="69">
          <cell r="B69" t="str">
            <v>Office Furniture and Equipment</v>
          </cell>
          <cell r="C69" t="str">
            <v>391</v>
          </cell>
        </row>
        <row r="70">
          <cell r="B70" t="str">
            <v>Transportation Equipment</v>
          </cell>
          <cell r="C70" t="str">
            <v>392</v>
          </cell>
        </row>
        <row r="71">
          <cell r="B71" t="str">
            <v>Stores Equipment</v>
          </cell>
          <cell r="C71" t="str">
            <v>393</v>
          </cell>
        </row>
        <row r="72">
          <cell r="B72" t="str">
            <v>Tools, Shop and Garage Equipment</v>
          </cell>
          <cell r="C72" t="str">
            <v>394</v>
          </cell>
        </row>
        <row r="73">
          <cell r="B73" t="str">
            <v>Laboratory Equipment</v>
          </cell>
          <cell r="C73" t="str">
            <v>395</v>
          </cell>
        </row>
        <row r="74">
          <cell r="B74" t="str">
            <v>Power Operated Equipment</v>
          </cell>
          <cell r="C74" t="str">
            <v>396</v>
          </cell>
        </row>
        <row r="75">
          <cell r="B75" t="str">
            <v>Communication Equipment</v>
          </cell>
          <cell r="C75" t="str">
            <v>397</v>
          </cell>
        </row>
        <row r="76">
          <cell r="B76" t="str">
            <v>Miscellaneous Equipment</v>
          </cell>
          <cell r="C76" t="str">
            <v>398</v>
          </cell>
        </row>
        <row r="77">
          <cell r="B77" t="str">
            <v>Miscellaneous Equipment-RegA</v>
          </cell>
          <cell r="C77" t="str">
            <v>398</v>
          </cell>
        </row>
        <row r="78">
          <cell r="B78" t="str">
            <v>Other Tangible Property</v>
          </cell>
          <cell r="C78" t="str">
            <v>399</v>
          </cell>
        </row>
        <row r="79">
          <cell r="B79" t="str">
            <v>Subtotal - GENERAL PLANT</v>
          </cell>
          <cell r="C79" t="str">
            <v>389-399</v>
          </cell>
        </row>
        <row r="81">
          <cell r="B81" t="str">
            <v>TOTAL PLANT IN SERVICE</v>
          </cell>
          <cell r="C81" t="str">
            <v>101</v>
          </cell>
        </row>
        <row r="83">
          <cell r="B83" t="str">
            <v>ADDITIONS TO UTILITY PLANT</v>
          </cell>
        </row>
        <row r="84">
          <cell r="B84" t="str">
            <v>Energy  Conservation Programs</v>
          </cell>
          <cell r="C84" t="str">
            <v>182.3</v>
          </cell>
        </row>
        <row r="85">
          <cell r="B85" t="str">
            <v>Property Held for Future Use</v>
          </cell>
          <cell r="C85" t="str">
            <v>105</v>
          </cell>
        </row>
        <row r="86">
          <cell r="B86" t="str">
            <v>Construction Work in Progress</v>
          </cell>
          <cell r="C86" t="str">
            <v>107</v>
          </cell>
        </row>
        <row r="87">
          <cell r="B87" t="str">
            <v>Nuclear Plant Costs - Calvert Cliffs</v>
          </cell>
          <cell r="C87" t="str">
            <v>182.3</v>
          </cell>
        </row>
        <row r="88">
          <cell r="B88" t="str">
            <v>Total Additions to Utility Plant</v>
          </cell>
        </row>
        <row r="90">
          <cell r="B90" t="str">
            <v>TOTAL UTILITY PLANT</v>
          </cell>
        </row>
        <row r="92">
          <cell r="B92" t="str">
            <v>II. DEPRECIATION RESERVE</v>
          </cell>
        </row>
        <row r="94">
          <cell r="B94" t="str">
            <v>Intangible</v>
          </cell>
          <cell r="C94" t="str">
            <v>108.3</v>
          </cell>
        </row>
        <row r="95">
          <cell r="B95" t="str">
            <v>Transmission</v>
          </cell>
          <cell r="C95" t="str">
            <v>108.4</v>
          </cell>
        </row>
        <row r="96">
          <cell r="B96" t="str">
            <v>Procurement Supply</v>
          </cell>
          <cell r="C96">
            <v>108.41</v>
          </cell>
        </row>
        <row r="97">
          <cell r="B97" t="str">
            <v>Radial Transimission</v>
          </cell>
          <cell r="C97">
            <v>108.44</v>
          </cell>
        </row>
        <row r="98">
          <cell r="B98" t="str">
            <v>34kv</v>
          </cell>
          <cell r="C98">
            <v>108.45</v>
          </cell>
        </row>
        <row r="99">
          <cell r="B99" t="str">
            <v>Primary</v>
          </cell>
          <cell r="C99">
            <v>108.46</v>
          </cell>
        </row>
        <row r="100">
          <cell r="B100" t="str">
            <v>Secondary</v>
          </cell>
          <cell r="C100">
            <v>108.47</v>
          </cell>
        </row>
        <row r="101">
          <cell r="B101" t="str">
            <v>Transformers</v>
          </cell>
          <cell r="C101">
            <v>108.48</v>
          </cell>
        </row>
        <row r="102">
          <cell r="B102" t="str">
            <v>Meters</v>
          </cell>
          <cell r="C102">
            <v>108.49</v>
          </cell>
        </row>
        <row r="103">
          <cell r="B103" t="str">
            <v>Services</v>
          </cell>
          <cell r="C103" t="str">
            <v>108.5</v>
          </cell>
        </row>
        <row r="104">
          <cell r="B104" t="str">
            <v>General</v>
          </cell>
          <cell r="C104" t="str">
            <v>108.6</v>
          </cell>
        </row>
        <row r="105">
          <cell r="B105" t="str">
            <v>Streetlighting</v>
          </cell>
          <cell r="C105" t="str">
            <v>108.7</v>
          </cell>
        </row>
        <row r="106">
          <cell r="B106" t="str">
            <v>Subtotal-DEPRECIATION RESERVE</v>
          </cell>
        </row>
        <row r="108">
          <cell r="B108" t="str">
            <v>Dep. Res.- adjust for 13 month avg.</v>
          </cell>
          <cell r="C108" t="str">
            <v>108.9</v>
          </cell>
        </row>
        <row r="110">
          <cell r="B110" t="str">
            <v>TOTAL RESERVE FOR DEPRECIATION</v>
          </cell>
          <cell r="C110" t="str">
            <v>108</v>
          </cell>
        </row>
        <row r="112">
          <cell r="B112" t="str">
            <v>III. OTHER RATE BASE ITEMS</v>
          </cell>
        </row>
        <row r="114">
          <cell r="B114" t="str">
            <v>Fuel Cost</v>
          </cell>
          <cell r="C114">
            <v>183.32</v>
          </cell>
        </row>
        <row r="115">
          <cell r="B115" t="str">
            <v>Prepayments</v>
          </cell>
          <cell r="C115">
            <v>165</v>
          </cell>
        </row>
        <row r="116">
          <cell r="B116" t="str">
            <v>Cash Working Capital</v>
          </cell>
          <cell r="C116" t="str">
            <v>131</v>
          </cell>
        </row>
        <row r="117">
          <cell r="B117" t="str">
            <v>Deferred ITC</v>
          </cell>
          <cell r="C117" t="str">
            <v>255</v>
          </cell>
        </row>
        <row r="118">
          <cell r="B118" t="str">
            <v>Customer Advances for Construction</v>
          </cell>
          <cell r="C118" t="str">
            <v>281</v>
          </cell>
        </row>
        <row r="119">
          <cell r="B119" t="str">
            <v>Materials and Supplies</v>
          </cell>
          <cell r="C119">
            <v>154</v>
          </cell>
        </row>
        <row r="120">
          <cell r="B120" t="str">
            <v>Generation Regulatory Asset</v>
          </cell>
          <cell r="C120">
            <v>182</v>
          </cell>
        </row>
        <row r="121">
          <cell r="B121" t="str">
            <v>Customer Deposits</v>
          </cell>
          <cell r="C121" t="str">
            <v>235</v>
          </cell>
        </row>
        <row r="122">
          <cell r="B122" t="str">
            <v>Deferred Pension Liability</v>
          </cell>
          <cell r="C122" t="str">
            <v>252</v>
          </cell>
        </row>
        <row r="123">
          <cell r="B123" t="str">
            <v>Deferred Income Tax</v>
          </cell>
          <cell r="C123" t="str">
            <v>190</v>
          </cell>
        </row>
        <row r="124">
          <cell r="B124" t="str">
            <v>A/P Financing of Capitalized M&amp;S</v>
          </cell>
          <cell r="C124" t="str">
            <v>283</v>
          </cell>
        </row>
        <row r="125">
          <cell r="B125" t="str">
            <v>Total - OTHER RATE BASE ITEMS</v>
          </cell>
          <cell r="C125" t="str">
            <v>131-283</v>
          </cell>
        </row>
        <row r="127">
          <cell r="B127" t="str">
            <v>TOTAL RATE BASE</v>
          </cell>
        </row>
        <row r="129">
          <cell r="B129" t="str">
            <v>I. OPERATING AND MAINTENANCE EXPENSES</v>
          </cell>
        </row>
        <row r="131">
          <cell r="B131" t="str">
            <v>A. PRODUCTION EXPENSES</v>
          </cell>
        </row>
        <row r="133">
          <cell r="B133" t="str">
            <v>Supervision and Engineering</v>
          </cell>
          <cell r="C133" t="str">
            <v>(500, 535, 546)</v>
          </cell>
        </row>
        <row r="134">
          <cell r="B134" t="str">
            <v>Fuel</v>
          </cell>
          <cell r="C134" t="str">
            <v>(501, 547)</v>
          </cell>
        </row>
        <row r="135">
          <cell r="B135" t="str">
            <v>Generation Expense</v>
          </cell>
          <cell r="C135" t="str">
            <v>(502, 505, 507, 536, 537, 538, 548)</v>
          </cell>
        </row>
        <row r="136">
          <cell r="B136" t="str">
            <v>Misc. Generation Expenses</v>
          </cell>
          <cell r="C136" t="str">
            <v>(539, 549)</v>
          </cell>
        </row>
        <row r="137">
          <cell r="B137" t="str">
            <v>Gas Turbine Lease</v>
          </cell>
          <cell r="C137" t="str">
            <v>(550)</v>
          </cell>
        </row>
        <row r="138">
          <cell r="B138" t="str">
            <v>Supervision and Engineering</v>
          </cell>
          <cell r="C138" t="str">
            <v>(510, 541, 551)</v>
          </cell>
        </row>
        <row r="139">
          <cell r="B139" t="str">
            <v>Maintenance of Structures</v>
          </cell>
          <cell r="C139" t="str">
            <v>(511, 552, 542, 543)</v>
          </cell>
        </row>
        <row r="140">
          <cell r="B140" t="str">
            <v>Maintenance of Generation Plant</v>
          </cell>
          <cell r="C140" t="str">
            <v>(512, 513, 544, 553)</v>
          </cell>
        </row>
        <row r="141">
          <cell r="B141" t="str">
            <v>Maintenance of Misc. Plant</v>
          </cell>
          <cell r="C141" t="str">
            <v>(506, 514, 545, 554)</v>
          </cell>
        </row>
        <row r="142">
          <cell r="B142" t="str">
            <v>Subtotal - Other Production</v>
          </cell>
          <cell r="C142" t="str">
            <v>500-554</v>
          </cell>
        </row>
        <row r="144">
          <cell r="B144" t="str">
            <v>Purchased Power Expenses</v>
          </cell>
          <cell r="C144" t="str">
            <v>555</v>
          </cell>
        </row>
        <row r="146">
          <cell r="B146" t="str">
            <v>Load Dispatch</v>
          </cell>
          <cell r="C146" t="str">
            <v>556</v>
          </cell>
        </row>
        <row r="147">
          <cell r="B147" t="str">
            <v>Other Purchased Power</v>
          </cell>
          <cell r="C147" t="str">
            <v>557</v>
          </cell>
        </row>
        <row r="148">
          <cell r="B148" t="str">
            <v>Subtotal</v>
          </cell>
          <cell r="C148" t="str">
            <v>556-557</v>
          </cell>
        </row>
        <row r="150">
          <cell r="B150" t="str">
            <v>TOTAL PRODUCTION EXPENSE</v>
          </cell>
          <cell r="C150" t="str">
            <v>500-557</v>
          </cell>
        </row>
        <row r="152">
          <cell r="B152" t="str">
            <v>B. TRANSMISSION EXPENSE</v>
          </cell>
        </row>
        <row r="154">
          <cell r="B154" t="str">
            <v>Supervision and Engineering</v>
          </cell>
          <cell r="C154" t="str">
            <v>560</v>
          </cell>
        </row>
        <row r="155">
          <cell r="B155" t="str">
            <v>Load Dispatching</v>
          </cell>
          <cell r="C155" t="str">
            <v>561</v>
          </cell>
        </row>
        <row r="156">
          <cell r="B156" t="str">
            <v>Station Expenses</v>
          </cell>
          <cell r="C156" t="str">
            <v>562</v>
          </cell>
        </row>
        <row r="157">
          <cell r="B157" t="str">
            <v>Overhead Line Expenses</v>
          </cell>
          <cell r="C157" t="str">
            <v>563</v>
          </cell>
        </row>
        <row r="158">
          <cell r="B158" t="str">
            <v>Underground Lines Expenses</v>
          </cell>
          <cell r="C158" t="str">
            <v>564</v>
          </cell>
        </row>
        <row r="159">
          <cell r="B159" t="str">
            <v>Transmission by Others</v>
          </cell>
          <cell r="C159" t="str">
            <v>565</v>
          </cell>
        </row>
        <row r="160">
          <cell r="B160" t="str">
            <v>Miscellaneous Expenses</v>
          </cell>
          <cell r="C160" t="str">
            <v>566</v>
          </cell>
        </row>
        <row r="161">
          <cell r="B161" t="str">
            <v>Rents</v>
          </cell>
          <cell r="C161" t="str">
            <v>567</v>
          </cell>
        </row>
        <row r="162">
          <cell r="B162" t="str">
            <v>Supervision and Engineering</v>
          </cell>
          <cell r="C162" t="str">
            <v>568</v>
          </cell>
        </row>
        <row r="163">
          <cell r="B163" t="str">
            <v>Maintenance of Structures</v>
          </cell>
          <cell r="C163" t="str">
            <v>569</v>
          </cell>
        </row>
        <row r="164">
          <cell r="B164" t="str">
            <v>Maintenance of Station Equipment</v>
          </cell>
          <cell r="C164" t="str">
            <v>570</v>
          </cell>
        </row>
        <row r="165">
          <cell r="B165" t="str">
            <v>Maintenance of Overhead Lines</v>
          </cell>
          <cell r="C165" t="str">
            <v>571</v>
          </cell>
        </row>
        <row r="166">
          <cell r="B166" t="str">
            <v>Maintenance of Underground Lines</v>
          </cell>
          <cell r="C166" t="str">
            <v>572</v>
          </cell>
        </row>
        <row r="167">
          <cell r="B167" t="str">
            <v>Misc Maintenance - Credits</v>
          </cell>
          <cell r="C167" t="str">
            <v>573</v>
          </cell>
        </row>
        <row r="168">
          <cell r="B168" t="str">
            <v>TOTAL TRANSMISSION EXPENSES</v>
          </cell>
          <cell r="C168" t="str">
            <v>560-573</v>
          </cell>
        </row>
        <row r="170">
          <cell r="B170" t="str">
            <v>C. DISTRIBUTION EXPENSE</v>
          </cell>
        </row>
        <row r="172">
          <cell r="B172" t="str">
            <v>Operation Supervision &amp; Engineering</v>
          </cell>
          <cell r="C172" t="str">
            <v>580</v>
          </cell>
        </row>
        <row r="173">
          <cell r="B173" t="str">
            <v>Load Dispatching</v>
          </cell>
          <cell r="C173" t="str">
            <v>581</v>
          </cell>
        </row>
        <row r="174">
          <cell r="B174" t="str">
            <v>Station Expenses</v>
          </cell>
          <cell r="C174" t="str">
            <v>582</v>
          </cell>
        </row>
        <row r="175">
          <cell r="B175" t="str">
            <v>Overhead Line Expenses</v>
          </cell>
          <cell r="C175" t="str">
            <v>583</v>
          </cell>
        </row>
        <row r="176">
          <cell r="B176" t="str">
            <v>Underground Line Expenses</v>
          </cell>
          <cell r="C176" t="str">
            <v>584</v>
          </cell>
        </row>
        <row r="177">
          <cell r="B177" t="str">
            <v>Street Light and Signal Systems</v>
          </cell>
          <cell r="C177" t="str">
            <v>585</v>
          </cell>
        </row>
        <row r="178">
          <cell r="B178" t="str">
            <v>Meter Expenses</v>
          </cell>
          <cell r="C178" t="str">
            <v>586</v>
          </cell>
        </row>
        <row r="179">
          <cell r="B179" t="str">
            <v>Customer Installation Expenses</v>
          </cell>
          <cell r="C179" t="str">
            <v>587</v>
          </cell>
        </row>
        <row r="180">
          <cell r="B180" t="str">
            <v>Misc. Distribution Expenses</v>
          </cell>
          <cell r="C180" t="str">
            <v>588</v>
          </cell>
        </row>
        <row r="181">
          <cell r="B181" t="str">
            <v>Rents</v>
          </cell>
          <cell r="C181" t="str">
            <v>589</v>
          </cell>
        </row>
        <row r="182">
          <cell r="B182" t="str">
            <v>Maint Supervision &amp; Engineering</v>
          </cell>
          <cell r="C182" t="str">
            <v>590</v>
          </cell>
        </row>
        <row r="183">
          <cell r="B183" t="str">
            <v>Maint of Structures</v>
          </cell>
          <cell r="C183" t="str">
            <v>591</v>
          </cell>
        </row>
        <row r="184">
          <cell r="B184" t="str">
            <v>Maintenance of Station Equipment</v>
          </cell>
          <cell r="C184" t="str">
            <v>592</v>
          </cell>
        </row>
        <row r="185">
          <cell r="B185" t="str">
            <v>Maintenance of Overhead Lines</v>
          </cell>
          <cell r="C185" t="str">
            <v>593</v>
          </cell>
        </row>
        <row r="186">
          <cell r="B186" t="str">
            <v>Maintenance of Underground Lines</v>
          </cell>
          <cell r="C186" t="str">
            <v>594</v>
          </cell>
        </row>
        <row r="187">
          <cell r="B187" t="str">
            <v>Maintenance of Line Transformers</v>
          </cell>
          <cell r="C187" t="str">
            <v>595</v>
          </cell>
        </row>
        <row r="188">
          <cell r="B188" t="str">
            <v>Maintenance of Street Lights</v>
          </cell>
          <cell r="C188" t="str">
            <v>596</v>
          </cell>
        </row>
        <row r="189">
          <cell r="B189" t="str">
            <v>Maintenance of Meters</v>
          </cell>
          <cell r="C189" t="str">
            <v>597</v>
          </cell>
        </row>
        <row r="190">
          <cell r="B190" t="str">
            <v>Maintenance of Misc. Plant</v>
          </cell>
          <cell r="C190" t="str">
            <v>598</v>
          </cell>
        </row>
        <row r="191">
          <cell r="B191" t="str">
            <v>Misc. Distribution - Credits</v>
          </cell>
          <cell r="C191" t="str">
            <v>599</v>
          </cell>
        </row>
        <row r="192">
          <cell r="B192" t="str">
            <v>Subtotal - DISTRIBUTION EXPENSES</v>
          </cell>
          <cell r="C192" t="str">
            <v>580-599</v>
          </cell>
        </row>
        <row r="194">
          <cell r="B194" t="str">
            <v>Total - OPER. AND MAINT. EXPENSE</v>
          </cell>
          <cell r="C194" t="str">
            <v>500-599</v>
          </cell>
        </row>
        <row r="196">
          <cell r="B196" t="str">
            <v>D. CUSTOMER ACCOUNTS AND SERVICE</v>
          </cell>
        </row>
        <row r="198">
          <cell r="B198" t="str">
            <v>Supervision</v>
          </cell>
          <cell r="C198" t="str">
            <v>901</v>
          </cell>
        </row>
        <row r="199">
          <cell r="B199" t="str">
            <v>Meter Reading Expenses</v>
          </cell>
          <cell r="C199" t="str">
            <v>902</v>
          </cell>
        </row>
        <row r="200">
          <cell r="B200" t="str">
            <v>Customer Records &amp; Collection Expense</v>
          </cell>
          <cell r="C200" t="str">
            <v>903</v>
          </cell>
        </row>
        <row r="201">
          <cell r="B201" t="str">
            <v>Uncollectible Accounts</v>
          </cell>
          <cell r="C201" t="str">
            <v>904</v>
          </cell>
        </row>
        <row r="202">
          <cell r="B202" t="str">
            <v>Misc Customer Accounts Expenses</v>
          </cell>
          <cell r="C202" t="str">
            <v>905</v>
          </cell>
        </row>
        <row r="203">
          <cell r="B203" t="str">
            <v>Subtotal - Customer Accounts Expense</v>
          </cell>
          <cell r="C203" t="str">
            <v>901-905</v>
          </cell>
        </row>
        <row r="205">
          <cell r="B205" t="str">
            <v>Customer Assistance Exp Electric</v>
          </cell>
          <cell r="C205" t="str">
            <v>(907, 908)</v>
          </cell>
        </row>
        <row r="206">
          <cell r="B206" t="str">
            <v>Supervision</v>
          </cell>
          <cell r="C206" t="str">
            <v>909</v>
          </cell>
        </row>
        <row r="207">
          <cell r="B207" t="str">
            <v>Customer Assistance Expenses</v>
          </cell>
          <cell r="C207" t="str">
            <v>910</v>
          </cell>
        </row>
        <row r="208">
          <cell r="B208" t="str">
            <v>Information, Instructional Advertising</v>
          </cell>
          <cell r="C208" t="str">
            <v>911</v>
          </cell>
        </row>
        <row r="209">
          <cell r="B209" t="str">
            <v>Misc Customer Serv &amp; Inform Expen</v>
          </cell>
          <cell r="C209" t="str">
            <v>912</v>
          </cell>
        </row>
        <row r="210">
          <cell r="B210" t="str">
            <v>Rents</v>
          </cell>
          <cell r="C210" t="str">
            <v>913</v>
          </cell>
        </row>
        <row r="211">
          <cell r="B211" t="str">
            <v>Subtotal - Customer Service &amp; Info.</v>
          </cell>
          <cell r="C211" t="str">
            <v>909-913</v>
          </cell>
        </row>
        <row r="213">
          <cell r="B213" t="str">
            <v>Supervision</v>
          </cell>
          <cell r="C213" t="str">
            <v>915</v>
          </cell>
        </row>
        <row r="214">
          <cell r="B214" t="str">
            <v>Demonstrating &amp; Selling Expenses</v>
          </cell>
          <cell r="C214" t="str">
            <v>916</v>
          </cell>
        </row>
        <row r="215">
          <cell r="B215" t="str">
            <v>Advertising Expenses</v>
          </cell>
          <cell r="C215" t="str">
            <v>917</v>
          </cell>
        </row>
        <row r="216">
          <cell r="B216" t="str">
            <v>Miscellaneous Sales Expenses</v>
          </cell>
          <cell r="C216" t="str">
            <v>918</v>
          </cell>
        </row>
        <row r="217">
          <cell r="B217" t="str">
            <v>Subtotal - Sales Expense</v>
          </cell>
          <cell r="C217" t="str">
            <v>915-919</v>
          </cell>
        </row>
        <row r="219">
          <cell r="B219" t="str">
            <v>Total - CUST ACCTS, SERVS, &amp; SALES EXP</v>
          </cell>
          <cell r="C219" t="str">
            <v>901-919</v>
          </cell>
        </row>
        <row r="221">
          <cell r="B221" t="str">
            <v>E. ADMINISTRATIVE AND GENERAL</v>
          </cell>
        </row>
        <row r="223">
          <cell r="B223" t="str">
            <v>LABOR RELATED EXPENSES</v>
          </cell>
        </row>
        <row r="225">
          <cell r="B225" t="str">
            <v>Administrative &amp; General Salaries</v>
          </cell>
          <cell r="C225" t="str">
            <v>920</v>
          </cell>
        </row>
        <row r="226">
          <cell r="B226" t="str">
            <v>Office Supplies &amp; Expenses</v>
          </cell>
          <cell r="C226" t="str">
            <v>921</v>
          </cell>
        </row>
        <row r="227">
          <cell r="B227" t="str">
            <v>Admin Expenses Transferred-Credit</v>
          </cell>
          <cell r="C227" t="str">
            <v>922</v>
          </cell>
        </row>
        <row r="228">
          <cell r="B228" t="str">
            <v>Outside Services Employed</v>
          </cell>
          <cell r="C228" t="str">
            <v>923</v>
          </cell>
        </row>
        <row r="229">
          <cell r="B229" t="str">
            <v>Employee Pensions and Benefits</v>
          </cell>
          <cell r="C229" t="str">
            <v>926</v>
          </cell>
        </row>
        <row r="230">
          <cell r="B230" t="str">
            <v>Subtotal - O &amp; M Accounts 920-923,926</v>
          </cell>
          <cell r="C230" t="str">
            <v>920-926</v>
          </cell>
        </row>
        <row r="232">
          <cell r="B232" t="str">
            <v>PLANT RELATED EXPENSES</v>
          </cell>
        </row>
        <row r="234">
          <cell r="B234" t="str">
            <v>Property Insurance</v>
          </cell>
          <cell r="C234" t="str">
            <v>924</v>
          </cell>
        </row>
        <row r="235">
          <cell r="B235" t="str">
            <v>Injuries and Damages</v>
          </cell>
          <cell r="C235" t="str">
            <v>925</v>
          </cell>
        </row>
        <row r="236">
          <cell r="B236" t="str">
            <v>Maintenance of General Plant  (also acct 932)</v>
          </cell>
          <cell r="C236" t="str">
            <v>935</v>
          </cell>
        </row>
        <row r="237">
          <cell r="B237" t="str">
            <v>Subtotal - O &amp; M Accounts 924-925</v>
          </cell>
          <cell r="C237" t="str">
            <v>924,925,935</v>
          </cell>
        </row>
        <row r="239">
          <cell r="B239" t="str">
            <v>OTHER A&amp;G EXPENSES</v>
          </cell>
        </row>
        <row r="241">
          <cell r="B241" t="str">
            <v>Franchise Requirements</v>
          </cell>
          <cell r="C241" t="str">
            <v>927</v>
          </cell>
        </row>
        <row r="242">
          <cell r="B242" t="str">
            <v>Regulatory Commission Expenses</v>
          </cell>
          <cell r="C242" t="str">
            <v>928</v>
          </cell>
        </row>
        <row r="243">
          <cell r="B243" t="str">
            <v>Duplicate Charges-Credit</v>
          </cell>
          <cell r="C243" t="str">
            <v>929</v>
          </cell>
        </row>
        <row r="244">
          <cell r="B244" t="str">
            <v>General Advertising Expenses</v>
          </cell>
          <cell r="C244" t="str">
            <v>930.1</v>
          </cell>
        </row>
        <row r="245">
          <cell r="B245" t="str">
            <v>Miscellaneous General Expenses</v>
          </cell>
          <cell r="C245" t="str">
            <v>930.2</v>
          </cell>
        </row>
        <row r="246">
          <cell r="B246" t="str">
            <v>Rents</v>
          </cell>
          <cell r="C246" t="str">
            <v>931</v>
          </cell>
        </row>
        <row r="247">
          <cell r="B247" t="str">
            <v>Misc Expenses - Credit</v>
          </cell>
          <cell r="C247" t="str">
            <v>932</v>
          </cell>
        </row>
        <row r="248">
          <cell r="B248" t="str">
            <v>Subtotal</v>
          </cell>
          <cell r="C248" t="str">
            <v>927-932</v>
          </cell>
        </row>
        <row r="250">
          <cell r="B250" t="str">
            <v>TOTAL A&amp;G EXPENSES</v>
          </cell>
          <cell r="C250" t="str">
            <v>920-932</v>
          </cell>
        </row>
        <row r="252">
          <cell r="B252" t="str">
            <v>TOTAL OPERATING EXPENSES</v>
          </cell>
        </row>
        <row r="254">
          <cell r="B254" t="str">
            <v>II. DEPRECIATION EXPENSE</v>
          </cell>
        </row>
        <row r="256">
          <cell r="B256" t="str">
            <v>Intangible Plant</v>
          </cell>
          <cell r="C256" t="str">
            <v>403.1</v>
          </cell>
        </row>
        <row r="257">
          <cell r="B257" t="str">
            <v>Procurement Supply</v>
          </cell>
          <cell r="C257">
            <v>403.41</v>
          </cell>
        </row>
        <row r="258">
          <cell r="B258" t="str">
            <v>Radial Transmission</v>
          </cell>
          <cell r="C258">
            <v>403.44</v>
          </cell>
        </row>
        <row r="259">
          <cell r="B259" t="str">
            <v>34kv</v>
          </cell>
          <cell r="C259">
            <v>403.45</v>
          </cell>
        </row>
        <row r="260">
          <cell r="B260" t="str">
            <v>Primary</v>
          </cell>
          <cell r="C260">
            <v>403.46</v>
          </cell>
        </row>
        <row r="261">
          <cell r="B261" t="str">
            <v>Secondary</v>
          </cell>
          <cell r="C261">
            <v>403.47</v>
          </cell>
        </row>
        <row r="262">
          <cell r="B262" t="str">
            <v>Transformers</v>
          </cell>
          <cell r="C262">
            <v>403.48</v>
          </cell>
        </row>
        <row r="263">
          <cell r="B263" t="str">
            <v>Meters</v>
          </cell>
          <cell r="C263">
            <v>403.49</v>
          </cell>
        </row>
        <row r="264">
          <cell r="B264" t="str">
            <v>Services</v>
          </cell>
          <cell r="C264" t="str">
            <v>403.5</v>
          </cell>
        </row>
        <row r="265">
          <cell r="B265" t="str">
            <v>General</v>
          </cell>
          <cell r="C265" t="str">
            <v>403.6</v>
          </cell>
        </row>
        <row r="266">
          <cell r="B266" t="str">
            <v>Streetlighting</v>
          </cell>
          <cell r="C266" t="str">
            <v>403.6</v>
          </cell>
        </row>
        <row r="267">
          <cell r="B267" t="str">
            <v>Common Plant</v>
          </cell>
          <cell r="C267" t="str">
            <v>403.7</v>
          </cell>
        </row>
        <row r="268">
          <cell r="B268" t="str">
            <v>Amortization</v>
          </cell>
          <cell r="C268">
            <v>404</v>
          </cell>
        </row>
        <row r="270">
          <cell r="B270" t="str">
            <v>TOTAL DEPRECIATION EXPENSES</v>
          </cell>
          <cell r="C270" t="str">
            <v>403-404</v>
          </cell>
        </row>
        <row r="272">
          <cell r="B272" t="str">
            <v>III. TAXES</v>
          </cell>
        </row>
        <row r="274">
          <cell r="B274" t="str">
            <v>A. GENERAL TAXES</v>
          </cell>
        </row>
        <row r="276">
          <cell r="B276" t="str">
            <v>F.I.C.A. Taxes</v>
          </cell>
          <cell r="C276" t="str">
            <v>408.15</v>
          </cell>
        </row>
        <row r="277">
          <cell r="B277" t="str">
            <v>Federal Unemployment Tax</v>
          </cell>
          <cell r="C277" t="str">
            <v>408.16</v>
          </cell>
        </row>
        <row r="278">
          <cell r="B278" t="str">
            <v>Real Estate Taxes</v>
          </cell>
          <cell r="C278" t="str">
            <v>408.17</v>
          </cell>
        </row>
        <row r="279">
          <cell r="B279" t="str">
            <v>Subtotal - General Taxes</v>
          </cell>
        </row>
        <row r="281">
          <cell r="B281" t="str">
            <v>B. FRANCHISE AND REVENUE TAXES</v>
          </cell>
        </row>
        <row r="283">
          <cell r="B283" t="str">
            <v>Franchise Tax T&amp;D</v>
          </cell>
          <cell r="C283" t="str">
            <v>408.11</v>
          </cell>
        </row>
        <row r="284">
          <cell r="B284" t="str">
            <v>PSC Assessment</v>
          </cell>
          <cell r="C284" t="str">
            <v>408.12</v>
          </cell>
        </row>
        <row r="285">
          <cell r="B285" t="str">
            <v>Franchise Tax Prod</v>
          </cell>
          <cell r="C285">
            <v>408.11</v>
          </cell>
        </row>
        <row r="286">
          <cell r="B286" t="str">
            <v>Franchise</v>
          </cell>
          <cell r="C286" t="str">
            <v>408.13</v>
          </cell>
        </row>
        <row r="287">
          <cell r="B287" t="str">
            <v>Retail Sales &amp; Other</v>
          </cell>
          <cell r="C287" t="str">
            <v>408.14</v>
          </cell>
        </row>
        <row r="288">
          <cell r="B288" t="str">
            <v>Subtotal - Franchise &amp; Gross Receipts</v>
          </cell>
        </row>
        <row r="290">
          <cell r="B290" t="str">
            <v>C. FEDERAL INCOME TAXES</v>
          </cell>
        </row>
        <row r="291">
          <cell r="B291" t="str">
            <v>Federal Income Taxes - Current</v>
          </cell>
        </row>
        <row r="292">
          <cell r="B292" t="str">
            <v>Provision for Deferred FIT</v>
          </cell>
        </row>
        <row r="293">
          <cell r="B293" t="str">
            <v>ITC Adjustment - Net</v>
          </cell>
        </row>
        <row r="294">
          <cell r="B294" t="str">
            <v>Subtotal - Federal Income Taxes</v>
          </cell>
          <cell r="C294" t="str">
            <v>409-411</v>
          </cell>
        </row>
        <row r="296">
          <cell r="B296" t="str">
            <v>TOTAL TAXES</v>
          </cell>
          <cell r="C296" t="str">
            <v>408-411</v>
          </cell>
        </row>
        <row r="298">
          <cell r="B298" t="str">
            <v>TOTAL EXPENSES</v>
          </cell>
        </row>
        <row r="300">
          <cell r="B300" t="str">
            <v>IV. OPERATING REVENUES</v>
          </cell>
        </row>
        <row r="302">
          <cell r="B302" t="str">
            <v>Revenues</v>
          </cell>
          <cell r="C302" t="str">
            <v>440-446</v>
          </cell>
        </row>
        <row r="303">
          <cell r="B303" t="str">
            <v>Other Rev</v>
          </cell>
          <cell r="C303" t="str">
            <v>440-446</v>
          </cell>
        </row>
        <row r="304">
          <cell r="B304" t="str">
            <v>Misc Other Rev</v>
          </cell>
          <cell r="C304" t="str">
            <v>440-446</v>
          </cell>
        </row>
        <row r="305">
          <cell r="B305" t="str">
            <v>Reconnect Charges-Missouri</v>
          </cell>
          <cell r="C305" t="str">
            <v>440-446</v>
          </cell>
        </row>
        <row r="306">
          <cell r="B306" t="str">
            <v>Ot Elec Rev-Off-Sys</v>
          </cell>
          <cell r="C306" t="str">
            <v>440-446</v>
          </cell>
        </row>
        <row r="307">
          <cell r="B307" t="str">
            <v>Rent From Elec Property-Mo</v>
          </cell>
          <cell r="C307" t="str">
            <v>440-446</v>
          </cell>
        </row>
        <row r="308">
          <cell r="B308" t="str">
            <v>Universal Services</v>
          </cell>
          <cell r="C308" t="str">
            <v>440-446</v>
          </cell>
        </row>
        <row r="309">
          <cell r="B309" t="str">
            <v>Interdepartmental Revenues</v>
          </cell>
          <cell r="C309" t="str">
            <v>448</v>
          </cell>
        </row>
        <row r="310">
          <cell r="B310" t="str">
            <v>Excess Fac Revenues</v>
          </cell>
          <cell r="C310" t="str">
            <v>450-456</v>
          </cell>
        </row>
        <row r="311">
          <cell r="B311" t="str">
            <v>Total Operating Revenues</v>
          </cell>
        </row>
        <row r="313">
          <cell r="B313" t="str">
            <v>Gains/Losses from Disp. of Utility Plant</v>
          </cell>
        </row>
        <row r="314">
          <cell r="B314" t="str">
            <v>Gains/Losses from Energy Purchases</v>
          </cell>
        </row>
        <row r="315">
          <cell r="B315" t="str">
            <v>Allowance for Funds During Construction</v>
          </cell>
        </row>
        <row r="316">
          <cell r="B316" t="str">
            <v>Interest on Customer Deposits</v>
          </cell>
        </row>
        <row r="318">
          <cell r="B318" t="str">
            <v>V. NET INCOME</v>
          </cell>
        </row>
        <row r="319">
          <cell r="B319" t="str">
            <v>Rate of Return</v>
          </cell>
        </row>
        <row r="321">
          <cell r="B321" t="str">
            <v>FIT REPORT</v>
          </cell>
        </row>
        <row r="323">
          <cell r="B323" t="str">
            <v>Income before Federal Income Tax</v>
          </cell>
        </row>
        <row r="324">
          <cell r="B324" t="str">
            <v>Statutory Rate</v>
          </cell>
        </row>
        <row r="325">
          <cell r="B325" t="str">
            <v>FIT computed at Statutory rate</v>
          </cell>
        </row>
        <row r="326">
          <cell r="B326" t="str">
            <v>Adjustments to arrive at Current FIT</v>
          </cell>
        </row>
        <row r="327">
          <cell r="B327" t="str">
            <v>Current FIT</v>
          </cell>
        </row>
        <row r="328">
          <cell r="B328" t="str">
            <v>Provision for Deferred FIT</v>
          </cell>
        </row>
        <row r="329">
          <cell r="B329" t="str">
            <v>Open1</v>
          </cell>
        </row>
        <row r="330">
          <cell r="B330" t="str">
            <v>Open2</v>
          </cell>
        </row>
        <row r="331">
          <cell r="B331" t="str">
            <v>ITC Adjustment, net</v>
          </cell>
        </row>
        <row r="333">
          <cell r="B333" t="str">
            <v>FIT- Book tax expense</v>
          </cell>
        </row>
        <row r="339">
          <cell r="B339" t="str">
            <v>SUMMARY REPORT</v>
          </cell>
        </row>
        <row r="340">
          <cell r="B340" t="str">
            <v>OPERATING REVENUES</v>
          </cell>
        </row>
        <row r="341">
          <cell r="B341" t="str">
            <v>Utility Sales Revenues</v>
          </cell>
          <cell r="C341" t="str">
            <v>440-446</v>
          </cell>
        </row>
        <row r="342">
          <cell r="B342" t="str">
            <v>Interdepartmental Revenues</v>
          </cell>
          <cell r="C342" t="str">
            <v>448</v>
          </cell>
        </row>
        <row r="343">
          <cell r="B343" t="str">
            <v>Other Operating Revenues</v>
          </cell>
          <cell r="C343" t="str">
            <v>450-456</v>
          </cell>
        </row>
        <row r="344">
          <cell r="B344" t="str">
            <v>Total Operating Revenues</v>
          </cell>
        </row>
        <row r="347">
          <cell r="B347" t="str">
            <v>OPERATING EXPENSES</v>
          </cell>
        </row>
        <row r="348">
          <cell r="B348" t="str">
            <v>Production</v>
          </cell>
          <cell r="C348" t="str">
            <v>500-555</v>
          </cell>
        </row>
        <row r="349">
          <cell r="B349" t="str">
            <v>Transmission</v>
          </cell>
          <cell r="C349" t="str">
            <v>560-573</v>
          </cell>
        </row>
        <row r="350">
          <cell r="B350" t="str">
            <v>Distribution</v>
          </cell>
          <cell r="C350" t="str">
            <v>580-599</v>
          </cell>
        </row>
        <row r="351">
          <cell r="B351" t="str">
            <v>Customer Acctg &amp; Service</v>
          </cell>
          <cell r="C351" t="str">
            <v>901-919</v>
          </cell>
        </row>
        <row r="352">
          <cell r="B352" t="str">
            <v>Admin &amp; General</v>
          </cell>
          <cell r="C352" t="str">
            <v>920-932</v>
          </cell>
        </row>
        <row r="353">
          <cell r="B353" t="str">
            <v>Total Operating Expenses</v>
          </cell>
        </row>
        <row r="356">
          <cell r="B356" t="str">
            <v>DEPRECIATION EXPENSES</v>
          </cell>
          <cell r="C356" t="str">
            <v>403</v>
          </cell>
        </row>
        <row r="358">
          <cell r="B358" t="str">
            <v>TAXES OTHER THAN INCOME TAX</v>
          </cell>
          <cell r="C358" t="str">
            <v>408</v>
          </cell>
        </row>
        <row r="360">
          <cell r="B360" t="str">
            <v>INCOME BEFORE INCOME TAXES</v>
          </cell>
        </row>
        <row r="362">
          <cell r="B362" t="str">
            <v>FEDERAL INCOME TAXES</v>
          </cell>
        </row>
        <row r="363">
          <cell r="B363" t="str">
            <v>Federal Income Taxes - Current</v>
          </cell>
        </row>
        <row r="364">
          <cell r="B364" t="str">
            <v>Provision for Deferred FIT</v>
          </cell>
        </row>
        <row r="365">
          <cell r="B365" t="str">
            <v>ITC Adjustment - Net</v>
          </cell>
        </row>
        <row r="366">
          <cell r="B366" t="str">
            <v>Subtotal - Federal Income Taxes</v>
          </cell>
          <cell r="C366" t="str">
            <v>409-411</v>
          </cell>
        </row>
        <row r="369">
          <cell r="B369" t="str">
            <v>OPERATING INCOME</v>
          </cell>
        </row>
        <row r="371">
          <cell r="B371" t="str">
            <v>Gains/Losses from Energy Purchases</v>
          </cell>
        </row>
        <row r="372">
          <cell r="B372" t="str">
            <v>Allowance for Funds During Construction</v>
          </cell>
        </row>
        <row r="373">
          <cell r="B373" t="str">
            <v>Interest on Customer Deposits</v>
          </cell>
        </row>
        <row r="376">
          <cell r="B376" t="str">
            <v>NET INCOME</v>
          </cell>
        </row>
        <row r="378">
          <cell r="B378" t="str">
            <v>RATE BASE</v>
          </cell>
        </row>
        <row r="380">
          <cell r="B380" t="str">
            <v>RETURN ON RATE BASE</v>
          </cell>
        </row>
        <row r="381">
          <cell r="B381" t="str">
            <v>Unitized Rate of Return</v>
          </cell>
        </row>
        <row r="392">
          <cell r="B392" t="str">
            <v>REVENUE REQUIREMENTS</v>
          </cell>
        </row>
        <row r="393">
          <cell r="B393" t="str">
            <v>RATE OF RETURN by Function</v>
          </cell>
        </row>
        <row r="394">
          <cell r="B394" t="str">
            <v>Using Target for System</v>
          </cell>
        </row>
        <row r="395">
          <cell r="B395" t="str">
            <v>RATE BASE</v>
          </cell>
        </row>
        <row r="397">
          <cell r="B397" t="str">
            <v>OPERATING EXPENSES</v>
          </cell>
        </row>
        <row r="398">
          <cell r="B398" t="str">
            <v>DEPRECIATION EXPENSE</v>
          </cell>
        </row>
        <row r="399">
          <cell r="B399" t="str">
            <v>GENERAL TAXES</v>
          </cell>
        </row>
        <row r="400">
          <cell r="B400" t="str">
            <v>Other costs (benefits), net of taxes</v>
          </cell>
        </row>
        <row r="401">
          <cell r="B401" t="str">
            <v>Subtotal- Operating Costs to recover</v>
          </cell>
        </row>
        <row r="403">
          <cell r="B403" t="str">
            <v>Target Return on Rate Base- After taxes</v>
          </cell>
        </row>
        <row r="405">
          <cell r="B405" t="str">
            <v>Actual Historic FIT</v>
          </cell>
        </row>
        <row r="406">
          <cell r="B406" t="str">
            <v>Incremental FIT Due to Target ROR</v>
          </cell>
        </row>
        <row r="407">
          <cell r="B407" t="str">
            <v>Targeted FIT</v>
          </cell>
        </row>
        <row r="408">
          <cell r="B408" t="str">
            <v>Provision for Deferred FIT</v>
          </cell>
        </row>
        <row r="409">
          <cell r="B409" t="str">
            <v>ITC Adjustment, net</v>
          </cell>
        </row>
        <row r="410">
          <cell r="B410" t="str">
            <v>FIT to recover</v>
          </cell>
        </row>
        <row r="412">
          <cell r="B412" t="str">
            <v>Subtotal- Rev Req before GRT</v>
          </cell>
        </row>
        <row r="413">
          <cell r="B413" t="str">
            <v>GRT needed</v>
          </cell>
        </row>
        <row r="414">
          <cell r="B414" t="str">
            <v>TOTAL REVENUE REQUIREMENT</v>
          </cell>
        </row>
        <row r="416">
          <cell r="B416" t="str">
            <v>OPERATING REVENUES</v>
          </cell>
        </row>
        <row r="418">
          <cell r="B418" t="str">
            <v>Revenue Excess (Deficiency)</v>
          </cell>
        </row>
        <row r="420">
          <cell r="B420" t="str">
            <v>Revenue to Cost Ratio</v>
          </cell>
        </row>
        <row r="421">
          <cell r="B421" t="str">
            <v>Rev Req at Actual Avg ROR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4">
          <cell r="Y14" t="str">
            <v>None</v>
          </cell>
          <cell r="Z14" t="str">
            <v>EXT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Y15" t="str">
            <v>None%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7">
          <cell r="Y17" t="str">
            <v>TEMP</v>
          </cell>
          <cell r="Z17" t="str">
            <v>EXT</v>
          </cell>
          <cell r="AA17">
            <v>1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Y18" t="str">
            <v>TEMP%</v>
          </cell>
          <cell r="Z18">
            <v>1</v>
          </cell>
          <cell r="AA18">
            <v>1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20">
          <cell r="Y20" t="str">
            <v>PROCURE</v>
          </cell>
          <cell r="Z20" t="str">
            <v>EXT</v>
          </cell>
          <cell r="AA20">
            <v>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Y21" t="str">
            <v>PROCURE%</v>
          </cell>
          <cell r="Z21">
            <v>1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3">
          <cell r="Y23" t="str">
            <v>230KV</v>
          </cell>
          <cell r="Z23" t="str">
            <v>EXT</v>
          </cell>
          <cell r="AA23">
            <v>0</v>
          </cell>
          <cell r="AB23">
            <v>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Y24" t="str">
            <v>230KV%</v>
          </cell>
          <cell r="Z24">
            <v>1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6">
          <cell r="Y26" t="str">
            <v>34KV</v>
          </cell>
          <cell r="Z26" t="str">
            <v>EXT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Y27" t="str">
            <v>34KV%</v>
          </cell>
          <cell r="Z27">
            <v>1</v>
          </cell>
          <cell r="AA27">
            <v>0</v>
          </cell>
          <cell r="AB27">
            <v>0</v>
          </cell>
          <cell r="AC27">
            <v>1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9">
          <cell r="Y29" t="str">
            <v>13KV</v>
          </cell>
          <cell r="Z29" t="str">
            <v>EXT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0</v>
          </cell>
          <cell r="AF29">
            <v>0</v>
          </cell>
          <cell r="AG29">
            <v>0</v>
          </cell>
        </row>
        <row r="30">
          <cell r="Y30" t="str">
            <v>13KV%</v>
          </cell>
          <cell r="Z30">
            <v>1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0</v>
          </cell>
        </row>
        <row r="32">
          <cell r="Y32" t="str">
            <v>SEC</v>
          </cell>
          <cell r="Z32" t="str">
            <v>EXT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1</v>
          </cell>
          <cell r="AF32">
            <v>0</v>
          </cell>
          <cell r="AG32">
            <v>0</v>
          </cell>
        </row>
        <row r="33">
          <cell r="Y33" t="str">
            <v>SEC%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</v>
          </cell>
          <cell r="AF33">
            <v>0</v>
          </cell>
          <cell r="AG33">
            <v>0</v>
          </cell>
        </row>
        <row r="35">
          <cell r="Y35" t="str">
            <v>BILL</v>
          </cell>
          <cell r="Z35" t="str">
            <v>EXT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</v>
          </cell>
          <cell r="AG35">
            <v>0</v>
          </cell>
        </row>
        <row r="36">
          <cell r="Y36" t="str">
            <v>BILL%</v>
          </cell>
          <cell r="Z36">
            <v>1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</v>
          </cell>
          <cell r="AG36">
            <v>0</v>
          </cell>
        </row>
        <row r="38">
          <cell r="Y38" t="str">
            <v>Onsite</v>
          </cell>
          <cell r="Z38" t="str">
            <v>EXT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</v>
          </cell>
        </row>
        <row r="39">
          <cell r="Y39" t="str">
            <v>Onsite%</v>
          </cell>
          <cell r="Z39">
            <v>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1">
          <cell r="Y41" t="str">
            <v>T-LINES</v>
          </cell>
          <cell r="Z41" t="str">
            <v>EXT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Y42" t="str">
            <v>T-LINES%</v>
          </cell>
          <cell r="Z42">
            <v>1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4">
          <cell r="Y44" t="str">
            <v>T-STATIONS</v>
          </cell>
          <cell r="Z44" t="str">
            <v>EXT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Y45" t="str">
            <v>T-STATIONS%</v>
          </cell>
          <cell r="Z45">
            <v>1</v>
          </cell>
          <cell r="AA45">
            <v>0</v>
          </cell>
          <cell r="AB45">
            <v>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7">
          <cell r="Y47" t="str">
            <v>D-LINES</v>
          </cell>
          <cell r="Z47" t="str">
            <v>EXT</v>
          </cell>
          <cell r="AA47">
            <v>0</v>
          </cell>
          <cell r="AB47">
            <v>0</v>
          </cell>
          <cell r="AC47">
            <v>0</v>
          </cell>
          <cell r="AD47">
            <v>0.8554612647139338</v>
          </cell>
          <cell r="AE47">
            <v>0.1445387352860662</v>
          </cell>
          <cell r="AF47">
            <v>0</v>
          </cell>
          <cell r="AG47">
            <v>0</v>
          </cell>
        </row>
        <row r="48">
          <cell r="Y48" t="str">
            <v>D-LINES%</v>
          </cell>
          <cell r="Z48">
            <v>1</v>
          </cell>
          <cell r="AA48">
            <v>0</v>
          </cell>
          <cell r="AB48">
            <v>0</v>
          </cell>
          <cell r="AC48">
            <v>0</v>
          </cell>
          <cell r="AD48">
            <v>0.8554612647139338</v>
          </cell>
          <cell r="AE48">
            <v>0.1445387352860662</v>
          </cell>
          <cell r="AF48">
            <v>0</v>
          </cell>
          <cell r="AG48">
            <v>0</v>
          </cell>
        </row>
        <row r="50">
          <cell r="Y50" t="str">
            <v>ACCT-360</v>
          </cell>
          <cell r="Z50" t="str">
            <v>EXT</v>
          </cell>
          <cell r="AA50">
            <v>0</v>
          </cell>
          <cell r="AB50">
            <v>0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</row>
        <row r="51">
          <cell r="Y51" t="str">
            <v>ACCT-360%</v>
          </cell>
          <cell r="Z51">
            <v>1</v>
          </cell>
          <cell r="AA51">
            <v>0</v>
          </cell>
          <cell r="AB51">
            <v>0</v>
          </cell>
          <cell r="AC51">
            <v>0</v>
          </cell>
          <cell r="AD51">
            <v>1</v>
          </cell>
          <cell r="AE51">
            <v>0</v>
          </cell>
          <cell r="AF51">
            <v>0</v>
          </cell>
          <cell r="AG51">
            <v>0</v>
          </cell>
        </row>
        <row r="53">
          <cell r="Y53" t="str">
            <v>ACCT-361</v>
          </cell>
          <cell r="Z53" t="str">
            <v>EXT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</row>
        <row r="54">
          <cell r="Y54" t="str">
            <v>ACCT-361%</v>
          </cell>
          <cell r="Z54">
            <v>1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</row>
        <row r="56">
          <cell r="Y56" t="str">
            <v>ACCT-362</v>
          </cell>
          <cell r="Z56" t="str">
            <v>EXT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F56">
            <v>0</v>
          </cell>
          <cell r="AG56">
            <v>0</v>
          </cell>
        </row>
        <row r="57">
          <cell r="Y57" t="str">
            <v>ACCT-362%</v>
          </cell>
          <cell r="Z57">
            <v>1</v>
          </cell>
          <cell r="AA57">
            <v>0</v>
          </cell>
          <cell r="AB57">
            <v>0</v>
          </cell>
          <cell r="AC57">
            <v>0</v>
          </cell>
          <cell r="AD57">
            <v>1</v>
          </cell>
          <cell r="AE57">
            <v>0</v>
          </cell>
          <cell r="AF57">
            <v>0</v>
          </cell>
          <cell r="AG57">
            <v>0</v>
          </cell>
        </row>
        <row r="59">
          <cell r="Y59" t="str">
            <v>POLES</v>
          </cell>
          <cell r="Z59" t="str">
            <v>EXT</v>
          </cell>
          <cell r="AA59">
            <v>0</v>
          </cell>
          <cell r="AB59">
            <v>0</v>
          </cell>
          <cell r="AC59">
            <v>0</v>
          </cell>
          <cell r="AD59">
            <v>0.85</v>
          </cell>
          <cell r="AE59">
            <v>0.15</v>
          </cell>
          <cell r="AF59">
            <v>0</v>
          </cell>
          <cell r="AG59">
            <v>0</v>
          </cell>
        </row>
        <row r="60">
          <cell r="Y60" t="str">
            <v>POLES%</v>
          </cell>
          <cell r="Z60">
            <v>1</v>
          </cell>
          <cell r="AA60">
            <v>0</v>
          </cell>
          <cell r="AB60">
            <v>0</v>
          </cell>
          <cell r="AC60">
            <v>0</v>
          </cell>
          <cell r="AD60">
            <v>0.85</v>
          </cell>
          <cell r="AE60">
            <v>0.15</v>
          </cell>
          <cell r="AF60">
            <v>0</v>
          </cell>
          <cell r="AG60">
            <v>0</v>
          </cell>
        </row>
        <row r="62">
          <cell r="Y62" t="str">
            <v>OHCOND&amp;DEV</v>
          </cell>
          <cell r="Z62" t="str">
            <v>EXT</v>
          </cell>
          <cell r="AA62">
            <v>0</v>
          </cell>
          <cell r="AB62">
            <v>0</v>
          </cell>
          <cell r="AC62">
            <v>0</v>
          </cell>
          <cell r="AD62">
            <v>0.8554612647139338</v>
          </cell>
          <cell r="AE62">
            <v>0.1445387352860662</v>
          </cell>
          <cell r="AF62">
            <v>0</v>
          </cell>
          <cell r="AG62">
            <v>0</v>
          </cell>
        </row>
        <row r="63">
          <cell r="Y63" t="str">
            <v>OHCOND&amp;DEV%</v>
          </cell>
          <cell r="Z63">
            <v>1</v>
          </cell>
          <cell r="AA63">
            <v>0</v>
          </cell>
          <cell r="AB63">
            <v>0</v>
          </cell>
          <cell r="AC63">
            <v>0</v>
          </cell>
          <cell r="AD63">
            <v>0.8554612647139338</v>
          </cell>
          <cell r="AE63">
            <v>0.1445387352860662</v>
          </cell>
          <cell r="AF63">
            <v>0</v>
          </cell>
          <cell r="AG63">
            <v>0</v>
          </cell>
        </row>
        <row r="65">
          <cell r="Y65" t="str">
            <v>UGCONDUIT</v>
          </cell>
          <cell r="Z65" t="str">
            <v>EXT</v>
          </cell>
          <cell r="AA65">
            <v>0</v>
          </cell>
          <cell r="AB65">
            <v>0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</row>
        <row r="66">
          <cell r="Y66" t="str">
            <v>UGCONDUIT%</v>
          </cell>
          <cell r="Z66">
            <v>1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F66">
            <v>0</v>
          </cell>
          <cell r="AG66">
            <v>0</v>
          </cell>
        </row>
        <row r="68">
          <cell r="Y68" t="str">
            <v>UGCOND&amp;DEV</v>
          </cell>
          <cell r="Z68" t="str">
            <v>EXT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</row>
        <row r="69">
          <cell r="Y69" t="str">
            <v>UGCOND&amp;DEV%</v>
          </cell>
          <cell r="Z69">
            <v>1</v>
          </cell>
          <cell r="AA69">
            <v>0</v>
          </cell>
          <cell r="AB69">
            <v>0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</row>
        <row r="71">
          <cell r="Y71" t="str">
            <v>LINETRANS</v>
          </cell>
          <cell r="Z71" t="str">
            <v>EXT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</v>
          </cell>
          <cell r="AF71">
            <v>0</v>
          </cell>
          <cell r="AG71">
            <v>0</v>
          </cell>
        </row>
        <row r="72">
          <cell r="Y72" t="str">
            <v>LINETRANS%</v>
          </cell>
          <cell r="Z72">
            <v>1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</row>
        <row r="74">
          <cell r="Y74" t="str">
            <v>PROPHELD</v>
          </cell>
          <cell r="Z74" t="str">
            <v>EXT</v>
          </cell>
          <cell r="AA74">
            <v>16209073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Y75" t="str">
            <v>PROPHELD%</v>
          </cell>
          <cell r="Z75">
            <v>16209073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7">
          <cell r="Y77" t="str">
            <v>SUB-901</v>
          </cell>
          <cell r="Z77" t="str">
            <v>EXT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1</v>
          </cell>
        </row>
        <row r="78">
          <cell r="Y78" t="str">
            <v>SUB-901%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80">
          <cell r="Y80" t="str">
            <v>SUB-902</v>
          </cell>
          <cell r="Z80" t="str">
            <v>EXT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1</v>
          </cell>
        </row>
        <row r="81">
          <cell r="Y81" t="str">
            <v>SUB-902%</v>
          </cell>
          <cell r="Z81">
            <v>1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3">
          <cell r="Y83" t="str">
            <v>SUB-903</v>
          </cell>
          <cell r="Z83" t="str">
            <v>EXT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</row>
        <row r="84">
          <cell r="Y84" t="str">
            <v>SUB-903%</v>
          </cell>
          <cell r="Z84">
            <v>1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</v>
          </cell>
        </row>
        <row r="86">
          <cell r="Y86" t="str">
            <v>CWC-Direct</v>
          </cell>
          <cell r="Z86" t="str">
            <v>EXT</v>
          </cell>
          <cell r="AA86">
            <v>16209073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Y87" t="str">
            <v>CWC-Direct%</v>
          </cell>
          <cell r="Z87">
            <v>16209073</v>
          </cell>
          <cell r="AA87">
            <v>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9">
          <cell r="Y89" t="str">
            <v>RADIAL-SUB354</v>
          </cell>
          <cell r="Z89" t="str">
            <v>EXT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Y90" t="str">
            <v>RADIAL-SUB354%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2">
          <cell r="Y92" t="str">
            <v>RADIAL-SUB355</v>
          </cell>
          <cell r="Z92" t="str">
            <v>EXT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Y93" t="str">
            <v>RADIAL-SUB355%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5">
          <cell r="Y95" t="str">
            <v>RADIAL-SUB356</v>
          </cell>
          <cell r="Z95" t="str">
            <v>EXT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Y96" t="str">
            <v>RADIAL-SUB356%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8">
          <cell r="Y98" t="str">
            <v>DIR-EES</v>
          </cell>
          <cell r="Z98" t="str">
            <v>EXT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Y99" t="str">
            <v>DIR-EES%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1">
          <cell r="Y101" t="str">
            <v>DIR-FRANCHISE</v>
          </cell>
          <cell r="Z101" t="str">
            <v>EXT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Y102" t="str">
            <v>DIR-FRANCHISE%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4">
          <cell r="Y104" t="str">
            <v>DIR-UNI</v>
          </cell>
          <cell r="Z104" t="str">
            <v>EXT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Y105" t="str">
            <v>DIR-UNI%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7">
          <cell r="Y107" t="str">
            <v>DIR-REGASSETS</v>
          </cell>
          <cell r="Z107" t="str">
            <v>EXT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Y108" t="str">
            <v>DIR-REGASSETS%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10">
          <cell r="Y110" t="str">
            <v>TRANSREV</v>
          </cell>
          <cell r="Z110" t="str">
            <v>EXT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Y111" t="str">
            <v>TRANSREV%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3">
          <cell r="Y113" t="str">
            <v>UNCOLLECT-FUN</v>
          </cell>
          <cell r="Z113" t="str">
            <v>EXT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4">
          <cell r="Y114" t="str">
            <v>UNCOLLECT-FUN%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6">
          <cell r="Y116" t="str">
            <v>FCALLCTR</v>
          </cell>
          <cell r="Z116" t="str">
            <v>EXT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Y117" t="str">
            <v>FCALLCTR%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</row>
        <row r="119">
          <cell r="Y119" t="str">
            <v>P-TAX</v>
          </cell>
          <cell r="Z119" t="str">
            <v>INT</v>
          </cell>
          <cell r="AA119">
            <v>30214763.109599922</v>
          </cell>
          <cell r="AB119">
            <v>6143524.757509361</v>
          </cell>
          <cell r="AC119">
            <v>0</v>
          </cell>
          <cell r="AD119">
            <v>9150943.3641522173</v>
          </cell>
          <cell r="AE119">
            <v>5045328.6591965556</v>
          </cell>
          <cell r="AF119">
            <v>0</v>
          </cell>
          <cell r="AG119">
            <v>1001390.5701647373</v>
          </cell>
        </row>
        <row r="120">
          <cell r="Y120" t="str">
            <v>P-TAX%</v>
          </cell>
          <cell r="Z120">
            <v>51555950.460622795</v>
          </cell>
          <cell r="AA120">
            <v>0.58605772640497122</v>
          </cell>
          <cell r="AB120">
            <v>0.11916228296870676</v>
          </cell>
          <cell r="AC120">
            <v>0</v>
          </cell>
          <cell r="AD120">
            <v>0.17749538670888221</v>
          </cell>
          <cell r="AE120">
            <v>9.7861228706278183E-2</v>
          </cell>
          <cell r="AF120">
            <v>0</v>
          </cell>
          <cell r="AG120">
            <v>1.9423375211161619E-2</v>
          </cell>
        </row>
        <row r="122">
          <cell r="Y122" t="str">
            <v>OPEXP</v>
          </cell>
          <cell r="Z122" t="str">
            <v>INT</v>
          </cell>
          <cell r="AA122">
            <v>1620680.1864463892</v>
          </cell>
          <cell r="AB122">
            <v>313168.60587148229</v>
          </cell>
          <cell r="AC122">
            <v>1.7288432403721551E-252</v>
          </cell>
          <cell r="AD122">
            <v>437253.45784555911</v>
          </cell>
          <cell r="AE122">
            <v>106918.63839635495</v>
          </cell>
          <cell r="AF122">
            <v>2.0985642172913255E-253</v>
          </cell>
          <cell r="AG122">
            <v>545511.70628972398</v>
          </cell>
        </row>
        <row r="123">
          <cell r="Y123" t="str">
            <v>OPEXP%</v>
          </cell>
          <cell r="Z123">
            <v>3023532.5948495092</v>
          </cell>
          <cell r="AA123">
            <v>0.5360220654499197</v>
          </cell>
          <cell r="AB123">
            <v>0.1035770563231086</v>
          </cell>
          <cell r="AC123">
            <v>5.7179580048754361E-259</v>
          </cell>
          <cell r="AD123">
            <v>0.14461675015192704</v>
          </cell>
          <cell r="AE123">
            <v>3.5362158350297733E-2</v>
          </cell>
          <cell r="AF123">
            <v>6.9407692871119118E-260</v>
          </cell>
          <cell r="AG123">
            <v>0.18042196972474703</v>
          </cell>
        </row>
        <row r="125">
          <cell r="Y125" t="str">
            <v>MiscCust</v>
          </cell>
          <cell r="Z125" t="str">
            <v>INT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222487.48001299999</v>
          </cell>
        </row>
        <row r="126">
          <cell r="Y126" t="str">
            <v>MiscCust%</v>
          </cell>
          <cell r="Z126">
            <v>222487.48001299999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1</v>
          </cell>
        </row>
        <row r="128">
          <cell r="Y128" t="str">
            <v>REVREQ-W</v>
          </cell>
          <cell r="Z128" t="str">
            <v>INT</v>
          </cell>
          <cell r="AA128">
            <v>3691167.0542476173</v>
          </cell>
          <cell r="AB128">
            <v>0</v>
          </cell>
          <cell r="AC128">
            <v>3.5898168822965667E-251</v>
          </cell>
          <cell r="AD128">
            <v>864919.73138104693</v>
          </cell>
          <cell r="AE128">
            <v>-22047.563478275901</v>
          </cell>
          <cell r="AF128">
            <v>0</v>
          </cell>
          <cell r="AG128">
            <v>0</v>
          </cell>
        </row>
        <row r="129">
          <cell r="Y129" t="str">
            <v>REVREQ-W%</v>
          </cell>
          <cell r="Z129">
            <v>4534039.2221503882</v>
          </cell>
          <cell r="AA129">
            <v>0.81410126233909896</v>
          </cell>
          <cell r="AB129">
            <v>0</v>
          </cell>
          <cell r="AC129">
            <v>7.9174808739171007E-258</v>
          </cell>
          <cell r="AD129">
            <v>0.19076141361010016</v>
          </cell>
          <cell r="AE129">
            <v>-4.8626759491990591E-3</v>
          </cell>
          <cell r="AF129">
            <v>0</v>
          </cell>
          <cell r="AG129">
            <v>0</v>
          </cell>
        </row>
        <row r="131">
          <cell r="Y131" t="str">
            <v>REVREQ-CUST</v>
          </cell>
          <cell r="Z131" t="str">
            <v>INT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417330.62509468663</v>
          </cell>
          <cell r="AF131">
            <v>4.3585128284084757E-252</v>
          </cell>
          <cell r="AG131">
            <v>622798.26885244623</v>
          </cell>
        </row>
        <row r="132">
          <cell r="Y132" t="str">
            <v>REVREQ-CUST%</v>
          </cell>
          <cell r="Z132">
            <v>1040128.8939471329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0.40122972020417547</v>
          </cell>
          <cell r="AF132">
            <v>4.1903583813238513E-258</v>
          </cell>
          <cell r="AG132">
            <v>0.59877027979582453</v>
          </cell>
        </row>
        <row r="134">
          <cell r="Y134" t="str">
            <v>REVREQxT</v>
          </cell>
          <cell r="Z134" t="str">
            <v>INT</v>
          </cell>
          <cell r="AA134">
            <v>3691167.0542476173</v>
          </cell>
          <cell r="AB134">
            <v>0</v>
          </cell>
          <cell r="AC134">
            <v>3.5898168822965667E-251</v>
          </cell>
          <cell r="AD134">
            <v>864919.73138104693</v>
          </cell>
          <cell r="AE134">
            <v>395283.06161641073</v>
          </cell>
          <cell r="AF134">
            <v>4.3575155224566267E-252</v>
          </cell>
          <cell r="AG134">
            <v>592917.67498382414</v>
          </cell>
        </row>
        <row r="135">
          <cell r="Y135" t="str">
            <v>REVREQxT%</v>
          </cell>
          <cell r="Z135">
            <v>5544287.5222288985</v>
          </cell>
          <cell r="AA135">
            <v>0.66576039562315215</v>
          </cell>
          <cell r="AB135">
            <v>0</v>
          </cell>
          <cell r="AC135">
            <v>6.4748028811705619E-258</v>
          </cell>
          <cell r="AD135">
            <v>0.1560019620038274</v>
          </cell>
          <cell r="AE135">
            <v>7.1295556017177866E-2</v>
          </cell>
          <cell r="AF135">
            <v>7.859468876723823E-259</v>
          </cell>
          <cell r="AG135">
            <v>0.10694208635584272</v>
          </cell>
        </row>
        <row r="137">
          <cell r="Y137" t="str">
            <v>REVREQ</v>
          </cell>
          <cell r="Z137" t="str">
            <v>INT</v>
          </cell>
          <cell r="AA137">
            <v>3691167.0542476173</v>
          </cell>
          <cell r="AB137">
            <v>561395.53315514768</v>
          </cell>
          <cell r="AC137">
            <v>3.5898168822965667E-251</v>
          </cell>
          <cell r="AD137">
            <v>864919.73138104693</v>
          </cell>
          <cell r="AE137">
            <v>395283.06161641073</v>
          </cell>
          <cell r="AF137">
            <v>4.3575155224566267E-252</v>
          </cell>
          <cell r="AG137">
            <v>592917.67498382414</v>
          </cell>
        </row>
        <row r="138">
          <cell r="Y138" t="str">
            <v>REVREQ%</v>
          </cell>
          <cell r="Z138">
            <v>6105683.0553840455</v>
          </cell>
          <cell r="AA138">
            <v>0.60454612870753477</v>
          </cell>
          <cell r="AB138">
            <v>9.1946392903592356E-2</v>
          </cell>
          <cell r="AC138">
            <v>5.8794681114851418E-258</v>
          </cell>
          <cell r="AD138">
            <v>0.14165814431169221</v>
          </cell>
          <cell r="AE138">
            <v>6.474018681134236E-2</v>
          </cell>
          <cell r="AF138">
            <v>7.1368190633710189E-259</v>
          </cell>
          <cell r="AG138">
            <v>9.7109147265838511E-2</v>
          </cell>
        </row>
        <row r="140">
          <cell r="Y140" t="str">
            <v>LABOR</v>
          </cell>
          <cell r="Z140" t="str">
            <v>INT</v>
          </cell>
          <cell r="AA140">
            <v>329471.37232734001</v>
          </cell>
          <cell r="AB140">
            <v>51821.821241599988</v>
          </cell>
          <cell r="AC140">
            <v>0</v>
          </cell>
          <cell r="AD140">
            <v>89682.45914407268</v>
          </cell>
          <cell r="AE140">
            <v>24043.530981447304</v>
          </cell>
          <cell r="AF140">
            <v>0</v>
          </cell>
          <cell r="AG140">
            <v>201499.74460770003</v>
          </cell>
        </row>
        <row r="141">
          <cell r="Y141" t="str">
            <v>LABOR%</v>
          </cell>
          <cell r="Z141">
            <v>696518.92830216</v>
          </cell>
          <cell r="AA141">
            <v>0.47302572685348554</v>
          </cell>
          <cell r="AB141">
            <v>7.4401167198601861E-2</v>
          </cell>
          <cell r="AC141">
            <v>0</v>
          </cell>
          <cell r="AD141">
            <v>0.12875810764063991</v>
          </cell>
          <cell r="AE141">
            <v>3.451956580714325E-2</v>
          </cell>
          <cell r="AF141">
            <v>0</v>
          </cell>
          <cell r="AG141">
            <v>0.28929543250012946</v>
          </cell>
        </row>
        <row r="143">
          <cell r="Y143" t="str">
            <v>PTLABOR</v>
          </cell>
          <cell r="Z143" t="str">
            <v>INT</v>
          </cell>
          <cell r="AA143">
            <v>338896.25948361109</v>
          </cell>
          <cell r="AB143">
            <v>56040.747651310958</v>
          </cell>
          <cell r="AC143">
            <v>0</v>
          </cell>
          <cell r="AD143">
            <v>94070.38236212742</v>
          </cell>
          <cell r="AE143">
            <v>30318.725244169174</v>
          </cell>
          <cell r="AF143">
            <v>0</v>
          </cell>
          <cell r="AG143">
            <v>172883.22348340132</v>
          </cell>
        </row>
        <row r="144">
          <cell r="Y144" t="str">
            <v>PTLABOR%</v>
          </cell>
          <cell r="Z144">
            <v>692209.33822461998</v>
          </cell>
          <cell r="AA144">
            <v>0.48958637332575283</v>
          </cell>
          <cell r="AB144">
            <v>8.0959248245688786E-2</v>
          </cell>
          <cell r="AC144">
            <v>0</v>
          </cell>
          <cell r="AD144">
            <v>0.1358987479183672</v>
          </cell>
          <cell r="AE144">
            <v>4.3799936767583501E-2</v>
          </cell>
          <cell r="AF144">
            <v>0</v>
          </cell>
          <cell r="AG144">
            <v>0.24975569374260767</v>
          </cell>
        </row>
        <row r="146">
          <cell r="Y146" t="str">
            <v>PRODPT</v>
          </cell>
          <cell r="Z146" t="str">
            <v>INT</v>
          </cell>
          <cell r="AA146">
            <v>29764062.124405373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Y147" t="str">
            <v>PRODPT%</v>
          </cell>
          <cell r="Z147">
            <v>29764062.124405373</v>
          </cell>
          <cell r="AA147">
            <v>1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9">
          <cell r="Y149" t="str">
            <v>TRANSPT</v>
          </cell>
          <cell r="Z149" t="str">
            <v>INT</v>
          </cell>
          <cell r="AA149">
            <v>0</v>
          </cell>
          <cell r="AB149">
            <v>6072634.9994002413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Y150" t="str">
            <v>TRANSPT%</v>
          </cell>
          <cell r="Z150">
            <v>6072634.9994002413</v>
          </cell>
          <cell r="AA150">
            <v>0</v>
          </cell>
          <cell r="AB150">
            <v>1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2">
          <cell r="Y152" t="str">
            <v>DISTPT</v>
          </cell>
          <cell r="Z152" t="str">
            <v>INT</v>
          </cell>
          <cell r="AA152">
            <v>0</v>
          </cell>
          <cell r="AB152">
            <v>0</v>
          </cell>
          <cell r="AC152">
            <v>0</v>
          </cell>
          <cell r="AD152">
            <v>9028262.0750150681</v>
          </cell>
          <cell r="AE152">
            <v>5012438.2656417321</v>
          </cell>
          <cell r="AF152">
            <v>0</v>
          </cell>
          <cell r="AG152">
            <v>405225.61447788001</v>
          </cell>
        </row>
        <row r="153">
          <cell r="Y153" t="str">
            <v>DISTPT%</v>
          </cell>
          <cell r="Z153">
            <v>14445925.95513468</v>
          </cell>
          <cell r="AA153">
            <v>0</v>
          </cell>
          <cell r="AB153">
            <v>0</v>
          </cell>
          <cell r="AC153">
            <v>0</v>
          </cell>
          <cell r="AD153">
            <v>0.62496942757802587</v>
          </cell>
          <cell r="AE153">
            <v>0.34697936852293665</v>
          </cell>
          <cell r="AF153">
            <v>0</v>
          </cell>
          <cell r="AG153">
            <v>2.8051203899037435E-2</v>
          </cell>
        </row>
        <row r="155">
          <cell r="Y155" t="str">
            <v>GENPT</v>
          </cell>
          <cell r="Z155" t="str">
            <v>INT</v>
          </cell>
          <cell r="AA155">
            <v>450700.98519455042</v>
          </cell>
          <cell r="AB155">
            <v>70889.758109120143</v>
          </cell>
          <cell r="AC155">
            <v>0</v>
          </cell>
          <cell r="AD155">
            <v>122681.28913714866</v>
          </cell>
          <cell r="AE155">
            <v>32890.393554823495</v>
          </cell>
          <cell r="AF155">
            <v>0</v>
          </cell>
          <cell r="AG155">
            <v>275641.95568685728</v>
          </cell>
        </row>
        <row r="156">
          <cell r="Y156" t="str">
            <v>GENPT%</v>
          </cell>
          <cell r="Z156">
            <v>952804.38168250001</v>
          </cell>
          <cell r="AA156">
            <v>0.47302572685348554</v>
          </cell>
          <cell r="AB156">
            <v>7.4401167198601861E-2</v>
          </cell>
          <cell r="AC156">
            <v>0</v>
          </cell>
          <cell r="AD156">
            <v>0.12875810764063989</v>
          </cell>
          <cell r="AE156">
            <v>3.451956580714325E-2</v>
          </cell>
          <cell r="AF156">
            <v>0</v>
          </cell>
          <cell r="AG156">
            <v>0.28929543250012946</v>
          </cell>
        </row>
        <row r="158">
          <cell r="Y158" t="str">
            <v>T-LABOR</v>
          </cell>
          <cell r="Z158" t="str">
            <v>INT</v>
          </cell>
          <cell r="AA158">
            <v>0</v>
          </cell>
          <cell r="AB158">
            <v>51821.821241599988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Y159" t="str">
            <v>T-LABOR%</v>
          </cell>
          <cell r="Z159">
            <v>51821.821241599988</v>
          </cell>
          <cell r="AA159">
            <v>0</v>
          </cell>
          <cell r="AB159">
            <v>1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</row>
        <row r="161">
          <cell r="Y161" t="str">
            <v>D-LABOR</v>
          </cell>
          <cell r="Z161" t="str">
            <v>INT</v>
          </cell>
          <cell r="AA161">
            <v>0</v>
          </cell>
          <cell r="AB161">
            <v>0</v>
          </cell>
          <cell r="AC161">
            <v>0</v>
          </cell>
          <cell r="AD161">
            <v>89682.45914407268</v>
          </cell>
          <cell r="AE161">
            <v>24043.530981447304</v>
          </cell>
          <cell r="AF161">
            <v>0</v>
          </cell>
          <cell r="AG161">
            <v>42574.663448940017</v>
          </cell>
        </row>
        <row r="162">
          <cell r="Y162" t="str">
            <v>D-LABOR%</v>
          </cell>
          <cell r="Z162">
            <v>156300.65357446001</v>
          </cell>
          <cell r="AA162">
            <v>0</v>
          </cell>
          <cell r="AB162">
            <v>0</v>
          </cell>
          <cell r="AC162">
            <v>0</v>
          </cell>
          <cell r="AD162">
            <v>0.57378172831087293</v>
          </cell>
          <cell r="AE162">
            <v>0.15382872964119254</v>
          </cell>
          <cell r="AF162">
            <v>0</v>
          </cell>
          <cell r="AG162">
            <v>0.27238954204793447</v>
          </cell>
        </row>
        <row r="164">
          <cell r="Y164" t="str">
            <v>NET-INC</v>
          </cell>
          <cell r="Z164" t="str">
            <v>INT</v>
          </cell>
          <cell r="AA164">
            <v>929966.31712827075</v>
          </cell>
          <cell r="AB164">
            <v>3778.8623605414905</v>
          </cell>
          <cell r="AC164">
            <v>1.0733975466849264E-250</v>
          </cell>
          <cell r="AD164">
            <v>-13844.505614769907</v>
          </cell>
          <cell r="AE164">
            <v>127569.00983319551</v>
          </cell>
          <cell r="AF164">
            <v>1.3029484858999607E-251</v>
          </cell>
          <cell r="AG164">
            <v>-92900.050473777868</v>
          </cell>
        </row>
        <row r="165">
          <cell r="Y165" t="str">
            <v>NET-INC%</v>
          </cell>
          <cell r="Z165">
            <v>954569.6332334599</v>
          </cell>
          <cell r="AA165">
            <v>0.97422575027675129</v>
          </cell>
          <cell r="AB165">
            <v>3.9587079129483381E-3</v>
          </cell>
          <cell r="AC165">
            <v>1.1244832323535738E-256</v>
          </cell>
          <cell r="AD165">
            <v>-1.4503400414984649E-2</v>
          </cell>
          <cell r="AE165">
            <v>0.13364033947012838</v>
          </cell>
          <cell r="AF165">
            <v>1.3649590774079207E-257</v>
          </cell>
          <cell r="AG165">
            <v>-9.7321397244843247E-2</v>
          </cell>
        </row>
        <row r="167">
          <cell r="Y167" t="str">
            <v>TOTALO&amp;M</v>
          </cell>
          <cell r="Z167" t="str">
            <v>INT</v>
          </cell>
          <cell r="AA167">
            <v>3357779.6088836901</v>
          </cell>
          <cell r="AB167">
            <v>495574.67572956276</v>
          </cell>
          <cell r="AC167">
            <v>4.2935120603930716E-251</v>
          </cell>
          <cell r="AD167">
            <v>775366.51275650051</v>
          </cell>
          <cell r="AE167">
            <v>353391.82007981907</v>
          </cell>
          <cell r="AF167">
            <v>5.2116991095792417E-252</v>
          </cell>
          <cell r="AG167">
            <v>578513.38660457835</v>
          </cell>
        </row>
        <row r="168">
          <cell r="Y168" t="str">
            <v>TOTALO&amp;M%</v>
          </cell>
          <cell r="Z168">
            <v>5560626.0040541505</v>
          </cell>
          <cell r="AA168">
            <v>0.60384920806319187</v>
          </cell>
          <cell r="AB168">
            <v>8.9122101606590398E-2</v>
          </cell>
          <cell r="AC168">
            <v>7.721274650125275E-258</v>
          </cell>
          <cell r="AD168">
            <v>0.13943870927323559</v>
          </cell>
          <cell r="AE168">
            <v>6.3552524449975153E-2</v>
          </cell>
          <cell r="AF168">
            <v>9.3725042931847729E-259</v>
          </cell>
          <cell r="AG168">
            <v>0.10403745660700699</v>
          </cell>
        </row>
        <row r="170">
          <cell r="Y170" t="str">
            <v>TPIS</v>
          </cell>
          <cell r="Z170" t="str">
            <v>INT</v>
          </cell>
          <cell r="AA170">
            <v>30214763.109599922</v>
          </cell>
          <cell r="AB170">
            <v>6143524.757509361</v>
          </cell>
          <cell r="AC170">
            <v>0</v>
          </cell>
          <cell r="AD170">
            <v>9150943.3641522173</v>
          </cell>
          <cell r="AE170">
            <v>5045328.6591965556</v>
          </cell>
          <cell r="AF170">
            <v>0</v>
          </cell>
          <cell r="AG170">
            <v>1001390.5701647373</v>
          </cell>
        </row>
        <row r="171">
          <cell r="Y171" t="str">
            <v>TPIS%</v>
          </cell>
          <cell r="Z171">
            <v>51555950.460622795</v>
          </cell>
          <cell r="AA171">
            <v>0.58605772640497122</v>
          </cell>
          <cell r="AB171">
            <v>0.11916228296870676</v>
          </cell>
          <cell r="AC171">
            <v>0</v>
          </cell>
          <cell r="AD171">
            <v>0.17749538670888221</v>
          </cell>
          <cell r="AE171">
            <v>9.7861228706278183E-2</v>
          </cell>
          <cell r="AF171">
            <v>0</v>
          </cell>
          <cell r="AG171">
            <v>1.9423375211161619E-2</v>
          </cell>
        </row>
        <row r="173">
          <cell r="Y173" t="str">
            <v>CWIP</v>
          </cell>
          <cell r="Z173" t="str">
            <v>INT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Y174" t="str">
            <v>CWIP%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6">
          <cell r="Y176" t="str">
            <v>ACCUMDEFIT</v>
          </cell>
          <cell r="Z176" t="str">
            <v>INT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</row>
        <row r="177">
          <cell r="Y177" t="str">
            <v>ACCUMDEFIT%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9">
          <cell r="Y179" t="str">
            <v>OTHERPT</v>
          </cell>
          <cell r="Z179" t="str">
            <v>INT</v>
          </cell>
          <cell r="AA179">
            <v>29764062.124405373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Y180" t="str">
            <v>OTHERPT%</v>
          </cell>
          <cell r="Z180">
            <v>29764062.124405373</v>
          </cell>
          <cell r="AA180">
            <v>1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2">
          <cell r="Y182" t="str">
            <v>INC</v>
          </cell>
          <cell r="Z182" t="str">
            <v>INT</v>
          </cell>
          <cell r="AA182">
            <v>929966.31712827075</v>
          </cell>
          <cell r="AB182">
            <v>3778.8623605414905</v>
          </cell>
          <cell r="AC182">
            <v>1.0733975466849264E-250</v>
          </cell>
          <cell r="AD182">
            <v>-13844.505614769907</v>
          </cell>
          <cell r="AE182">
            <v>127569.00983319551</v>
          </cell>
          <cell r="AF182">
            <v>1.3029484858999607E-251</v>
          </cell>
          <cell r="AG182">
            <v>-92900.050473777868</v>
          </cell>
        </row>
        <row r="183">
          <cell r="Y183" t="str">
            <v>INC%</v>
          </cell>
          <cell r="Z183">
            <v>954569.6332334599</v>
          </cell>
          <cell r="AA183">
            <v>0.97422575027675129</v>
          </cell>
          <cell r="AB183">
            <v>3.9587079129483381E-3</v>
          </cell>
          <cell r="AC183">
            <v>1.1244832323535738E-256</v>
          </cell>
          <cell r="AD183">
            <v>-1.4503400414984649E-2</v>
          </cell>
          <cell r="AE183">
            <v>0.13364033947012838</v>
          </cell>
          <cell r="AF183">
            <v>1.3649590774079207E-257</v>
          </cell>
          <cell r="AG183">
            <v>-9.7321397244843247E-2</v>
          </cell>
        </row>
        <row r="185">
          <cell r="Y185" t="str">
            <v>TBD</v>
          </cell>
          <cell r="Z185" t="str">
            <v>EXT</v>
          </cell>
          <cell r="AA185">
            <v>1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Y186" t="str">
            <v>TBD%</v>
          </cell>
          <cell r="Z186">
            <v>1</v>
          </cell>
          <cell r="AA186">
            <v>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</row>
        <row r="189">
          <cell r="Y189" t="str">
            <v>Last row of range "FFACTOR".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>
        <row r="9">
          <cell r="B9">
            <v>0.183225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>
        <row r="9">
          <cell r="K9" t="str">
            <v>TRANS</v>
          </cell>
          <cell r="L9">
            <v>1</v>
          </cell>
          <cell r="M9">
            <v>0</v>
          </cell>
          <cell r="N9">
            <v>0</v>
          </cell>
        </row>
        <row r="10">
          <cell r="K10" t="str">
            <v>STORAG</v>
          </cell>
          <cell r="L10" t="str">
            <v>TRANS</v>
          </cell>
          <cell r="M10">
            <v>1</v>
          </cell>
          <cell r="N10">
            <v>0</v>
          </cell>
        </row>
        <row r="11">
          <cell r="K11" t="str">
            <v>FPLANT</v>
          </cell>
          <cell r="L11" t="str">
            <v>STORAG</v>
          </cell>
          <cell r="M11">
            <v>0</v>
          </cell>
          <cell r="N11">
            <v>1</v>
          </cell>
        </row>
        <row r="12">
          <cell r="K12" t="str">
            <v>FLABOR</v>
          </cell>
          <cell r="L12" t="str">
            <v>FPLANT</v>
          </cell>
          <cell r="M12">
            <v>0.86674222387538469</v>
          </cell>
          <cell r="N12">
            <v>0.13325777612461537</v>
          </cell>
        </row>
        <row r="13">
          <cell r="K13" t="str">
            <v>MIDTEX</v>
          </cell>
          <cell r="L13" t="str">
            <v>FLABOR</v>
          </cell>
          <cell r="M13">
            <v>0.83667037500154084</v>
          </cell>
          <cell r="N13">
            <v>0.1633296249984591</v>
          </cell>
        </row>
        <row r="14">
          <cell r="K14" t="str">
            <v>REVREQ</v>
          </cell>
          <cell r="L14" t="str">
            <v>MIDTEX</v>
          </cell>
          <cell r="M14">
            <v>0</v>
          </cell>
          <cell r="N14">
            <v>0</v>
          </cell>
        </row>
        <row r="15">
          <cell r="K15" t="str">
            <v>RATEBASE</v>
          </cell>
          <cell r="L15" t="str">
            <v>REVREQ</v>
          </cell>
          <cell r="M15">
            <v>0.9705611065038251</v>
          </cell>
          <cell r="N15">
            <v>2.9438893496174932E-2</v>
          </cell>
        </row>
        <row r="16">
          <cell r="K16" t="str">
            <v>FPROPTAX</v>
          </cell>
          <cell r="L16" t="str">
            <v>RATEBASE</v>
          </cell>
          <cell r="M16">
            <v>0.67465386513998016</v>
          </cell>
          <cell r="N16">
            <v>0.11781830763980045</v>
          </cell>
        </row>
        <row r="17">
          <cell r="K17" t="str">
            <v>RRCTAX</v>
          </cell>
          <cell r="L17" t="str">
            <v>FPROPTAX</v>
          </cell>
          <cell r="M17">
            <v>0.65368012364550998</v>
          </cell>
          <cell r="N17">
            <v>0.10050042235670309</v>
          </cell>
        </row>
        <row r="18">
          <cell r="L18" t="str">
            <v>RRCTAX</v>
          </cell>
          <cell r="M18">
            <v>0.76936758235388025</v>
          </cell>
          <cell r="N18">
            <v>0.12214385277929342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4210857.4000000004</v>
          </cell>
          <cell r="C15">
            <v>216985.83</v>
          </cell>
          <cell r="D15">
            <v>311589.08</v>
          </cell>
          <cell r="F15">
            <v>326007.45</v>
          </cell>
          <cell r="H15">
            <v>329637.28999999998</v>
          </cell>
          <cell r="J15">
            <v>316245.48</v>
          </cell>
          <cell r="L15">
            <v>305166.03999999998</v>
          </cell>
          <cell r="N15">
            <v>595619.34</v>
          </cell>
          <cell r="P15">
            <v>320467.73</v>
          </cell>
          <cell r="R15">
            <v>412080.9</v>
          </cell>
          <cell r="T15">
            <v>316565.64</v>
          </cell>
          <cell r="V15">
            <v>321636.07</v>
          </cell>
          <cell r="X15">
            <v>297578.98</v>
          </cell>
          <cell r="Z15">
            <v>4069579.83</v>
          </cell>
        </row>
        <row r="17">
          <cell r="A17" t="str">
            <v>Equipment</v>
          </cell>
          <cell r="B17">
            <v>144265.64000000001</v>
          </cell>
          <cell r="C17">
            <v>8713.43</v>
          </cell>
          <cell r="D17">
            <v>25774.21</v>
          </cell>
          <cell r="E17">
            <v>-25774</v>
          </cell>
          <cell r="F17">
            <v>6697.23</v>
          </cell>
          <cell r="G17">
            <v>-6697</v>
          </cell>
          <cell r="H17">
            <v>6576.96</v>
          </cell>
          <cell r="I17">
            <v>-6577</v>
          </cell>
          <cell r="J17">
            <v>4930.84</v>
          </cell>
          <cell r="K17">
            <v>-4931</v>
          </cell>
          <cell r="L17">
            <v>5381.84</v>
          </cell>
          <cell r="M17">
            <v>-5382</v>
          </cell>
          <cell r="N17">
            <v>1172.57</v>
          </cell>
          <cell r="O17">
            <v>75000</v>
          </cell>
          <cell r="P17">
            <v>1172.57</v>
          </cell>
          <cell r="Q17">
            <v>49761</v>
          </cell>
          <cell r="R17">
            <v>4930.84</v>
          </cell>
          <cell r="T17">
            <v>1172.57</v>
          </cell>
          <cell r="V17">
            <v>1172.57</v>
          </cell>
          <cell r="X17">
            <v>1169.57</v>
          </cell>
          <cell r="Z17">
            <v>144265.20000000004</v>
          </cell>
        </row>
        <row r="18">
          <cell r="A18" t="str">
            <v>Information Technology</v>
          </cell>
          <cell r="B18">
            <v>107297.84</v>
          </cell>
          <cell r="C18" t="str">
            <v xml:space="preserve"> 0</v>
          </cell>
          <cell r="D18" t="str">
            <v xml:space="preserve"> 0</v>
          </cell>
          <cell r="F18">
            <v>26824.46</v>
          </cell>
          <cell r="H18" t="str">
            <v xml:space="preserve"> 0</v>
          </cell>
          <cell r="J18">
            <v>26824.46</v>
          </cell>
          <cell r="L18" t="str">
            <v xml:space="preserve"> 0</v>
          </cell>
          <cell r="N18" t="str">
            <v xml:space="preserve"> 0</v>
          </cell>
          <cell r="P18">
            <v>26824.46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80473.38</v>
          </cell>
        </row>
        <row r="19">
          <cell r="A19" t="str">
            <v>Misc</v>
          </cell>
          <cell r="B19" t="str">
            <v xml:space="preserve"> 0</v>
          </cell>
          <cell r="C19">
            <v>157917.28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-139746</v>
          </cell>
          <cell r="Z19">
            <v>18171.28</v>
          </cell>
        </row>
        <row r="20">
          <cell r="A20" t="str">
            <v>Overhead</v>
          </cell>
          <cell r="B20" t="str">
            <v xml:space="preserve"> 0</v>
          </cell>
          <cell r="C20">
            <v>134701.54999999999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-134702</v>
          </cell>
          <cell r="Z20">
            <v>-0.45000000001164153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299745.2</v>
          </cell>
          <cell r="C22">
            <v>1399.75</v>
          </cell>
          <cell r="D22">
            <v>194981.78</v>
          </cell>
          <cell r="F22">
            <v>264690.51</v>
          </cell>
          <cell r="G22">
            <v>-92000</v>
          </cell>
          <cell r="H22">
            <v>25639.7</v>
          </cell>
          <cell r="J22">
            <v>78701.36</v>
          </cell>
          <cell r="K22">
            <v>-45000</v>
          </cell>
          <cell r="L22">
            <v>78701.36</v>
          </cell>
          <cell r="M22">
            <v>-45000</v>
          </cell>
          <cell r="N22">
            <v>25639.7</v>
          </cell>
          <cell r="P22">
            <v>3090.1</v>
          </cell>
          <cell r="R22">
            <v>3090.1</v>
          </cell>
          <cell r="T22">
            <v>3090.1</v>
          </cell>
          <cell r="V22">
            <v>3090.1</v>
          </cell>
          <cell r="X22">
            <v>-199361.9</v>
          </cell>
          <cell r="Z22">
            <v>300752.65999999992</v>
          </cell>
        </row>
        <row r="23">
          <cell r="A23" t="str">
            <v>Structures</v>
          </cell>
          <cell r="B23">
            <v>734700</v>
          </cell>
          <cell r="C23">
            <v>2691.05</v>
          </cell>
          <cell r="D23">
            <v>14500</v>
          </cell>
          <cell r="F23" t="str">
            <v xml:space="preserve"> 0</v>
          </cell>
          <cell r="G23">
            <v>50000</v>
          </cell>
          <cell r="H23">
            <v>34000</v>
          </cell>
          <cell r="I23">
            <v>500000</v>
          </cell>
          <cell r="J23" t="str">
            <v xml:space="preserve"> 0</v>
          </cell>
          <cell r="L23" t="str">
            <v xml:space="preserve"> 0</v>
          </cell>
          <cell r="N23">
            <v>600000</v>
          </cell>
          <cell r="O23">
            <v>-600000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601191.05000000005</v>
          </cell>
        </row>
        <row r="24">
          <cell r="A24" t="str">
            <v>System Improvements</v>
          </cell>
          <cell r="B24">
            <v>601527.30000000005</v>
          </cell>
          <cell r="C24">
            <v>172426.71</v>
          </cell>
          <cell r="D24">
            <v>25596.57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60976.33</v>
          </cell>
          <cell r="N24">
            <v>156739.76</v>
          </cell>
          <cell r="P24">
            <v>48646.97</v>
          </cell>
          <cell r="R24">
            <v>95727.41</v>
          </cell>
          <cell r="T24">
            <v>1573.92</v>
          </cell>
          <cell r="V24" t="str">
            <v xml:space="preserve"> 0</v>
          </cell>
          <cell r="X24">
            <v>74947.98</v>
          </cell>
          <cell r="Z24">
            <v>636635.65</v>
          </cell>
        </row>
        <row r="25">
          <cell r="A25" t="str">
            <v>System Integrity</v>
          </cell>
          <cell r="B25">
            <v>11297438.34</v>
          </cell>
          <cell r="C25">
            <v>773475.83</v>
          </cell>
          <cell r="D25">
            <v>963351.52</v>
          </cell>
          <cell r="F25">
            <v>948260.76</v>
          </cell>
          <cell r="H25">
            <v>601697.01</v>
          </cell>
          <cell r="J25">
            <v>628425.17000000004</v>
          </cell>
          <cell r="K25">
            <v>-22000</v>
          </cell>
          <cell r="L25">
            <v>789396.47</v>
          </cell>
          <cell r="M25">
            <v>-75000</v>
          </cell>
          <cell r="N25">
            <v>721777.61</v>
          </cell>
          <cell r="O25">
            <v>800000</v>
          </cell>
          <cell r="P25">
            <v>760509.28</v>
          </cell>
          <cell r="Q25">
            <v>297000</v>
          </cell>
          <cell r="R25">
            <v>888564.86</v>
          </cell>
          <cell r="S25">
            <v>200000</v>
          </cell>
          <cell r="T25">
            <v>863094.39</v>
          </cell>
          <cell r="U25">
            <v>200000</v>
          </cell>
          <cell r="V25">
            <v>714075.86</v>
          </cell>
          <cell r="W25">
            <v>200000</v>
          </cell>
          <cell r="X25">
            <v>784497.17</v>
          </cell>
          <cell r="Y25">
            <v>260000</v>
          </cell>
          <cell r="Z25">
            <v>11297125.93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13184974.32</v>
          </cell>
          <cell r="C27">
            <v>1251325.6000000001</v>
          </cell>
          <cell r="D27">
            <v>1224204.08</v>
          </cell>
          <cell r="E27">
            <v>-25774</v>
          </cell>
          <cell r="F27">
            <v>1246472.96</v>
          </cell>
          <cell r="G27">
            <v>-48697</v>
          </cell>
          <cell r="H27">
            <v>667913.67000000004</v>
          </cell>
          <cell r="I27">
            <v>493423</v>
          </cell>
          <cell r="J27">
            <v>738881.83</v>
          </cell>
          <cell r="K27">
            <v>-71931</v>
          </cell>
          <cell r="L27">
            <v>934456</v>
          </cell>
          <cell r="M27">
            <v>-125382</v>
          </cell>
          <cell r="N27">
            <v>1505329.64</v>
          </cell>
          <cell r="O27">
            <v>275000</v>
          </cell>
          <cell r="P27">
            <v>840243.38</v>
          </cell>
          <cell r="Q27">
            <v>346761</v>
          </cell>
          <cell r="R27">
            <v>992313.21</v>
          </cell>
          <cell r="S27">
            <v>200000</v>
          </cell>
          <cell r="T27">
            <v>868930.98</v>
          </cell>
          <cell r="U27">
            <v>200000</v>
          </cell>
          <cell r="V27">
            <v>718338.53</v>
          </cell>
          <cell r="W27">
            <v>200000</v>
          </cell>
          <cell r="X27">
            <v>661252.81999999995</v>
          </cell>
          <cell r="Y27">
            <v>-14448</v>
          </cell>
          <cell r="Z27">
            <v>13078614.699999999</v>
          </cell>
        </row>
        <row r="29">
          <cell r="A29" t="str">
            <v xml:space="preserve">          Capital</v>
          </cell>
          <cell r="B29">
            <v>17395831.719999999</v>
          </cell>
          <cell r="C29">
            <v>1468311.43</v>
          </cell>
          <cell r="D29">
            <v>1535793.16</v>
          </cell>
          <cell r="E29">
            <v>-25774</v>
          </cell>
          <cell r="F29">
            <v>1572480.41</v>
          </cell>
          <cell r="G29">
            <v>-48697</v>
          </cell>
          <cell r="H29">
            <v>997550.96</v>
          </cell>
          <cell r="I29">
            <v>493423</v>
          </cell>
          <cell r="J29">
            <v>1055127.31</v>
          </cell>
          <cell r="K29">
            <v>-71931</v>
          </cell>
          <cell r="L29">
            <v>1239622.04</v>
          </cell>
          <cell r="M29">
            <v>-125382</v>
          </cell>
          <cell r="N29">
            <v>2100948.98</v>
          </cell>
          <cell r="O29">
            <v>275000</v>
          </cell>
          <cell r="P29">
            <v>1160711.1100000001</v>
          </cell>
          <cell r="Q29">
            <v>346761</v>
          </cell>
          <cell r="R29">
            <v>1404394.11</v>
          </cell>
          <cell r="S29">
            <v>200000</v>
          </cell>
          <cell r="T29">
            <v>1185496.6200000001</v>
          </cell>
          <cell r="U29">
            <v>200000</v>
          </cell>
          <cell r="V29">
            <v>1039974.6</v>
          </cell>
          <cell r="W29">
            <v>200000</v>
          </cell>
          <cell r="X29">
            <v>958831.8</v>
          </cell>
          <cell r="Y29">
            <v>-14448</v>
          </cell>
          <cell r="Z29">
            <v>17148194.530000001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269914.33</v>
          </cell>
          <cell r="C15">
            <v>31149.02</v>
          </cell>
          <cell r="D15">
            <v>20845.099999999999</v>
          </cell>
          <cell r="F15">
            <v>22298.46</v>
          </cell>
          <cell r="H15">
            <v>23394.58</v>
          </cell>
          <cell r="J15">
            <v>22076.54</v>
          </cell>
          <cell r="L15">
            <v>21889.81</v>
          </cell>
          <cell r="N15">
            <v>26171.79</v>
          </cell>
          <cell r="P15">
            <v>22666.55</v>
          </cell>
          <cell r="R15">
            <v>22506.86</v>
          </cell>
          <cell r="T15">
            <v>22076.55</v>
          </cell>
          <cell r="V15">
            <v>20095.41</v>
          </cell>
          <cell r="X15">
            <v>22317.47</v>
          </cell>
          <cell r="Z15">
            <v>277488.13999999996</v>
          </cell>
        </row>
        <row r="17">
          <cell r="A17" t="str">
            <v>Equipment</v>
          </cell>
          <cell r="B17">
            <v>78173.320000000007</v>
          </cell>
          <cell r="C17">
            <v>6488.96</v>
          </cell>
          <cell r="D17">
            <v>3248.76</v>
          </cell>
          <cell r="E17">
            <v>-3249</v>
          </cell>
          <cell r="F17" t="str">
            <v xml:space="preserve"> 0</v>
          </cell>
          <cell r="H17">
            <v>3845.6</v>
          </cell>
          <cell r="I17">
            <v>-3846</v>
          </cell>
          <cell r="J17" t="str">
            <v xml:space="preserve"> 0</v>
          </cell>
          <cell r="L17">
            <v>4383.99</v>
          </cell>
          <cell r="M17">
            <v>-4384</v>
          </cell>
          <cell r="N17">
            <v>8460.31</v>
          </cell>
          <cell r="O17">
            <v>63225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78173.62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6599.7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6599.7</v>
          </cell>
        </row>
        <row r="20">
          <cell r="A20" t="str">
            <v>Overhead</v>
          </cell>
          <cell r="B20" t="str">
            <v xml:space="preserve"> 0</v>
          </cell>
          <cell r="C20">
            <v>8126.87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8126.87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41403.75</v>
          </cell>
          <cell r="C22">
            <v>30073.88</v>
          </cell>
          <cell r="D22">
            <v>7467.79</v>
          </cell>
          <cell r="F22">
            <v>7467.79</v>
          </cell>
          <cell r="H22">
            <v>127.19</v>
          </cell>
          <cell r="J22" t="str">
            <v xml:space="preserve"> 0</v>
          </cell>
          <cell r="L22">
            <v>7294.52</v>
          </cell>
          <cell r="N22">
            <v>8890.17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61321.34</v>
          </cell>
        </row>
        <row r="23">
          <cell r="A23" t="str">
            <v>Structures</v>
          </cell>
          <cell r="B23" t="str">
            <v xml:space="preserve"> 0</v>
          </cell>
          <cell r="C23">
            <v>6894.62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6894.62</v>
          </cell>
        </row>
        <row r="24">
          <cell r="A24" t="str">
            <v>System Improvements</v>
          </cell>
          <cell r="B24">
            <v>150781.41</v>
          </cell>
          <cell r="C24" t="str">
            <v xml:space="preserve"> 0</v>
          </cell>
          <cell r="D24">
            <v>9993.99</v>
          </cell>
          <cell r="F24">
            <v>9993.99</v>
          </cell>
          <cell r="H24">
            <v>9993.99</v>
          </cell>
          <cell r="J24">
            <v>9993.99</v>
          </cell>
          <cell r="L24">
            <v>9993.99</v>
          </cell>
          <cell r="N24">
            <v>12700.43</v>
          </cell>
          <cell r="P24">
            <v>20761.650000000001</v>
          </cell>
          <cell r="R24">
            <v>23468.12</v>
          </cell>
          <cell r="T24">
            <v>9993.99</v>
          </cell>
          <cell r="V24">
            <v>13918.33</v>
          </cell>
          <cell r="X24">
            <v>9974.9500000000007</v>
          </cell>
          <cell r="Z24">
            <v>140787.42000000001</v>
          </cell>
        </row>
        <row r="25">
          <cell r="A25" t="str">
            <v>System Integrity</v>
          </cell>
          <cell r="B25">
            <v>1761968.02</v>
          </cell>
          <cell r="C25">
            <v>91985.86</v>
          </cell>
          <cell r="D25">
            <v>150942.74</v>
          </cell>
          <cell r="F25">
            <v>160884.81</v>
          </cell>
          <cell r="H25">
            <v>123337.76</v>
          </cell>
          <cell r="J25">
            <v>127740.4</v>
          </cell>
          <cell r="L25">
            <v>123350.21</v>
          </cell>
          <cell r="N25">
            <v>136338.13</v>
          </cell>
          <cell r="P25">
            <v>145316.46</v>
          </cell>
          <cell r="R25">
            <v>147023.63</v>
          </cell>
          <cell r="T25">
            <v>164407.54</v>
          </cell>
          <cell r="V25">
            <v>143194.12</v>
          </cell>
          <cell r="X25">
            <v>149937.49</v>
          </cell>
          <cell r="Z25">
            <v>1664459.1500000001</v>
          </cell>
        </row>
        <row r="26">
          <cell r="A26" t="str">
            <v>Vehicles</v>
          </cell>
          <cell r="B26" t="str">
            <v xml:space="preserve"> 0</v>
          </cell>
          <cell r="C26">
            <v>485.32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485.32</v>
          </cell>
        </row>
        <row r="27">
          <cell r="A27" t="str">
            <v xml:space="preserve">     NonGrowth</v>
          </cell>
          <cell r="B27">
            <v>2032326.5</v>
          </cell>
          <cell r="C27">
            <v>150655.21</v>
          </cell>
          <cell r="D27">
            <v>171653.28</v>
          </cell>
          <cell r="E27">
            <v>-3249</v>
          </cell>
          <cell r="F27">
            <v>178346.59</v>
          </cell>
          <cell r="G27">
            <v>0</v>
          </cell>
          <cell r="H27">
            <v>137304.54</v>
          </cell>
          <cell r="I27">
            <v>-3846</v>
          </cell>
          <cell r="J27">
            <v>137734.39000000001</v>
          </cell>
          <cell r="K27">
            <v>0</v>
          </cell>
          <cell r="L27">
            <v>145022.71</v>
          </cell>
          <cell r="M27">
            <v>-4384</v>
          </cell>
          <cell r="N27">
            <v>166389.04</v>
          </cell>
          <cell r="O27">
            <v>63225</v>
          </cell>
          <cell r="P27">
            <v>166078.10999999999</v>
          </cell>
          <cell r="Q27">
            <v>0</v>
          </cell>
          <cell r="R27">
            <v>170491.75</v>
          </cell>
          <cell r="S27">
            <v>0</v>
          </cell>
          <cell r="T27">
            <v>174401.53</v>
          </cell>
          <cell r="U27">
            <v>0</v>
          </cell>
          <cell r="V27">
            <v>157112.45000000001</v>
          </cell>
          <cell r="W27">
            <v>0</v>
          </cell>
          <cell r="X27">
            <v>159912.44</v>
          </cell>
          <cell r="Y27">
            <v>0</v>
          </cell>
          <cell r="Z27">
            <v>1966848.0400000003</v>
          </cell>
        </row>
        <row r="29">
          <cell r="A29" t="str">
            <v xml:space="preserve">          Capital</v>
          </cell>
          <cell r="B29">
            <v>2302240.83</v>
          </cell>
          <cell r="C29">
            <v>181804.23</v>
          </cell>
          <cell r="D29">
            <v>192498.38</v>
          </cell>
          <cell r="E29">
            <v>-3249</v>
          </cell>
          <cell r="F29">
            <v>200645.05</v>
          </cell>
          <cell r="G29">
            <v>0</v>
          </cell>
          <cell r="H29">
            <v>160699.12</v>
          </cell>
          <cell r="I29">
            <v>-3846</v>
          </cell>
          <cell r="J29">
            <v>159810.93</v>
          </cell>
          <cell r="K29">
            <v>0</v>
          </cell>
          <cell r="L29">
            <v>166912.51999999999</v>
          </cell>
          <cell r="M29">
            <v>-4384</v>
          </cell>
          <cell r="N29">
            <v>192560.83</v>
          </cell>
          <cell r="O29">
            <v>63225</v>
          </cell>
          <cell r="P29">
            <v>188744.66</v>
          </cell>
          <cell r="Q29">
            <v>0</v>
          </cell>
          <cell r="R29">
            <v>192998.61</v>
          </cell>
          <cell r="S29">
            <v>0</v>
          </cell>
          <cell r="T29">
            <v>196478.07999999999</v>
          </cell>
          <cell r="U29">
            <v>0</v>
          </cell>
          <cell r="V29">
            <v>177207.86</v>
          </cell>
          <cell r="W29">
            <v>0</v>
          </cell>
          <cell r="X29">
            <v>182229.91</v>
          </cell>
          <cell r="Y29">
            <v>0</v>
          </cell>
          <cell r="Z29">
            <v>2244336.1800000002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8130615.8600000013</v>
          </cell>
          <cell r="C15">
            <v>468932.7</v>
          </cell>
          <cell r="D15">
            <v>607322.88</v>
          </cell>
          <cell r="F15">
            <v>607322.88</v>
          </cell>
          <cell r="H15">
            <v>670303.93999999994</v>
          </cell>
          <cell r="J15">
            <v>607322.88</v>
          </cell>
          <cell r="L15">
            <v>607322.88</v>
          </cell>
          <cell r="N15">
            <v>1003809.7</v>
          </cell>
          <cell r="P15">
            <v>607322.88</v>
          </cell>
          <cell r="R15">
            <v>607322.88</v>
          </cell>
          <cell r="T15">
            <v>822700.44</v>
          </cell>
          <cell r="V15">
            <v>607322.88</v>
          </cell>
          <cell r="X15">
            <v>607297.89</v>
          </cell>
          <cell r="Z15">
            <v>7824304.8299999982</v>
          </cell>
        </row>
        <row r="17">
          <cell r="A17" t="str">
            <v>Equipment</v>
          </cell>
          <cell r="B17">
            <v>179020.06</v>
          </cell>
          <cell r="C17">
            <v>48206.76</v>
          </cell>
          <cell r="D17">
            <v>6396.24</v>
          </cell>
          <cell r="E17">
            <v>-6396</v>
          </cell>
          <cell r="F17">
            <v>6396.24</v>
          </cell>
          <cell r="G17">
            <v>-6396</v>
          </cell>
          <cell r="H17">
            <v>14481.6</v>
          </cell>
          <cell r="I17">
            <v>-6396</v>
          </cell>
          <cell r="J17">
            <v>6396.24</v>
          </cell>
          <cell r="K17">
            <v>-6396</v>
          </cell>
          <cell r="L17">
            <v>22934.5</v>
          </cell>
          <cell r="M17">
            <v>-22935</v>
          </cell>
          <cell r="N17">
            <v>14481.6</v>
          </cell>
          <cell r="P17">
            <v>14481.6</v>
          </cell>
          <cell r="R17">
            <v>14481.6</v>
          </cell>
          <cell r="S17">
            <v>60109</v>
          </cell>
          <cell r="T17">
            <v>6396.24</v>
          </cell>
          <cell r="V17">
            <v>6396.24</v>
          </cell>
          <cell r="X17">
            <v>6381.56</v>
          </cell>
          <cell r="Z17">
            <v>179020.41999999998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17498.05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-477</v>
          </cell>
          <cell r="Z19">
            <v>17021.05</v>
          </cell>
        </row>
        <row r="20">
          <cell r="A20" t="str">
            <v>Overhead</v>
          </cell>
          <cell r="B20" t="str">
            <v xml:space="preserve"> 0</v>
          </cell>
          <cell r="C20">
            <v>-2578.6899999999805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2579</v>
          </cell>
          <cell r="Z20">
            <v>0.31000000001949957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1266730.8500000001</v>
          </cell>
          <cell r="C22">
            <v>25006.07</v>
          </cell>
          <cell r="D22">
            <v>33519.269999999997</v>
          </cell>
          <cell r="F22">
            <v>11290.71</v>
          </cell>
          <cell r="H22">
            <v>74289.259999999995</v>
          </cell>
          <cell r="J22">
            <v>11290.71</v>
          </cell>
          <cell r="L22">
            <v>11290.71</v>
          </cell>
          <cell r="N22">
            <v>421439.4</v>
          </cell>
          <cell r="P22">
            <v>-589427.82999999996</v>
          </cell>
          <cell r="R22">
            <v>689032.44</v>
          </cell>
          <cell r="T22">
            <v>208913.95</v>
          </cell>
          <cell r="V22">
            <v>208913.95</v>
          </cell>
          <cell r="X22">
            <v>174887.57</v>
          </cell>
          <cell r="Z22">
            <v>1280446.21</v>
          </cell>
        </row>
        <row r="23">
          <cell r="A23" t="str">
            <v>Structures</v>
          </cell>
          <cell r="B23">
            <v>-464568</v>
          </cell>
          <cell r="C23">
            <v>-453180.69</v>
          </cell>
          <cell r="D23">
            <v>19411</v>
          </cell>
          <cell r="F23">
            <v>9411</v>
          </cell>
          <cell r="H23">
            <v>9411</v>
          </cell>
          <cell r="J23">
            <v>9411</v>
          </cell>
          <cell r="L23">
            <v>9411</v>
          </cell>
          <cell r="N23">
            <v>9411</v>
          </cell>
          <cell r="P23">
            <v>9411</v>
          </cell>
          <cell r="R23">
            <v>9411</v>
          </cell>
          <cell r="T23">
            <v>9411</v>
          </cell>
          <cell r="V23">
            <v>9411</v>
          </cell>
          <cell r="X23">
            <v>-590589</v>
          </cell>
          <cell r="Y23">
            <v>600000</v>
          </cell>
          <cell r="Z23">
            <v>-339659.68999999994</v>
          </cell>
        </row>
        <row r="24">
          <cell r="A24" t="str">
            <v>System Improvements</v>
          </cell>
          <cell r="B24">
            <v>1631303.12</v>
          </cell>
          <cell r="C24">
            <v>37754.17</v>
          </cell>
          <cell r="D24">
            <v>151078.75</v>
          </cell>
          <cell r="E24">
            <v>-50000</v>
          </cell>
          <cell r="F24">
            <v>19931.75</v>
          </cell>
          <cell r="H24">
            <v>203628.5</v>
          </cell>
          <cell r="I24">
            <v>-60000</v>
          </cell>
          <cell r="J24">
            <v>78162.05</v>
          </cell>
          <cell r="K24">
            <v>-46000</v>
          </cell>
          <cell r="L24">
            <v>78162.05</v>
          </cell>
          <cell r="M24">
            <v>-46000</v>
          </cell>
          <cell r="N24">
            <v>19514.91</v>
          </cell>
          <cell r="O24">
            <v>150000</v>
          </cell>
          <cell r="P24">
            <v>213998.15</v>
          </cell>
          <cell r="Q24">
            <v>150000</v>
          </cell>
          <cell r="R24">
            <v>94934.81</v>
          </cell>
          <cell r="S24">
            <v>150000</v>
          </cell>
          <cell r="T24" t="str">
            <v xml:space="preserve"> 0</v>
          </cell>
          <cell r="U24">
            <v>150000</v>
          </cell>
          <cell r="V24" t="str">
            <v xml:space="preserve"> 0</v>
          </cell>
          <cell r="W24">
            <v>60000</v>
          </cell>
          <cell r="X24">
            <v>246930.48</v>
          </cell>
          <cell r="Z24">
            <v>1602095.6199999999</v>
          </cell>
        </row>
        <row r="25">
          <cell r="A25" t="str">
            <v>System Integrity</v>
          </cell>
          <cell r="B25">
            <v>5312427.09</v>
          </cell>
          <cell r="C25">
            <v>420206.12</v>
          </cell>
          <cell r="D25">
            <v>423915.23</v>
          </cell>
          <cell r="F25">
            <v>411231.85</v>
          </cell>
          <cell r="H25">
            <v>388052.77</v>
          </cell>
          <cell r="J25">
            <v>388052.77</v>
          </cell>
          <cell r="L25">
            <v>388052.77</v>
          </cell>
          <cell r="N25">
            <v>406080.37</v>
          </cell>
          <cell r="P25">
            <v>553119.67000000004</v>
          </cell>
          <cell r="R25">
            <v>504213.02</v>
          </cell>
          <cell r="T25">
            <v>433431.68</v>
          </cell>
          <cell r="V25">
            <v>409986.96</v>
          </cell>
          <cell r="X25">
            <v>397240.83</v>
          </cell>
          <cell r="Y25">
            <v>150000</v>
          </cell>
          <cell r="Z25">
            <v>5273584.04</v>
          </cell>
        </row>
        <row r="26">
          <cell r="A26" t="str">
            <v>Vehicles</v>
          </cell>
          <cell r="B26" t="str">
            <v xml:space="preserve"> 0</v>
          </cell>
          <cell r="C26">
            <v>-4150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-4150</v>
          </cell>
        </row>
        <row r="27">
          <cell r="A27" t="str">
            <v xml:space="preserve">     NonGrowth</v>
          </cell>
          <cell r="B27">
            <v>7924913.1200000001</v>
          </cell>
          <cell r="C27">
            <v>88761.79</v>
          </cell>
          <cell r="D27">
            <v>634320.49</v>
          </cell>
          <cell r="E27">
            <v>-56396</v>
          </cell>
          <cell r="F27">
            <v>458261.55</v>
          </cell>
          <cell r="G27">
            <v>-6396</v>
          </cell>
          <cell r="H27">
            <v>689863.13</v>
          </cell>
          <cell r="I27">
            <v>-66396</v>
          </cell>
          <cell r="J27">
            <v>493312.77</v>
          </cell>
          <cell r="K27">
            <v>-52396</v>
          </cell>
          <cell r="L27">
            <v>509851.03</v>
          </cell>
          <cell r="M27">
            <v>-68935</v>
          </cell>
          <cell r="N27">
            <v>870927.28</v>
          </cell>
          <cell r="O27">
            <v>150000</v>
          </cell>
          <cell r="P27">
            <v>201582.59</v>
          </cell>
          <cell r="Q27">
            <v>150000</v>
          </cell>
          <cell r="R27">
            <v>1312072.8700000001</v>
          </cell>
          <cell r="S27">
            <v>210109</v>
          </cell>
          <cell r="T27">
            <v>658152.87</v>
          </cell>
          <cell r="U27">
            <v>150000</v>
          </cell>
          <cell r="V27">
            <v>634708.15</v>
          </cell>
          <cell r="W27">
            <v>60000</v>
          </cell>
          <cell r="X27">
            <v>234851.44</v>
          </cell>
          <cell r="Y27">
            <v>752102</v>
          </cell>
          <cell r="Z27">
            <v>8008357.96</v>
          </cell>
        </row>
        <row r="29">
          <cell r="A29" t="str">
            <v xml:space="preserve">          Capital</v>
          </cell>
          <cell r="B29">
            <v>16055528.980000002</v>
          </cell>
          <cell r="C29">
            <v>557694.49</v>
          </cell>
          <cell r="D29">
            <v>1241643.3700000001</v>
          </cell>
          <cell r="E29">
            <v>-56396</v>
          </cell>
          <cell r="F29">
            <v>1065584.43</v>
          </cell>
          <cell r="G29">
            <v>-6396</v>
          </cell>
          <cell r="H29">
            <v>1360167.07</v>
          </cell>
          <cell r="I29">
            <v>-66396</v>
          </cell>
          <cell r="J29">
            <v>1100635.6499999999</v>
          </cell>
          <cell r="K29">
            <v>-52396</v>
          </cell>
          <cell r="L29">
            <v>1117173.9099999999</v>
          </cell>
          <cell r="M29">
            <v>-68935</v>
          </cell>
          <cell r="N29">
            <v>1874736.98</v>
          </cell>
          <cell r="O29">
            <v>150000</v>
          </cell>
          <cell r="P29">
            <v>808905.47</v>
          </cell>
          <cell r="Q29">
            <v>150000</v>
          </cell>
          <cell r="R29">
            <v>1919395.75</v>
          </cell>
          <cell r="S29">
            <v>210109</v>
          </cell>
          <cell r="T29">
            <v>1480853.31</v>
          </cell>
          <cell r="U29">
            <v>150000</v>
          </cell>
          <cell r="V29">
            <v>1242031.03</v>
          </cell>
          <cell r="W29">
            <v>60000</v>
          </cell>
          <cell r="X29">
            <v>842149.33</v>
          </cell>
          <cell r="Y29">
            <v>752102</v>
          </cell>
          <cell r="Z29">
            <v>15832662.789999999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1599226.99</v>
          </cell>
          <cell r="C15">
            <v>173328.77</v>
          </cell>
          <cell r="D15">
            <v>134268.12</v>
          </cell>
          <cell r="F15">
            <v>146861.84</v>
          </cell>
          <cell r="H15">
            <v>73264.47</v>
          </cell>
          <cell r="J15">
            <v>98229.33</v>
          </cell>
          <cell r="L15">
            <v>69940.89</v>
          </cell>
          <cell r="N15">
            <v>169575</v>
          </cell>
          <cell r="P15">
            <v>148708.47</v>
          </cell>
          <cell r="R15">
            <v>87329.42</v>
          </cell>
          <cell r="T15">
            <v>164115.15</v>
          </cell>
          <cell r="V15">
            <v>148656.12</v>
          </cell>
          <cell r="X15">
            <v>142958.34</v>
          </cell>
          <cell r="Z15">
            <v>1557235.9199999997</v>
          </cell>
        </row>
        <row r="17">
          <cell r="A17" t="str">
            <v>Equipment</v>
          </cell>
          <cell r="B17">
            <v>73713.81</v>
          </cell>
          <cell r="C17" t="str">
            <v xml:space="preserve"> 0</v>
          </cell>
          <cell r="D17">
            <v>4116.47</v>
          </cell>
          <cell r="E17">
            <v>-4116</v>
          </cell>
          <cell r="F17">
            <v>4116.47</v>
          </cell>
          <cell r="G17">
            <v>-4116</v>
          </cell>
          <cell r="H17">
            <v>4116.47</v>
          </cell>
          <cell r="I17">
            <v>-4116</v>
          </cell>
          <cell r="J17">
            <v>4119.3500000000004</v>
          </cell>
          <cell r="K17">
            <v>-4119</v>
          </cell>
          <cell r="L17" t="str">
            <v xml:space="preserve"> 0</v>
          </cell>
          <cell r="N17" t="str">
            <v xml:space="preserve"> 0</v>
          </cell>
          <cell r="O17">
            <v>73712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73713.759999999995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-41020.879999999997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47712</v>
          </cell>
          <cell r="Z19">
            <v>6691.1200000000026</v>
          </cell>
        </row>
        <row r="20">
          <cell r="A20" t="str">
            <v>Overhead</v>
          </cell>
          <cell r="B20" t="str">
            <v xml:space="preserve"> 0</v>
          </cell>
          <cell r="C20">
            <v>69428.2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-69428</v>
          </cell>
          <cell r="Z20">
            <v>0.19999999999708962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14033.76</v>
          </cell>
          <cell r="C22">
            <v>351.08</v>
          </cell>
          <cell r="D22">
            <v>1169.48</v>
          </cell>
          <cell r="F22">
            <v>1169.48</v>
          </cell>
          <cell r="H22">
            <v>1169.48</v>
          </cell>
          <cell r="J22">
            <v>1169.48</v>
          </cell>
          <cell r="L22">
            <v>1169.48</v>
          </cell>
          <cell r="N22">
            <v>1169.48</v>
          </cell>
          <cell r="P22">
            <v>1169.48</v>
          </cell>
          <cell r="R22">
            <v>1169.48</v>
          </cell>
          <cell r="T22">
            <v>1169.48</v>
          </cell>
          <cell r="V22">
            <v>1169.48</v>
          </cell>
          <cell r="X22">
            <v>1169.48</v>
          </cell>
          <cell r="Z22">
            <v>13215.359999999997</v>
          </cell>
        </row>
        <row r="23">
          <cell r="A23" t="str">
            <v>Structures</v>
          </cell>
          <cell r="B23">
            <v>258829.4</v>
          </cell>
          <cell r="C23">
            <v>6317.5</v>
          </cell>
          <cell r="D23">
            <v>27602.799999999999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6000</v>
          </cell>
          <cell r="N23">
            <v>25205.599999999999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>
            <v>200021</v>
          </cell>
          <cell r="Z23">
            <v>265146.90000000002</v>
          </cell>
        </row>
        <row r="24">
          <cell r="A24" t="str">
            <v>System Improvements</v>
          </cell>
          <cell r="B24">
            <v>663514.77</v>
          </cell>
          <cell r="C24">
            <v>2648.61</v>
          </cell>
          <cell r="D24">
            <v>40909.79</v>
          </cell>
          <cell r="F24">
            <v>141501.51999999999</v>
          </cell>
          <cell r="H24">
            <v>40909.79</v>
          </cell>
          <cell r="J24">
            <v>44745.08</v>
          </cell>
          <cell r="L24">
            <v>74801.919999999998</v>
          </cell>
          <cell r="N24">
            <v>59846.75</v>
          </cell>
          <cell r="P24">
            <v>40909.79</v>
          </cell>
          <cell r="R24">
            <v>53694.1</v>
          </cell>
          <cell r="T24">
            <v>43466.66</v>
          </cell>
          <cell r="V24">
            <v>40909.79</v>
          </cell>
          <cell r="X24">
            <v>40909.79</v>
          </cell>
          <cell r="Z24">
            <v>625253.59</v>
          </cell>
        </row>
        <row r="25">
          <cell r="A25" t="str">
            <v>System Integrity</v>
          </cell>
          <cell r="B25">
            <v>8153750.1999999993</v>
          </cell>
          <cell r="C25">
            <v>199926.36</v>
          </cell>
          <cell r="D25">
            <v>615484.44999999995</v>
          </cell>
          <cell r="E25">
            <v>50000</v>
          </cell>
          <cell r="F25">
            <v>628872.61</v>
          </cell>
          <cell r="G25">
            <v>50000</v>
          </cell>
          <cell r="H25">
            <v>639652.48</v>
          </cell>
          <cell r="J25">
            <v>613645.07999999996</v>
          </cell>
          <cell r="L25">
            <v>758733.65</v>
          </cell>
          <cell r="N25">
            <v>758124.75</v>
          </cell>
          <cell r="P25">
            <v>929296.78</v>
          </cell>
          <cell r="R25">
            <v>649839.87</v>
          </cell>
          <cell r="S25">
            <v>150000</v>
          </cell>
          <cell r="T25">
            <v>653187.49</v>
          </cell>
          <cell r="U25">
            <v>80000</v>
          </cell>
          <cell r="V25">
            <v>636078.85</v>
          </cell>
          <cell r="X25">
            <v>630397.75</v>
          </cell>
          <cell r="Z25">
            <v>8043240.1200000001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9163841.9399999995</v>
          </cell>
          <cell r="C27">
            <v>237650.87</v>
          </cell>
          <cell r="D27">
            <v>689282.99</v>
          </cell>
          <cell r="E27">
            <v>45884</v>
          </cell>
          <cell r="F27">
            <v>775660.08</v>
          </cell>
          <cell r="G27">
            <v>45884</v>
          </cell>
          <cell r="H27">
            <v>685848.22</v>
          </cell>
          <cell r="I27">
            <v>-4116</v>
          </cell>
          <cell r="J27">
            <v>663678.99</v>
          </cell>
          <cell r="K27">
            <v>-4119</v>
          </cell>
          <cell r="L27">
            <v>840705.05</v>
          </cell>
          <cell r="M27">
            <v>0</v>
          </cell>
          <cell r="N27">
            <v>844346.58</v>
          </cell>
          <cell r="O27">
            <v>73712</v>
          </cell>
          <cell r="P27">
            <v>971376.05</v>
          </cell>
          <cell r="Q27">
            <v>0</v>
          </cell>
          <cell r="R27">
            <v>704703.45</v>
          </cell>
          <cell r="S27">
            <v>150000</v>
          </cell>
          <cell r="T27">
            <v>697823.63</v>
          </cell>
          <cell r="U27">
            <v>80000</v>
          </cell>
          <cell r="V27">
            <v>678158.12</v>
          </cell>
          <cell r="W27">
            <v>0</v>
          </cell>
          <cell r="X27">
            <v>872498.02</v>
          </cell>
          <cell r="Y27">
            <v>-21716</v>
          </cell>
          <cell r="Z27">
            <v>9027261.0500000007</v>
          </cell>
        </row>
        <row r="29">
          <cell r="A29" t="str">
            <v xml:space="preserve">          Capital</v>
          </cell>
          <cell r="B29">
            <v>10763068.93</v>
          </cell>
          <cell r="C29">
            <v>410979.64</v>
          </cell>
          <cell r="D29">
            <v>823551.11</v>
          </cell>
          <cell r="E29">
            <v>45884</v>
          </cell>
          <cell r="F29">
            <v>922521.92</v>
          </cell>
          <cell r="G29">
            <v>45884</v>
          </cell>
          <cell r="H29">
            <v>759112.69</v>
          </cell>
          <cell r="I29">
            <v>-4116</v>
          </cell>
          <cell r="J29">
            <v>761908.32</v>
          </cell>
          <cell r="K29">
            <v>-4119</v>
          </cell>
          <cell r="L29">
            <v>910645.94</v>
          </cell>
          <cell r="M29">
            <v>0</v>
          </cell>
          <cell r="N29">
            <v>1013921.58</v>
          </cell>
          <cell r="O29">
            <v>73712</v>
          </cell>
          <cell r="P29">
            <v>1120084.52</v>
          </cell>
          <cell r="Q29">
            <v>0</v>
          </cell>
          <cell r="R29">
            <v>792032.87</v>
          </cell>
          <cell r="S29">
            <v>150000</v>
          </cell>
          <cell r="T29">
            <v>861938.78</v>
          </cell>
          <cell r="U29">
            <v>80000</v>
          </cell>
          <cell r="V29">
            <v>826814.24</v>
          </cell>
          <cell r="W29">
            <v>0</v>
          </cell>
          <cell r="X29">
            <v>1015456.36</v>
          </cell>
          <cell r="Y29">
            <v>-21716</v>
          </cell>
          <cell r="Z29">
            <v>10584496.970000001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1260351.06</v>
          </cell>
          <cell r="C15">
            <v>122723.59</v>
          </cell>
          <cell r="D15">
            <v>90573.8</v>
          </cell>
          <cell r="F15">
            <v>90573.8</v>
          </cell>
          <cell r="H15">
            <v>90573.8</v>
          </cell>
          <cell r="J15">
            <v>90573.8</v>
          </cell>
          <cell r="L15">
            <v>90573.8</v>
          </cell>
          <cell r="N15">
            <v>90573.8</v>
          </cell>
          <cell r="P15">
            <v>90573.8</v>
          </cell>
          <cell r="R15">
            <v>90573.8</v>
          </cell>
          <cell r="T15">
            <v>90573.8</v>
          </cell>
          <cell r="V15">
            <v>90573.8</v>
          </cell>
          <cell r="X15">
            <v>90550.04</v>
          </cell>
          <cell r="Z15">
            <v>1119011.6300000001</v>
          </cell>
        </row>
        <row r="17">
          <cell r="A17" t="str">
            <v>Equipment</v>
          </cell>
          <cell r="B17">
            <v>74117.84</v>
          </cell>
          <cell r="C17">
            <v>35651.919999999998</v>
          </cell>
          <cell r="D17">
            <v>10735.14</v>
          </cell>
          <cell r="E17">
            <v>-10735</v>
          </cell>
          <cell r="F17">
            <v>10735.14</v>
          </cell>
          <cell r="G17">
            <v>-10735</v>
          </cell>
          <cell r="H17">
            <v>10735.14</v>
          </cell>
          <cell r="I17">
            <v>-10735</v>
          </cell>
          <cell r="J17">
            <v>3897.16</v>
          </cell>
          <cell r="K17">
            <v>-3897</v>
          </cell>
          <cell r="L17">
            <v>3897.16</v>
          </cell>
          <cell r="M17">
            <v>-3897</v>
          </cell>
          <cell r="N17">
            <v>3897.16</v>
          </cell>
          <cell r="O17">
            <v>15082</v>
          </cell>
          <cell r="P17">
            <v>3897.16</v>
          </cell>
          <cell r="R17">
            <v>3897.16</v>
          </cell>
          <cell r="T17">
            <v>3897.16</v>
          </cell>
          <cell r="V17">
            <v>3897.16</v>
          </cell>
          <cell r="X17">
            <v>3897.16</v>
          </cell>
          <cell r="Z17">
            <v>74117.620000000024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6307.82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-4030</v>
          </cell>
          <cell r="Z19">
            <v>2277.8199999999997</v>
          </cell>
        </row>
        <row r="20">
          <cell r="A20" t="str">
            <v>Overhead</v>
          </cell>
          <cell r="B20" t="str">
            <v xml:space="preserve"> 0</v>
          </cell>
          <cell r="C20">
            <v>3584.3700000000072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-3584</v>
          </cell>
          <cell r="Z20">
            <v>0.37000000000716682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111284.28</v>
          </cell>
          <cell r="C22">
            <v>469.74</v>
          </cell>
          <cell r="D22">
            <v>9273.69</v>
          </cell>
          <cell r="F22">
            <v>9273.69</v>
          </cell>
          <cell r="H22">
            <v>9273.69</v>
          </cell>
          <cell r="J22">
            <v>9273.69</v>
          </cell>
          <cell r="L22">
            <v>9273.69</v>
          </cell>
          <cell r="N22">
            <v>9273.69</v>
          </cell>
          <cell r="P22">
            <v>9273.69</v>
          </cell>
          <cell r="R22">
            <v>9273.69</v>
          </cell>
          <cell r="T22">
            <v>9273.69</v>
          </cell>
          <cell r="V22">
            <v>9273.69</v>
          </cell>
          <cell r="X22">
            <v>9273.69</v>
          </cell>
          <cell r="Z22">
            <v>102480.33000000002</v>
          </cell>
        </row>
        <row r="23">
          <cell r="A23" t="str">
            <v>Structures</v>
          </cell>
          <cell r="B23" t="str">
            <v xml:space="preserve"> 0</v>
          </cell>
          <cell r="C23">
            <v>3821.88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3821.88</v>
          </cell>
        </row>
        <row r="24">
          <cell r="A24" t="str">
            <v>System Improvements</v>
          </cell>
          <cell r="B24">
            <v>105107.12</v>
          </cell>
          <cell r="C24">
            <v>310.22000000000003</v>
          </cell>
          <cell r="D24">
            <v>4570.3500000000004</v>
          </cell>
          <cell r="F24">
            <v>4570.3500000000004</v>
          </cell>
          <cell r="H24">
            <v>4570.3500000000004</v>
          </cell>
          <cell r="J24">
            <v>19277.560000000001</v>
          </cell>
          <cell r="L24">
            <v>40126.06</v>
          </cell>
          <cell r="N24">
            <v>4570.3500000000004</v>
          </cell>
          <cell r="P24">
            <v>4570.3500000000004</v>
          </cell>
          <cell r="R24">
            <v>4570.3500000000004</v>
          </cell>
          <cell r="T24">
            <v>4570.3500000000004</v>
          </cell>
          <cell r="V24">
            <v>4570.3500000000004</v>
          </cell>
          <cell r="X24">
            <v>4570.3500000000004</v>
          </cell>
          <cell r="Z24">
            <v>100846.99000000003</v>
          </cell>
        </row>
        <row r="25">
          <cell r="A25" t="str">
            <v>System Integrity</v>
          </cell>
          <cell r="B25">
            <v>1066059.23</v>
          </cell>
          <cell r="C25">
            <v>87840.99</v>
          </cell>
          <cell r="D25">
            <v>88836.06</v>
          </cell>
          <cell r="F25">
            <v>88841.26</v>
          </cell>
          <cell r="H25">
            <v>88841.26</v>
          </cell>
          <cell r="J25">
            <v>88841.26</v>
          </cell>
          <cell r="L25">
            <v>88841.26</v>
          </cell>
          <cell r="N25">
            <v>88841.26</v>
          </cell>
          <cell r="P25">
            <v>88841.26</v>
          </cell>
          <cell r="R25">
            <v>88841.26</v>
          </cell>
          <cell r="T25">
            <v>88841.26</v>
          </cell>
          <cell r="V25">
            <v>88841.26</v>
          </cell>
          <cell r="X25">
            <v>88820.98</v>
          </cell>
          <cell r="Z25">
            <v>1065069.3700000001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1356568.47</v>
          </cell>
          <cell r="C27">
            <v>137986.94</v>
          </cell>
          <cell r="D27">
            <v>113415.24</v>
          </cell>
          <cell r="E27">
            <v>-10735</v>
          </cell>
          <cell r="F27">
            <v>113420.44</v>
          </cell>
          <cell r="G27">
            <v>-10735</v>
          </cell>
          <cell r="H27">
            <v>113420.44</v>
          </cell>
          <cell r="I27">
            <v>-10735</v>
          </cell>
          <cell r="J27">
            <v>121289.67</v>
          </cell>
          <cell r="K27">
            <v>-3897</v>
          </cell>
          <cell r="L27">
            <v>142138.17000000001</v>
          </cell>
          <cell r="M27">
            <v>-3897</v>
          </cell>
          <cell r="N27">
            <v>106582.46</v>
          </cell>
          <cell r="O27">
            <v>15082</v>
          </cell>
          <cell r="P27">
            <v>106582.46</v>
          </cell>
          <cell r="Q27">
            <v>0</v>
          </cell>
          <cell r="R27">
            <v>106582.46</v>
          </cell>
          <cell r="S27">
            <v>0</v>
          </cell>
          <cell r="T27">
            <v>106582.46</v>
          </cell>
          <cell r="U27">
            <v>0</v>
          </cell>
          <cell r="V27">
            <v>106582.46</v>
          </cell>
          <cell r="W27">
            <v>0</v>
          </cell>
          <cell r="X27">
            <v>106562.18</v>
          </cell>
          <cell r="Y27">
            <v>-7614</v>
          </cell>
          <cell r="Z27">
            <v>1348614.3800000004</v>
          </cell>
        </row>
        <row r="29">
          <cell r="A29" t="str">
            <v xml:space="preserve">          Capital</v>
          </cell>
          <cell r="B29">
            <v>2616919.5299999998</v>
          </cell>
          <cell r="C29">
            <v>260710.53</v>
          </cell>
          <cell r="D29">
            <v>203989.04</v>
          </cell>
          <cell r="E29">
            <v>-10735</v>
          </cell>
          <cell r="F29">
            <v>203994.23999999999</v>
          </cell>
          <cell r="G29">
            <v>-10735</v>
          </cell>
          <cell r="H29">
            <v>203994.23999999999</v>
          </cell>
          <cell r="I29">
            <v>-10735</v>
          </cell>
          <cell r="J29">
            <v>211863.47</v>
          </cell>
          <cell r="K29">
            <v>-3897</v>
          </cell>
          <cell r="L29">
            <v>232711.97</v>
          </cell>
          <cell r="M29">
            <v>-3897</v>
          </cell>
          <cell r="N29">
            <v>197156.26</v>
          </cell>
          <cell r="O29">
            <v>15082</v>
          </cell>
          <cell r="P29">
            <v>197156.26</v>
          </cell>
          <cell r="Q29">
            <v>0</v>
          </cell>
          <cell r="R29">
            <v>197156.26</v>
          </cell>
          <cell r="S29">
            <v>0</v>
          </cell>
          <cell r="T29">
            <v>197156.26</v>
          </cell>
          <cell r="U29">
            <v>0</v>
          </cell>
          <cell r="V29">
            <v>197156.26</v>
          </cell>
          <cell r="W29">
            <v>0</v>
          </cell>
          <cell r="X29">
            <v>197112.22</v>
          </cell>
          <cell r="Y29">
            <v>-7614</v>
          </cell>
          <cell r="Z29">
            <v>2467626.0100000007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46536.73</v>
          </cell>
          <cell r="C15">
            <v>12812.05</v>
          </cell>
          <cell r="D15">
            <v>4050.47</v>
          </cell>
          <cell r="F15">
            <v>4050.47</v>
          </cell>
          <cell r="H15">
            <v>1112.0899999999999</v>
          </cell>
          <cell r="J15">
            <v>1112.0899999999999</v>
          </cell>
          <cell r="L15">
            <v>4050.47</v>
          </cell>
          <cell r="N15">
            <v>4050.47</v>
          </cell>
          <cell r="P15">
            <v>4053.51</v>
          </cell>
          <cell r="R15">
            <v>7858.28</v>
          </cell>
          <cell r="T15">
            <v>4053.51</v>
          </cell>
          <cell r="V15">
            <v>4053.51</v>
          </cell>
          <cell r="X15">
            <v>4041.39</v>
          </cell>
          <cell r="Z15">
            <v>55298.310000000005</v>
          </cell>
        </row>
        <row r="17">
          <cell r="A17" t="str">
            <v>Equipment</v>
          </cell>
          <cell r="B17" t="str">
            <v xml:space="preserve"> 0</v>
          </cell>
          <cell r="C17">
            <v>11.68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11.68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821.28999999999905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-647</v>
          </cell>
          <cell r="Z19">
            <v>174.28999999999905</v>
          </cell>
        </row>
        <row r="20">
          <cell r="A20" t="str">
            <v>Overhead</v>
          </cell>
          <cell r="B20" t="str">
            <v xml:space="preserve"> 0</v>
          </cell>
          <cell r="C20">
            <v>3522.29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-3522</v>
          </cell>
          <cell r="Z20">
            <v>0.28999999999996362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3804.77</v>
          </cell>
          <cell r="C22" t="str">
            <v xml:space="preserve"> 0</v>
          </cell>
          <cell r="D22">
            <v>3804.77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3804.77</v>
          </cell>
        </row>
        <row r="23">
          <cell r="A23" t="str">
            <v>Structures</v>
          </cell>
          <cell r="B23">
            <v>-75000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>
            <v>-75000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-75000</v>
          </cell>
        </row>
        <row r="24">
          <cell r="A24" t="str">
            <v>System Improvements</v>
          </cell>
          <cell r="B24">
            <v>4146.8999999999996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472673.16</v>
          </cell>
          <cell r="C25">
            <v>20178.099999999999</v>
          </cell>
          <cell r="D25">
            <v>33587.480000000003</v>
          </cell>
          <cell r="F25">
            <v>38078.28</v>
          </cell>
          <cell r="H25">
            <v>38411.61</v>
          </cell>
          <cell r="J25">
            <v>36425.050000000003</v>
          </cell>
          <cell r="L25">
            <v>37085.64</v>
          </cell>
          <cell r="N25">
            <v>38555.31</v>
          </cell>
          <cell r="P25">
            <v>48325.41</v>
          </cell>
          <cell r="R25">
            <v>47867.839999999997</v>
          </cell>
          <cell r="T25">
            <v>41718.28</v>
          </cell>
          <cell r="V25">
            <v>37494.730000000003</v>
          </cell>
          <cell r="X25">
            <v>38558.33</v>
          </cell>
          <cell r="Z25">
            <v>456286.06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405624.83</v>
          </cell>
          <cell r="C27">
            <v>24533.360000000001</v>
          </cell>
          <cell r="D27">
            <v>37392.25</v>
          </cell>
          <cell r="E27">
            <v>0</v>
          </cell>
          <cell r="F27">
            <v>38078.28</v>
          </cell>
          <cell r="G27">
            <v>0</v>
          </cell>
          <cell r="H27">
            <v>38411.61</v>
          </cell>
          <cell r="I27">
            <v>0</v>
          </cell>
          <cell r="J27">
            <v>-38574.949999999997</v>
          </cell>
          <cell r="K27">
            <v>0</v>
          </cell>
          <cell r="L27">
            <v>37085.64</v>
          </cell>
          <cell r="M27">
            <v>0</v>
          </cell>
          <cell r="N27">
            <v>38555.31</v>
          </cell>
          <cell r="O27">
            <v>0</v>
          </cell>
          <cell r="P27">
            <v>48325.41</v>
          </cell>
          <cell r="Q27">
            <v>0</v>
          </cell>
          <cell r="R27">
            <v>47867.839999999997</v>
          </cell>
          <cell r="S27">
            <v>0</v>
          </cell>
          <cell r="T27">
            <v>41718.28</v>
          </cell>
          <cell r="U27">
            <v>0</v>
          </cell>
          <cell r="V27">
            <v>37494.730000000003</v>
          </cell>
          <cell r="W27">
            <v>0</v>
          </cell>
          <cell r="X27">
            <v>38558.33</v>
          </cell>
          <cell r="Y27">
            <v>-4169</v>
          </cell>
          <cell r="Z27">
            <v>385277.08999999997</v>
          </cell>
        </row>
        <row r="29">
          <cell r="A29" t="str">
            <v xml:space="preserve">          Capital</v>
          </cell>
          <cell r="B29">
            <v>452161.56</v>
          </cell>
          <cell r="C29">
            <v>37345.410000000003</v>
          </cell>
          <cell r="D29">
            <v>41442.720000000001</v>
          </cell>
          <cell r="E29">
            <v>0</v>
          </cell>
          <cell r="F29">
            <v>42128.75</v>
          </cell>
          <cell r="G29">
            <v>0</v>
          </cell>
          <cell r="H29">
            <v>39523.699999999997</v>
          </cell>
          <cell r="I29">
            <v>0</v>
          </cell>
          <cell r="J29">
            <v>-37462.86</v>
          </cell>
          <cell r="K29">
            <v>0</v>
          </cell>
          <cell r="L29">
            <v>41136.11</v>
          </cell>
          <cell r="M29">
            <v>0</v>
          </cell>
          <cell r="N29">
            <v>42605.78</v>
          </cell>
          <cell r="O29">
            <v>0</v>
          </cell>
          <cell r="P29">
            <v>52378.92</v>
          </cell>
          <cell r="Q29">
            <v>0</v>
          </cell>
          <cell r="R29">
            <v>55726.12</v>
          </cell>
          <cell r="S29">
            <v>0</v>
          </cell>
          <cell r="T29">
            <v>45771.79</v>
          </cell>
          <cell r="U29">
            <v>0</v>
          </cell>
          <cell r="V29">
            <v>41548.239999999998</v>
          </cell>
          <cell r="W29">
            <v>0</v>
          </cell>
          <cell r="X29">
            <v>42599.72</v>
          </cell>
          <cell r="Y29">
            <v>-4169</v>
          </cell>
          <cell r="Z29">
            <v>440575.39999999997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1227798.8600000001</v>
          </cell>
          <cell r="C15">
            <v>118581.17</v>
          </cell>
          <cell r="D15">
            <v>87259.03</v>
          </cell>
          <cell r="F15">
            <v>89936.48</v>
          </cell>
          <cell r="H15">
            <v>81646.94</v>
          </cell>
          <cell r="J15">
            <v>76063.48</v>
          </cell>
          <cell r="L15">
            <v>91116.82</v>
          </cell>
          <cell r="N15">
            <v>98949.55</v>
          </cell>
          <cell r="P15">
            <v>107116.85</v>
          </cell>
          <cell r="R15">
            <v>124564.31</v>
          </cell>
          <cell r="T15">
            <v>108781.54</v>
          </cell>
          <cell r="V15">
            <v>96389.45</v>
          </cell>
          <cell r="X15">
            <v>96323.25</v>
          </cell>
          <cell r="Z15">
            <v>1176728.8699999999</v>
          </cell>
        </row>
        <row r="17">
          <cell r="A17" t="str">
            <v>Equipment</v>
          </cell>
          <cell r="B17">
            <v>113135.11</v>
          </cell>
          <cell r="C17">
            <v>-458.36</v>
          </cell>
          <cell r="D17">
            <v>1266.6400000000001</v>
          </cell>
          <cell r="E17">
            <v>-1267</v>
          </cell>
          <cell r="F17">
            <v>1266.6400000000001</v>
          </cell>
          <cell r="G17">
            <v>-1267</v>
          </cell>
          <cell r="H17">
            <v>21105.53</v>
          </cell>
          <cell r="I17">
            <v>-21106</v>
          </cell>
          <cell r="J17">
            <v>1266.6400000000001</v>
          </cell>
          <cell r="K17">
            <v>-1267</v>
          </cell>
          <cell r="L17">
            <v>1266.6400000000001</v>
          </cell>
          <cell r="M17">
            <v>-1267</v>
          </cell>
          <cell r="N17">
            <v>5081.8100000000004</v>
          </cell>
          <cell r="O17">
            <v>26174</v>
          </cell>
          <cell r="P17">
            <v>1266.6400000000001</v>
          </cell>
          <cell r="Q17">
            <v>76500</v>
          </cell>
          <cell r="R17">
            <v>1266.6400000000001</v>
          </cell>
          <cell r="T17">
            <v>1266.6400000000001</v>
          </cell>
          <cell r="V17">
            <v>1266.6400000000001</v>
          </cell>
          <cell r="X17">
            <v>1266.6400000000001</v>
          </cell>
          <cell r="Z17">
            <v>113628.73999999999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5577.3100000000122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210</v>
          </cell>
          <cell r="Z19">
            <v>5787.3100000000122</v>
          </cell>
        </row>
        <row r="20">
          <cell r="A20" t="str">
            <v>Overhead</v>
          </cell>
          <cell r="B20" t="str">
            <v xml:space="preserve"> 0</v>
          </cell>
          <cell r="C20">
            <v>6793.5000000000073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-6794</v>
          </cell>
          <cell r="Z20">
            <v>-0.49999999999272404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132853.31</v>
          </cell>
          <cell r="C22">
            <v>23799.35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>
            <v>44654.29</v>
          </cell>
          <cell r="N22">
            <v>54931.37</v>
          </cell>
          <cell r="P22">
            <v>667.13</v>
          </cell>
          <cell r="R22">
            <v>13157.96</v>
          </cell>
          <cell r="T22">
            <v>19442.560000000001</v>
          </cell>
          <cell r="V22" t="str">
            <v xml:space="preserve"> 0</v>
          </cell>
          <cell r="X22" t="str">
            <v xml:space="preserve"> 0</v>
          </cell>
          <cell r="Y22">
            <v>-23799</v>
          </cell>
          <cell r="Z22">
            <v>132853.66</v>
          </cell>
        </row>
        <row r="23">
          <cell r="A23" t="str">
            <v>Structures</v>
          </cell>
          <cell r="B23">
            <v>125000</v>
          </cell>
          <cell r="C23">
            <v>3247.91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3247.91</v>
          </cell>
        </row>
        <row r="24">
          <cell r="A24" t="str">
            <v>System Improvements</v>
          </cell>
          <cell r="B24">
            <v>226226.25</v>
          </cell>
          <cell r="C24">
            <v>160236.76999999999</v>
          </cell>
          <cell r="D24">
            <v>3468.39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15089.87</v>
          </cell>
          <cell r="N24">
            <v>14073.72</v>
          </cell>
          <cell r="P24">
            <v>25685.39</v>
          </cell>
          <cell r="R24" t="str">
            <v xml:space="preserve"> 0</v>
          </cell>
          <cell r="T24">
            <v>19215.53</v>
          </cell>
          <cell r="V24" t="str">
            <v xml:space="preserve"> 0</v>
          </cell>
          <cell r="X24">
            <v>48201.45</v>
          </cell>
          <cell r="Z24">
            <v>285971.12</v>
          </cell>
        </row>
        <row r="25">
          <cell r="A25" t="str">
            <v>System Integrity</v>
          </cell>
          <cell r="B25">
            <v>4057971.16</v>
          </cell>
          <cell r="C25">
            <v>157557.23000000001</v>
          </cell>
          <cell r="D25">
            <v>410506.59</v>
          </cell>
          <cell r="E25">
            <v>-76000</v>
          </cell>
          <cell r="F25">
            <v>278419.05</v>
          </cell>
          <cell r="H25">
            <v>273873.26</v>
          </cell>
          <cell r="J25">
            <v>264025.01</v>
          </cell>
          <cell r="L25">
            <v>256618.71</v>
          </cell>
          <cell r="N25">
            <v>299708.33</v>
          </cell>
          <cell r="P25">
            <v>316842.76</v>
          </cell>
          <cell r="R25">
            <v>352237.98</v>
          </cell>
          <cell r="T25">
            <v>352936.27</v>
          </cell>
          <cell r="V25">
            <v>343097.98</v>
          </cell>
          <cell r="X25">
            <v>336737</v>
          </cell>
          <cell r="Y25">
            <v>250000</v>
          </cell>
          <cell r="Z25">
            <v>3816560.1700000004</v>
          </cell>
        </row>
        <row r="26">
          <cell r="A26" t="str">
            <v>Vehicles</v>
          </cell>
          <cell r="B26" t="str">
            <v xml:space="preserve"> 0</v>
          </cell>
          <cell r="C26">
            <v>121.33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121.33</v>
          </cell>
        </row>
        <row r="27">
          <cell r="A27" t="str">
            <v xml:space="preserve">     NonGrowth</v>
          </cell>
          <cell r="B27">
            <v>4655185.83</v>
          </cell>
          <cell r="C27">
            <v>356875.04</v>
          </cell>
          <cell r="D27">
            <v>415241.62</v>
          </cell>
          <cell r="E27">
            <v>-77267</v>
          </cell>
          <cell r="F27">
            <v>279685.69</v>
          </cell>
          <cell r="G27">
            <v>-1267</v>
          </cell>
          <cell r="H27">
            <v>294978.78999999998</v>
          </cell>
          <cell r="I27">
            <v>-21106</v>
          </cell>
          <cell r="J27">
            <v>265291.65000000002</v>
          </cell>
          <cell r="K27">
            <v>-1267</v>
          </cell>
          <cell r="L27">
            <v>317629.51</v>
          </cell>
          <cell r="M27">
            <v>-1267</v>
          </cell>
          <cell r="N27">
            <v>373795.23</v>
          </cell>
          <cell r="O27">
            <v>26174</v>
          </cell>
          <cell r="P27">
            <v>344461.92</v>
          </cell>
          <cell r="Q27">
            <v>76500</v>
          </cell>
          <cell r="R27">
            <v>366662.58</v>
          </cell>
          <cell r="S27">
            <v>0</v>
          </cell>
          <cell r="T27">
            <v>392861</v>
          </cell>
          <cell r="U27">
            <v>0</v>
          </cell>
          <cell r="V27">
            <v>344364.62</v>
          </cell>
          <cell r="W27">
            <v>0</v>
          </cell>
          <cell r="X27">
            <v>386205.09</v>
          </cell>
          <cell r="Y27">
            <v>219617</v>
          </cell>
          <cell r="Z27">
            <v>4358169.74</v>
          </cell>
        </row>
        <row r="29">
          <cell r="A29" t="str">
            <v xml:space="preserve">          Capital</v>
          </cell>
          <cell r="B29">
            <v>5882984.6900000004</v>
          </cell>
          <cell r="C29">
            <v>475456.21</v>
          </cell>
          <cell r="D29">
            <v>502500.65</v>
          </cell>
          <cell r="E29">
            <v>-77267</v>
          </cell>
          <cell r="F29">
            <v>369622.17</v>
          </cell>
          <cell r="G29">
            <v>-1267</v>
          </cell>
          <cell r="H29">
            <v>376625.73</v>
          </cell>
          <cell r="I29">
            <v>-21106</v>
          </cell>
          <cell r="J29">
            <v>341355.13</v>
          </cell>
          <cell r="K29">
            <v>-1267</v>
          </cell>
          <cell r="L29">
            <v>408746.33</v>
          </cell>
          <cell r="M29">
            <v>-1267</v>
          </cell>
          <cell r="N29">
            <v>472744.78</v>
          </cell>
          <cell r="O29">
            <v>26174</v>
          </cell>
          <cell r="P29">
            <v>451578.77</v>
          </cell>
          <cell r="Q29">
            <v>76500</v>
          </cell>
          <cell r="R29">
            <v>491226.89</v>
          </cell>
          <cell r="S29">
            <v>0</v>
          </cell>
          <cell r="T29">
            <v>501642.54</v>
          </cell>
          <cell r="U29">
            <v>0</v>
          </cell>
          <cell r="V29">
            <v>440754.07</v>
          </cell>
          <cell r="W29">
            <v>0</v>
          </cell>
          <cell r="X29">
            <v>482528.34</v>
          </cell>
          <cell r="Y29">
            <v>219617</v>
          </cell>
          <cell r="Z29">
            <v>5534898.6100000003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241420.12</v>
          </cell>
          <cell r="C15">
            <v>3665.28</v>
          </cell>
          <cell r="D15" t="str">
            <v xml:space="preserve"> 0</v>
          </cell>
          <cell r="F15" t="str">
            <v xml:space="preserve"> 0</v>
          </cell>
          <cell r="H15">
            <v>33530.57</v>
          </cell>
          <cell r="J15" t="str">
            <v xml:space="preserve"> 0</v>
          </cell>
          <cell r="L15">
            <v>67061.149999999994</v>
          </cell>
          <cell r="N15" t="str">
            <v xml:space="preserve"> 0</v>
          </cell>
          <cell r="P15">
            <v>33530.57</v>
          </cell>
          <cell r="R15" t="str">
            <v xml:space="preserve"> 0</v>
          </cell>
          <cell r="T15">
            <v>33530.57</v>
          </cell>
          <cell r="V15">
            <v>40236.69</v>
          </cell>
          <cell r="X15" t="str">
            <v xml:space="preserve"> 0</v>
          </cell>
          <cell r="Z15">
            <v>211554.83000000002</v>
          </cell>
        </row>
        <row r="17">
          <cell r="A17" t="str">
            <v>Equipment</v>
          </cell>
          <cell r="B17">
            <v>34545.89</v>
          </cell>
          <cell r="C17" t="str">
            <v xml:space="preserve"> 0</v>
          </cell>
          <cell r="D17">
            <v>24754.959999999999</v>
          </cell>
          <cell r="E17">
            <v>-24755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-4.0000000000873115E-2</v>
          </cell>
        </row>
        <row r="18">
          <cell r="A18" t="str">
            <v>Information Technology</v>
          </cell>
          <cell r="B18">
            <v>882900.27</v>
          </cell>
          <cell r="C18">
            <v>-17.88</v>
          </cell>
          <cell r="D18">
            <v>362130.22</v>
          </cell>
          <cell r="E18">
            <v>-220000</v>
          </cell>
          <cell r="F18">
            <v>2011.83</v>
          </cell>
          <cell r="H18" t="str">
            <v xml:space="preserve"> 0</v>
          </cell>
          <cell r="J18">
            <v>2011.83</v>
          </cell>
          <cell r="L18" t="str">
            <v xml:space="preserve"> 0</v>
          </cell>
          <cell r="N18">
            <v>2011.83</v>
          </cell>
          <cell r="P18" t="str">
            <v xml:space="preserve"> 0</v>
          </cell>
          <cell r="R18">
            <v>2011.83</v>
          </cell>
          <cell r="S18">
            <v>330000</v>
          </cell>
          <cell r="T18" t="str">
            <v xml:space="preserve"> 0</v>
          </cell>
          <cell r="V18">
            <v>2011.83</v>
          </cell>
          <cell r="X18" t="str">
            <v xml:space="preserve"> 0</v>
          </cell>
          <cell r="Z18">
            <v>482171.48999999993</v>
          </cell>
        </row>
        <row r="19">
          <cell r="A19" t="str">
            <v>Misc</v>
          </cell>
          <cell r="B19" t="str">
            <v xml:space="preserve"> 0</v>
          </cell>
          <cell r="C19">
            <v>174419.41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-123081</v>
          </cell>
          <cell r="Z19">
            <v>51338.41</v>
          </cell>
        </row>
        <row r="20">
          <cell r="A20" t="str">
            <v>Overhead</v>
          </cell>
          <cell r="B20">
            <v>-6.5400000005029142</v>
          </cell>
          <cell r="C20">
            <v>170849.16</v>
          </cell>
          <cell r="D20">
            <v>4.9999999813735485E-2</v>
          </cell>
          <cell r="E20">
            <v>-50000</v>
          </cell>
          <cell r="F20">
            <v>-2.2299999999813735</v>
          </cell>
          <cell r="G20">
            <v>-50000</v>
          </cell>
          <cell r="H20">
            <v>-1.3999999999068677</v>
          </cell>
          <cell r="I20">
            <v>-50000</v>
          </cell>
          <cell r="J20">
            <v>0.12999999988824129</v>
          </cell>
          <cell r="K20">
            <v>-50000</v>
          </cell>
          <cell r="L20">
            <v>-0.75000000023283064</v>
          </cell>
          <cell r="M20">
            <v>-50000</v>
          </cell>
          <cell r="N20">
            <v>-2.9899999999906868</v>
          </cell>
          <cell r="O20">
            <v>-50000</v>
          </cell>
          <cell r="P20">
            <v>-0.28000000002793968</v>
          </cell>
          <cell r="Q20">
            <v>-50000</v>
          </cell>
          <cell r="R20">
            <v>-2.7100000001955777</v>
          </cell>
          <cell r="S20">
            <v>-50000</v>
          </cell>
          <cell r="T20">
            <v>-1.4899999999906868</v>
          </cell>
          <cell r="U20">
            <v>-50000</v>
          </cell>
          <cell r="V20">
            <v>-1.8200000000651926</v>
          </cell>
          <cell r="W20">
            <v>-50000</v>
          </cell>
          <cell r="X20">
            <v>9.3200000000651926</v>
          </cell>
          <cell r="Y20">
            <v>1271819</v>
          </cell>
          <cell r="Z20">
            <v>942663.98999999941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166097.01999999999</v>
          </cell>
          <cell r="C24" t="str">
            <v xml:space="preserve"> 0</v>
          </cell>
          <cell r="D24">
            <v>32189.34</v>
          </cell>
          <cell r="F24">
            <v>15826.43</v>
          </cell>
          <cell r="H24">
            <v>21191.32</v>
          </cell>
          <cell r="J24">
            <v>7779.09</v>
          </cell>
          <cell r="L24">
            <v>10729.78</v>
          </cell>
          <cell r="N24">
            <v>26287.97</v>
          </cell>
          <cell r="P24" t="str">
            <v xml:space="preserve"> 0</v>
          </cell>
          <cell r="R24">
            <v>6223.27</v>
          </cell>
          <cell r="T24">
            <v>10461.540000000001</v>
          </cell>
          <cell r="V24" t="str">
            <v xml:space="preserve"> 0</v>
          </cell>
          <cell r="X24" t="str">
            <v xml:space="preserve"> 0</v>
          </cell>
          <cell r="Z24">
            <v>130688.73999999999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34348.51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34348.51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1083536.6399999999</v>
          </cell>
          <cell r="C27">
            <v>379599.2</v>
          </cell>
          <cell r="D27">
            <v>419074.57</v>
          </cell>
          <cell r="E27">
            <v>-294755</v>
          </cell>
          <cell r="F27">
            <v>17836.03</v>
          </cell>
          <cell r="G27">
            <v>-50000</v>
          </cell>
          <cell r="H27">
            <v>21189.920000000093</v>
          </cell>
          <cell r="I27">
            <v>-50000</v>
          </cell>
          <cell r="J27">
            <v>9791.0499999998883</v>
          </cell>
          <cell r="K27">
            <v>-50000</v>
          </cell>
          <cell r="L27">
            <v>10729.029999999768</v>
          </cell>
          <cell r="M27">
            <v>-50000</v>
          </cell>
          <cell r="N27">
            <v>28296.81</v>
          </cell>
          <cell r="O27">
            <v>-50000</v>
          </cell>
          <cell r="P27">
            <v>-0.28000000002793968</v>
          </cell>
          <cell r="Q27">
            <v>-50000</v>
          </cell>
          <cell r="R27">
            <v>8232.3899999998048</v>
          </cell>
          <cell r="S27">
            <v>280000</v>
          </cell>
          <cell r="T27">
            <v>10460.049999999999</v>
          </cell>
          <cell r="U27">
            <v>-50000</v>
          </cell>
          <cell r="V27">
            <v>2010.0099999999347</v>
          </cell>
          <cell r="W27">
            <v>-50000</v>
          </cell>
          <cell r="X27">
            <v>9.3200000000651926</v>
          </cell>
          <cell r="Y27">
            <v>1148738</v>
          </cell>
          <cell r="Z27">
            <v>1641211.0999999994</v>
          </cell>
        </row>
        <row r="29">
          <cell r="A29" t="str">
            <v xml:space="preserve">          Capital</v>
          </cell>
          <cell r="B29">
            <v>1324956.76</v>
          </cell>
          <cell r="C29">
            <v>383264.48</v>
          </cell>
          <cell r="D29">
            <v>419074.57</v>
          </cell>
          <cell r="E29">
            <v>-294755</v>
          </cell>
          <cell r="F29">
            <v>17836.03</v>
          </cell>
          <cell r="G29">
            <v>-50000</v>
          </cell>
          <cell r="H29">
            <v>54720.490000000093</v>
          </cell>
          <cell r="I29">
            <v>-50000</v>
          </cell>
          <cell r="J29">
            <v>9791.0499999998883</v>
          </cell>
          <cell r="K29">
            <v>-50000</v>
          </cell>
          <cell r="L29">
            <v>77790.17999999976</v>
          </cell>
          <cell r="M29">
            <v>-50000</v>
          </cell>
          <cell r="N29">
            <v>28296.81</v>
          </cell>
          <cell r="O29">
            <v>-50000</v>
          </cell>
          <cell r="P29">
            <v>33530.29</v>
          </cell>
          <cell r="Q29">
            <v>-50000</v>
          </cell>
          <cell r="R29">
            <v>8232.3899999998048</v>
          </cell>
          <cell r="S29">
            <v>280000</v>
          </cell>
          <cell r="T29">
            <v>43990.62</v>
          </cell>
          <cell r="U29">
            <v>-50000</v>
          </cell>
          <cell r="V29">
            <v>42246.699999999939</v>
          </cell>
          <cell r="W29">
            <v>-50000</v>
          </cell>
          <cell r="X29">
            <v>9.3200000000651926</v>
          </cell>
          <cell r="Y29">
            <v>1148738</v>
          </cell>
          <cell r="Z29">
            <v>1852765.9299999995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utherland, Victoria [GBM Private]" id="{5F6FCF18-5322-4E08-9577-72D9C97A40FC}" userId="S::suthev@firmwide.corp.gs.com::52351110-a22c-4c12-87b4-707b8892ca99" providerId="AD"/>
  <person displayName="Michael Mosindy" id="{CBFED5BF-BF60-4C3E-90F1-72385A34C871}" userId="S::mmosindy@LibertyUtilities.com::b811639e-4959-4834-a290-1a339f5d313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3-09-27T18:45:39.38" personId="{CBFED5BF-BF60-4C3E-90F1-72385A34C871}" id="{C5C8379D-5BA5-4F6E-85F9-68F63E30FC9D}">
    <text>Change this amount based on changes to total estimated bond amount rounded to thousands</text>
  </threadedComment>
  <threadedComment ref="C14" dT="2023-09-27T18:06:57.36" personId="{5F6FCF18-5322-4E08-9577-72D9C97A40FC}" id="{4FEDB045-0CC6-4145-AC90-4AD56C9E7141}">
    <text>Doesn't include possible OOP expenses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A298-C609-4F65-A633-23080DE4C829}">
  <dimension ref="A1:N50"/>
  <sheetViews>
    <sheetView showGridLines="0" tabSelected="1" view="pageBreakPreview" zoomScale="90" zoomScaleNormal="100" zoomScaleSheetLayoutView="90" workbookViewId="0">
      <selection activeCell="D2" sqref="D2"/>
    </sheetView>
  </sheetViews>
  <sheetFormatPr defaultRowHeight="14.5"/>
  <cols>
    <col min="2" max="2" width="50.36328125" customWidth="1"/>
    <col min="3" max="3" width="39" style="1" customWidth="1"/>
    <col min="4" max="4" width="34.08984375" style="1" customWidth="1"/>
    <col min="5" max="5" width="73.54296875" style="1" hidden="1" customWidth="1"/>
    <col min="6" max="6" width="22.6328125" style="1" hidden="1" customWidth="1"/>
    <col min="7" max="7" width="4.90625" hidden="1" customWidth="1"/>
    <col min="8" max="8" width="27.453125" hidden="1" customWidth="1"/>
    <col min="9" max="9" width="49.6328125" hidden="1" customWidth="1"/>
    <col min="10" max="10" width="24.453125" bestFit="1" customWidth="1"/>
    <col min="11" max="11" width="12.08984375" bestFit="1" customWidth="1"/>
    <col min="12" max="12" width="11.54296875" bestFit="1" customWidth="1"/>
  </cols>
  <sheetData>
    <row r="1" spans="1:14">
      <c r="A1" s="123"/>
      <c r="B1" s="124"/>
      <c r="C1" s="125" t="s">
        <v>66</v>
      </c>
      <c r="D1" s="126"/>
      <c r="E1" s="126"/>
      <c r="F1" s="126"/>
      <c r="G1" s="79"/>
      <c r="H1" s="79"/>
      <c r="I1" s="79"/>
    </row>
    <row r="2" spans="1:14">
      <c r="A2" s="127"/>
      <c r="B2" s="128" t="s">
        <v>0</v>
      </c>
      <c r="C2" s="129"/>
      <c r="D2" s="126" t="s">
        <v>814</v>
      </c>
      <c r="E2" s="130"/>
      <c r="F2" s="130"/>
      <c r="G2" s="79"/>
      <c r="H2" s="79"/>
      <c r="I2" s="79"/>
    </row>
    <row r="3" spans="1:14">
      <c r="A3" s="127"/>
      <c r="B3" s="128" t="s">
        <v>1</v>
      </c>
      <c r="C3" s="131"/>
      <c r="D3" s="132"/>
      <c r="E3" s="132"/>
      <c r="F3" s="132"/>
      <c r="G3" s="79"/>
      <c r="H3" s="79"/>
      <c r="I3" s="79"/>
    </row>
    <row r="4" spans="1:14">
      <c r="A4" s="127"/>
      <c r="B4" s="128" t="s">
        <v>2</v>
      </c>
      <c r="C4" s="131"/>
      <c r="D4" s="132"/>
      <c r="E4" s="132"/>
      <c r="F4" s="132"/>
      <c r="G4" s="79"/>
      <c r="H4" s="79"/>
      <c r="I4" s="79"/>
    </row>
    <row r="5" spans="1:14">
      <c r="A5" s="127"/>
      <c r="B5" s="128"/>
      <c r="C5" s="131"/>
      <c r="D5" s="132"/>
      <c r="E5" s="132"/>
      <c r="F5" s="132"/>
      <c r="G5" s="79"/>
      <c r="H5" s="79"/>
      <c r="I5" s="79"/>
    </row>
    <row r="6" spans="1:14">
      <c r="A6" s="127"/>
      <c r="B6" s="133" t="s">
        <v>183</v>
      </c>
      <c r="C6" s="134">
        <v>305490000</v>
      </c>
      <c r="D6" s="132"/>
      <c r="E6" s="132"/>
      <c r="F6" s="132"/>
      <c r="G6" s="79"/>
      <c r="H6" s="79"/>
      <c r="I6" s="79"/>
    </row>
    <row r="7" spans="1:14" ht="15" thickBot="1">
      <c r="A7" s="127"/>
      <c r="B7" s="79"/>
      <c r="C7" s="131"/>
      <c r="D7" s="132"/>
      <c r="E7" s="132"/>
      <c r="F7" s="132"/>
      <c r="G7" s="79"/>
      <c r="H7" s="79"/>
      <c r="I7" s="79"/>
    </row>
    <row r="8" spans="1:14" ht="26.5" thickBot="1">
      <c r="A8" s="127" t="s">
        <v>3</v>
      </c>
      <c r="B8" s="79"/>
      <c r="C8" s="131"/>
      <c r="D8" s="132"/>
      <c r="E8" s="135" t="s">
        <v>177</v>
      </c>
      <c r="F8" s="135" t="s">
        <v>715</v>
      </c>
      <c r="G8" s="79"/>
      <c r="H8" s="79"/>
      <c r="I8" s="136"/>
      <c r="J8" s="233" t="s">
        <v>744</v>
      </c>
      <c r="L8" s="3"/>
      <c r="M8" s="3"/>
      <c r="N8" s="3"/>
    </row>
    <row r="9" spans="1:14">
      <c r="A9" s="137">
        <v>1</v>
      </c>
      <c r="B9" s="81" t="s">
        <v>65</v>
      </c>
      <c r="C9" s="138">
        <f>'Revenue Requirement - Asbury'!E22+'Revenue Requirement - Asbury'!E24+'Revenue Requirement - Storm Uri'!D10</f>
        <v>296575960.65509182</v>
      </c>
      <c r="D9" s="139"/>
      <c r="E9" s="140">
        <f>'Revenue Requirement - Asbury'!G24+'Revenue Requirement - Asbury'!H24+'Revenue Requirement - Asbury'!I24+'Revenue Requirement - Storm Uri'!F10</f>
        <v>-14093056.981261315</v>
      </c>
      <c r="F9" s="1">
        <v>-7900000</v>
      </c>
      <c r="H9" s="141">
        <f>C9+E9-F9</f>
        <v>290382903.67383051</v>
      </c>
      <c r="I9" s="142" t="s">
        <v>717</v>
      </c>
      <c r="J9" s="234">
        <f>ROUND(C9,-3)</f>
        <v>296576000</v>
      </c>
    </row>
    <row r="10" spans="1:14">
      <c r="A10" s="137"/>
      <c r="B10" s="79"/>
      <c r="C10" s="131"/>
      <c r="D10" s="132"/>
      <c r="E10" s="132"/>
      <c r="F10" s="132"/>
      <c r="G10" s="79"/>
      <c r="H10" s="79"/>
      <c r="I10" s="79"/>
      <c r="J10" s="235"/>
      <c r="K10" s="79"/>
    </row>
    <row r="11" spans="1:14" ht="17">
      <c r="A11" s="137"/>
      <c r="B11" s="143" t="s">
        <v>4</v>
      </c>
      <c r="C11" s="131"/>
      <c r="D11" s="208" t="s">
        <v>809</v>
      </c>
      <c r="E11" s="243" t="s">
        <v>747</v>
      </c>
      <c r="F11" s="132"/>
      <c r="G11" s="79"/>
      <c r="H11" s="81"/>
      <c r="I11" s="79"/>
      <c r="J11" s="235"/>
      <c r="K11" s="79"/>
    </row>
    <row r="12" spans="1:14">
      <c r="A12" s="137"/>
      <c r="B12" s="79"/>
      <c r="C12" s="154"/>
      <c r="D12" s="132"/>
      <c r="E12" s="144"/>
      <c r="F12" s="132"/>
      <c r="G12" s="79"/>
      <c r="H12" s="81"/>
      <c r="I12" s="145"/>
      <c r="J12" s="235"/>
      <c r="K12" s="145"/>
      <c r="L12" s="7"/>
      <c r="M12" s="7"/>
      <c r="N12" s="7"/>
    </row>
    <row r="13" spans="1:14">
      <c r="A13" s="137">
        <f>A9+1</f>
        <v>2</v>
      </c>
      <c r="B13" s="79" t="s">
        <v>5</v>
      </c>
      <c r="C13" s="154">
        <f>1900000*2</f>
        <v>3800000</v>
      </c>
      <c r="D13" s="132">
        <f>'186219'!I150</f>
        <v>2220772.4299999997</v>
      </c>
      <c r="E13" s="248" t="s">
        <v>770</v>
      </c>
      <c r="F13" s="132"/>
      <c r="G13" s="79"/>
      <c r="H13" s="79"/>
      <c r="I13" s="79"/>
      <c r="J13" s="234">
        <f t="shared" ref="J13:J18" si="0">ROUND(C13,-3)</f>
        <v>3800000</v>
      </c>
      <c r="K13" s="79"/>
    </row>
    <row r="14" spans="1:14">
      <c r="A14" s="162">
        <f>A13+1</f>
        <v>3</v>
      </c>
      <c r="B14" s="179" t="s">
        <v>6</v>
      </c>
      <c r="C14" s="134">
        <f>0.4%*C6</f>
        <v>1221960</v>
      </c>
      <c r="D14" s="132"/>
      <c r="E14" s="244" t="s">
        <v>750</v>
      </c>
      <c r="F14" s="132"/>
      <c r="G14" s="79"/>
      <c r="H14" s="81"/>
      <c r="I14" s="146"/>
      <c r="J14" s="258">
        <f>C14</f>
        <v>1221960</v>
      </c>
      <c r="K14" s="146"/>
    </row>
    <row r="15" spans="1:14">
      <c r="A15" s="137">
        <f t="shared" ref="A15:A19" si="1">A14+1</f>
        <v>4</v>
      </c>
      <c r="B15" s="79" t="s">
        <v>195</v>
      </c>
      <c r="C15" s="154">
        <v>100000</v>
      </c>
      <c r="D15" s="139"/>
      <c r="E15" s="244" t="s">
        <v>756</v>
      </c>
      <c r="F15" s="132"/>
      <c r="G15" s="79"/>
      <c r="H15" s="79"/>
      <c r="I15" s="79"/>
      <c r="J15" s="234">
        <f t="shared" si="0"/>
        <v>100000</v>
      </c>
      <c r="K15" s="79"/>
    </row>
    <row r="16" spans="1:14">
      <c r="A16" s="137">
        <f t="shared" si="1"/>
        <v>5</v>
      </c>
      <c r="B16" s="79" t="s">
        <v>7</v>
      </c>
      <c r="C16" s="154">
        <f>'186219'!I153*0.85</f>
        <v>192278.41499999998</v>
      </c>
      <c r="D16" s="132">
        <f>'186219'!I153</f>
        <v>226209.9</v>
      </c>
      <c r="E16" s="244" t="s">
        <v>764</v>
      </c>
      <c r="F16" s="132"/>
      <c r="G16" s="79"/>
      <c r="H16" s="79"/>
      <c r="I16" s="147"/>
      <c r="J16" s="234">
        <f t="shared" si="0"/>
        <v>192000</v>
      </c>
      <c r="K16" s="147"/>
    </row>
    <row r="17" spans="1:14">
      <c r="A17" s="137">
        <f t="shared" si="1"/>
        <v>6</v>
      </c>
      <c r="B17" s="79" t="s">
        <v>182</v>
      </c>
      <c r="C17" s="154">
        <v>100000</v>
      </c>
      <c r="D17" s="132">
        <f>'186219'!I154</f>
        <v>5307.65</v>
      </c>
      <c r="E17" s="244" t="s">
        <v>748</v>
      </c>
      <c r="F17" s="132"/>
      <c r="G17" s="79"/>
      <c r="H17" s="79"/>
      <c r="I17" s="147"/>
      <c r="J17" s="259">
        <f>ROUND(C17,-3)+40</f>
        <v>100040</v>
      </c>
      <c r="K17" s="147"/>
    </row>
    <row r="18" spans="1:14">
      <c r="A18" s="137">
        <f t="shared" si="1"/>
        <v>7</v>
      </c>
      <c r="B18" s="79" t="s">
        <v>8</v>
      </c>
      <c r="C18" s="154">
        <f>D18</f>
        <v>449440.05000000005</v>
      </c>
      <c r="D18" s="132">
        <f>'186219'!I152+'Storm Uri Carrying Cost &amp; Fees'!E70</f>
        <v>449440.05000000005</v>
      </c>
      <c r="E18" s="244" t="s">
        <v>763</v>
      </c>
      <c r="F18" s="132"/>
      <c r="G18" s="79"/>
      <c r="H18" s="79"/>
      <c r="I18" s="147"/>
      <c r="J18" s="234">
        <f t="shared" si="0"/>
        <v>449000</v>
      </c>
      <c r="K18" s="147"/>
    </row>
    <row r="19" spans="1:14" ht="42">
      <c r="A19" s="137">
        <f t="shared" si="1"/>
        <v>8</v>
      </c>
      <c r="B19" s="79" t="s">
        <v>9</v>
      </c>
      <c r="C19" s="148">
        <f>1560484+750000+275000</f>
        <v>2585484</v>
      </c>
      <c r="D19" s="149">
        <f>'186219'!I151</f>
        <v>1953973.6099999999</v>
      </c>
      <c r="E19" s="245" t="s">
        <v>198</v>
      </c>
      <c r="F19" s="132"/>
      <c r="G19" s="79"/>
      <c r="H19" s="79"/>
      <c r="I19" s="147"/>
      <c r="J19" s="260">
        <f>ROUND(C19,-3)+1000</f>
        <v>2586000</v>
      </c>
      <c r="K19" s="147">
        <v>1560000</v>
      </c>
      <c r="L19">
        <v>750000</v>
      </c>
      <c r="M19">
        <v>275000</v>
      </c>
      <c r="N19" s="6">
        <f>J19-SUM(K19:M19)</f>
        <v>1000</v>
      </c>
    </row>
    <row r="20" spans="1:14" ht="15">
      <c r="A20" s="137"/>
      <c r="B20" s="79"/>
      <c r="C20" s="148"/>
      <c r="D20" s="149"/>
      <c r="E20" s="245"/>
      <c r="F20" s="132"/>
      <c r="G20" s="79"/>
      <c r="H20" s="79"/>
      <c r="I20" s="147"/>
      <c r="J20" s="234"/>
      <c r="K20" s="147"/>
      <c r="N20" s="6"/>
    </row>
    <row r="21" spans="1:14">
      <c r="A21" s="137">
        <f>A19+1</f>
        <v>9</v>
      </c>
      <c r="B21" s="79" t="s">
        <v>761</v>
      </c>
      <c r="C21" s="163">
        <f>SUM(C13:C20)</f>
        <v>8449162.4649999999</v>
      </c>
      <c r="D21" s="210">
        <f>SUM(D13:D19)</f>
        <v>4855703.6399999987</v>
      </c>
      <c r="E21" s="244"/>
      <c r="F21" s="132"/>
      <c r="G21" s="79"/>
      <c r="H21" s="79"/>
      <c r="I21" s="79"/>
      <c r="J21" s="235">
        <f>SUM(J13:J19)</f>
        <v>8449000</v>
      </c>
      <c r="K21" s="79"/>
    </row>
    <row r="22" spans="1:14">
      <c r="A22" s="137"/>
      <c r="B22" s="79"/>
      <c r="C22" s="131"/>
      <c r="D22" s="132"/>
      <c r="E22" s="244"/>
      <c r="F22" s="132"/>
      <c r="G22" s="79"/>
      <c r="H22" s="79"/>
      <c r="I22" s="79"/>
      <c r="J22" s="235"/>
      <c r="K22" s="79"/>
    </row>
    <row r="23" spans="1:14">
      <c r="A23" s="137"/>
      <c r="B23" s="79"/>
      <c r="C23" s="131"/>
      <c r="D23" s="132"/>
      <c r="E23" s="244"/>
      <c r="F23" s="132"/>
      <c r="G23" s="79"/>
      <c r="H23" s="79"/>
      <c r="I23" s="79"/>
      <c r="J23" s="235"/>
      <c r="K23" s="79"/>
    </row>
    <row r="24" spans="1:14">
      <c r="A24" s="137">
        <f>A21+1</f>
        <v>10</v>
      </c>
      <c r="B24" s="179" t="s">
        <v>10</v>
      </c>
      <c r="C24" s="180">
        <f>0.01476%*C6</f>
        <v>45090.324000000001</v>
      </c>
      <c r="D24" s="152"/>
      <c r="E24" s="244" t="s">
        <v>749</v>
      </c>
      <c r="F24" s="132"/>
      <c r="G24" s="147"/>
      <c r="H24" s="79"/>
      <c r="I24" s="79"/>
      <c r="J24" s="235">
        <f t="shared" ref="J24:J25" si="2">ROUND(C24,-3)</f>
        <v>45000</v>
      </c>
      <c r="K24" s="79"/>
    </row>
    <row r="25" spans="1:14">
      <c r="A25" s="137">
        <f>A24+1</f>
        <v>11</v>
      </c>
      <c r="B25" s="179" t="s">
        <v>755</v>
      </c>
      <c r="C25" s="181">
        <f>SUM('Rating Agency Fee'!B11,'Rating Agency Fee'!B23)</f>
        <v>420000</v>
      </c>
      <c r="D25" s="211"/>
      <c r="E25" s="244" t="s">
        <v>758</v>
      </c>
      <c r="F25" s="132"/>
      <c r="G25" s="93"/>
      <c r="H25" s="79"/>
      <c r="I25" s="79"/>
      <c r="J25" s="235">
        <f t="shared" si="2"/>
        <v>420000</v>
      </c>
      <c r="K25" s="79"/>
    </row>
    <row r="26" spans="1:14">
      <c r="A26" s="137">
        <f t="shared" ref="A26:A27" si="3">A25+1</f>
        <v>12</v>
      </c>
      <c r="B26" s="79"/>
      <c r="C26" s="153"/>
      <c r="D26" s="212"/>
      <c r="E26" s="244"/>
      <c r="F26" s="132"/>
      <c r="G26" s="79"/>
      <c r="H26" s="79"/>
      <c r="I26" s="79"/>
      <c r="J26" s="236"/>
      <c r="K26" s="79"/>
    </row>
    <row r="27" spans="1:14">
      <c r="A27" s="137">
        <f t="shared" si="3"/>
        <v>13</v>
      </c>
      <c r="B27" s="79" t="s">
        <v>11</v>
      </c>
      <c r="C27" s="154">
        <f>SUM(C24:C25)</f>
        <v>465090.32400000002</v>
      </c>
      <c r="D27" s="155"/>
      <c r="E27" s="244"/>
      <c r="F27" s="144"/>
      <c r="G27" s="79"/>
      <c r="H27" s="79"/>
      <c r="I27" s="79"/>
      <c r="J27" s="237">
        <f>SUM(J24:J25)</f>
        <v>465000</v>
      </c>
      <c r="K27" s="79"/>
    </row>
    <row r="28" spans="1:14">
      <c r="A28" s="137"/>
      <c r="B28" s="79"/>
      <c r="C28" s="131"/>
      <c r="D28" s="132"/>
      <c r="E28" s="244"/>
      <c r="F28" s="132"/>
      <c r="G28" s="79"/>
      <c r="H28" s="79"/>
      <c r="I28" s="79"/>
      <c r="J28" s="235"/>
      <c r="K28" s="79"/>
    </row>
    <row r="29" spans="1:14">
      <c r="A29" s="137">
        <f>A27+1</f>
        <v>14</v>
      </c>
      <c r="B29" s="81" t="s">
        <v>12</v>
      </c>
      <c r="C29" s="138">
        <f>C27+C21</f>
        <v>8914252.7890000008</v>
      </c>
      <c r="D29" s="139"/>
      <c r="E29" s="244"/>
      <c r="F29" s="132"/>
      <c r="G29" s="79"/>
      <c r="H29" s="79"/>
      <c r="I29" s="79"/>
      <c r="J29" s="238">
        <f>J27+J21</f>
        <v>8914000</v>
      </c>
      <c r="K29" s="79"/>
    </row>
    <row r="30" spans="1:14">
      <c r="A30" s="137"/>
      <c r="B30" s="81"/>
      <c r="C30" s="138"/>
      <c r="D30" s="156"/>
      <c r="E30" s="246"/>
      <c r="F30" s="151"/>
      <c r="G30" s="79"/>
      <c r="H30" s="79"/>
      <c r="I30" s="79"/>
      <c r="J30" s="238"/>
      <c r="K30" s="79"/>
    </row>
    <row r="31" spans="1:14">
      <c r="A31" s="137">
        <f>A29+1</f>
        <v>15</v>
      </c>
      <c r="B31" s="81" t="s">
        <v>13</v>
      </c>
      <c r="C31" s="138">
        <f>C9+C29</f>
        <v>305490213.4440918</v>
      </c>
      <c r="D31" s="156"/>
      <c r="E31" s="246"/>
      <c r="F31" s="151"/>
      <c r="G31" s="79"/>
      <c r="H31" s="79"/>
      <c r="I31" s="79"/>
      <c r="J31" s="239">
        <f>J9+J29</f>
        <v>305490000</v>
      </c>
      <c r="K31" s="79"/>
    </row>
    <row r="32" spans="1:14">
      <c r="A32" s="137"/>
      <c r="B32" s="79"/>
      <c r="C32" s="157"/>
      <c r="D32" s="79"/>
      <c r="E32" s="247"/>
      <c r="F32" s="79"/>
      <c r="G32" s="79"/>
      <c r="H32" s="79"/>
      <c r="I32" s="79"/>
      <c r="J32" s="240"/>
      <c r="K32" s="79"/>
    </row>
    <row r="33" spans="1:12">
      <c r="A33" s="137"/>
      <c r="B33" s="143" t="s">
        <v>14</v>
      </c>
      <c r="C33" s="131"/>
      <c r="D33" s="151"/>
      <c r="E33" s="246"/>
      <c r="F33" s="151"/>
      <c r="G33" s="79"/>
      <c r="H33" s="79"/>
      <c r="I33" s="79"/>
      <c r="J33" s="240"/>
      <c r="K33" s="79"/>
    </row>
    <row r="34" spans="1:12">
      <c r="A34" s="137"/>
      <c r="B34" s="79"/>
      <c r="C34" s="131"/>
      <c r="D34" s="151"/>
      <c r="E34" s="246"/>
      <c r="F34" s="151"/>
      <c r="G34" s="79"/>
      <c r="H34" s="79"/>
      <c r="I34" s="79"/>
      <c r="J34" s="240"/>
      <c r="K34" s="79"/>
    </row>
    <row r="35" spans="1:12">
      <c r="A35" s="137">
        <f>A31+1</f>
        <v>16</v>
      </c>
      <c r="B35" s="79" t="s">
        <v>15</v>
      </c>
      <c r="C35" s="131">
        <f>C31*0.0005</f>
        <v>152745.10672204589</v>
      </c>
      <c r="D35" s="151"/>
      <c r="E35" s="246" t="s">
        <v>757</v>
      </c>
      <c r="F35" s="151"/>
      <c r="G35" s="79"/>
      <c r="H35" s="79"/>
      <c r="I35" s="79"/>
      <c r="J35" s="261">
        <f>C35</f>
        <v>152745.10672204589</v>
      </c>
      <c r="K35" s="102">
        <f>ROUND(J31*0.006,-3)</f>
        <v>1833000</v>
      </c>
      <c r="L35" t="s">
        <v>745</v>
      </c>
    </row>
    <row r="36" spans="1:12">
      <c r="A36" s="137">
        <f>A35+1</f>
        <v>17</v>
      </c>
      <c r="B36" s="79" t="s">
        <v>16</v>
      </c>
      <c r="C36" s="131">
        <v>50000</v>
      </c>
      <c r="D36" s="132"/>
      <c r="E36" s="244" t="s">
        <v>748</v>
      </c>
      <c r="F36" s="151"/>
      <c r="G36" s="79"/>
      <c r="H36" s="79"/>
      <c r="I36" s="79"/>
      <c r="J36" s="235">
        <f t="shared" ref="J36:J44" si="4">ROUND(C36,-3)</f>
        <v>50000</v>
      </c>
      <c r="K36" s="79"/>
    </row>
    <row r="37" spans="1:12">
      <c r="A37" s="137">
        <f>A36+1</f>
        <v>18</v>
      </c>
      <c r="B37" s="79" t="s">
        <v>17</v>
      </c>
      <c r="C37" s="131">
        <v>10000</v>
      </c>
      <c r="D37" s="132"/>
      <c r="E37" s="244" t="s">
        <v>751</v>
      </c>
      <c r="F37" s="151"/>
      <c r="G37" s="79"/>
      <c r="H37" s="79"/>
      <c r="I37" s="79"/>
      <c r="J37" s="235">
        <f t="shared" si="4"/>
        <v>10000</v>
      </c>
      <c r="K37" s="79"/>
    </row>
    <row r="38" spans="1:12">
      <c r="A38" s="137">
        <f t="shared" ref="A38:A43" si="5">A37+1</f>
        <v>19</v>
      </c>
      <c r="B38" s="79" t="s">
        <v>18</v>
      </c>
      <c r="C38" s="131">
        <v>75000</v>
      </c>
      <c r="D38" s="132"/>
      <c r="E38" s="244" t="s">
        <v>748</v>
      </c>
      <c r="F38" s="151"/>
      <c r="G38" s="79"/>
      <c r="H38" s="79"/>
      <c r="I38" s="79"/>
      <c r="J38" s="235">
        <f t="shared" si="4"/>
        <v>75000</v>
      </c>
      <c r="K38" s="79"/>
    </row>
    <row r="39" spans="1:12">
      <c r="A39" s="137">
        <f t="shared" si="5"/>
        <v>20</v>
      </c>
      <c r="B39" s="79" t="s">
        <v>5</v>
      </c>
      <c r="C39" s="131">
        <v>35000</v>
      </c>
      <c r="D39" s="132"/>
      <c r="E39" s="244" t="s">
        <v>748</v>
      </c>
      <c r="F39" s="132"/>
      <c r="G39" s="79"/>
      <c r="H39" s="79"/>
      <c r="I39" s="79"/>
      <c r="J39" s="235">
        <f t="shared" si="4"/>
        <v>35000</v>
      </c>
      <c r="K39" s="79"/>
    </row>
    <row r="40" spans="1:12">
      <c r="A40" s="137">
        <f t="shared" si="5"/>
        <v>21</v>
      </c>
      <c r="B40" s="179" t="s">
        <v>19</v>
      </c>
      <c r="C40" s="182">
        <f>SUM('Rating Agency Fee'!B9,'Rating Agency Fee'!B21)</f>
        <v>49500</v>
      </c>
      <c r="D40" s="132" t="s">
        <v>196</v>
      </c>
      <c r="E40" s="244" t="s">
        <v>752</v>
      </c>
      <c r="F40" s="126"/>
      <c r="G40" s="79"/>
      <c r="H40" s="79"/>
      <c r="I40" s="79"/>
      <c r="J40" s="235">
        <f t="shared" si="4"/>
        <v>50000</v>
      </c>
      <c r="K40" s="79"/>
    </row>
    <row r="41" spans="1:12" ht="26">
      <c r="A41" s="137">
        <f t="shared" si="5"/>
        <v>22</v>
      </c>
      <c r="B41" s="158" t="s">
        <v>20</v>
      </c>
      <c r="C41" s="131">
        <f>(0.5%*(C9+C29))*6.77%</f>
        <v>103408.43725082507</v>
      </c>
      <c r="D41" s="132"/>
      <c r="E41" s="244" t="s">
        <v>753</v>
      </c>
      <c r="F41" s="130"/>
      <c r="G41" s="79"/>
      <c r="H41" s="79"/>
      <c r="I41" s="79"/>
      <c r="J41" s="235">
        <f t="shared" si="4"/>
        <v>103000</v>
      </c>
      <c r="K41" s="79"/>
    </row>
    <row r="42" spans="1:12">
      <c r="A42" s="137">
        <f t="shared" si="5"/>
        <v>23</v>
      </c>
      <c r="B42" s="79" t="s">
        <v>21</v>
      </c>
      <c r="C42" s="131">
        <v>10000</v>
      </c>
      <c r="D42" s="132"/>
      <c r="E42" s="244" t="s">
        <v>748</v>
      </c>
      <c r="F42" s="130"/>
      <c r="G42" s="102"/>
      <c r="H42" s="226"/>
      <c r="I42" s="79"/>
      <c r="J42" s="235">
        <f>ROUND(C42,-3)</f>
        <v>10000</v>
      </c>
      <c r="K42" s="79"/>
    </row>
    <row r="43" spans="1:12">
      <c r="A43" s="137">
        <f t="shared" si="5"/>
        <v>24</v>
      </c>
      <c r="B43" s="79" t="s">
        <v>22</v>
      </c>
      <c r="C43" s="131">
        <v>10000</v>
      </c>
      <c r="D43" s="151"/>
      <c r="E43" s="244" t="s">
        <v>748</v>
      </c>
      <c r="F43" s="130"/>
      <c r="G43" s="79"/>
      <c r="H43" s="79"/>
      <c r="I43" s="79"/>
      <c r="J43" s="261">
        <f>ROUND(C43,-3)+255</f>
        <v>10255</v>
      </c>
      <c r="K43" s="79"/>
    </row>
    <row r="44" spans="1:12">
      <c r="A44" s="137">
        <f>A43+1</f>
        <v>25</v>
      </c>
      <c r="B44" s="253" t="s">
        <v>64</v>
      </c>
      <c r="C44" s="150">
        <f>'Income Tax '!D19/13</f>
        <v>2116519.7129379306</v>
      </c>
      <c r="D44" s="151"/>
      <c r="E44" s="244" t="s">
        <v>754</v>
      </c>
      <c r="F44" s="132"/>
      <c r="G44" s="79"/>
      <c r="H44" s="79"/>
      <c r="I44" s="79"/>
      <c r="J44" s="241">
        <f t="shared" si="4"/>
        <v>2117000</v>
      </c>
      <c r="K44" s="79"/>
    </row>
    <row r="45" spans="1:12">
      <c r="A45" s="137">
        <f>A44+1</f>
        <v>26</v>
      </c>
      <c r="B45" s="81" t="s">
        <v>23</v>
      </c>
      <c r="C45" s="138">
        <f>SUM(C35:C44)</f>
        <v>2612173.2569108014</v>
      </c>
      <c r="D45" s="156"/>
      <c r="E45" s="132"/>
      <c r="F45" s="132"/>
      <c r="G45" s="79"/>
      <c r="H45" s="79"/>
      <c r="I45" s="79"/>
      <c r="J45" s="242">
        <f>SUM(J35:J44)</f>
        <v>2613000.1067220457</v>
      </c>
      <c r="K45" s="147">
        <f>J45-J35+K35</f>
        <v>4293255</v>
      </c>
      <c r="L45" t="s">
        <v>746</v>
      </c>
    </row>
    <row r="46" spans="1:12">
      <c r="A46" s="137"/>
      <c r="B46" s="79"/>
      <c r="C46" s="131"/>
      <c r="D46" s="151"/>
      <c r="E46" s="132"/>
      <c r="F46" s="132"/>
      <c r="G46" s="79"/>
      <c r="H46" s="79"/>
      <c r="I46" s="79"/>
      <c r="J46" s="240"/>
      <c r="K46" s="79"/>
    </row>
    <row r="47" spans="1:12">
      <c r="A47" s="159">
        <f>A45+1</f>
        <v>27</v>
      </c>
      <c r="B47" s="160" t="s">
        <v>24</v>
      </c>
      <c r="C47" s="161">
        <f>C45/12</f>
        <v>217681.10474256679</v>
      </c>
      <c r="D47" s="139"/>
      <c r="E47" s="132"/>
      <c r="F47" s="132"/>
      <c r="G47" s="79"/>
      <c r="H47" s="79"/>
      <c r="I47" s="79"/>
      <c r="J47" s="239">
        <f>ROUND(J45/12,-3)</f>
        <v>218000</v>
      </c>
      <c r="K47" s="79"/>
    </row>
    <row r="48" spans="1:12">
      <c r="A48" s="79"/>
      <c r="B48" s="79"/>
      <c r="C48" s="132"/>
      <c r="D48" s="132"/>
      <c r="E48" s="132"/>
      <c r="F48" s="132"/>
      <c r="G48" s="79"/>
      <c r="H48" s="79"/>
      <c r="I48" s="79"/>
    </row>
    <row r="49" spans="1:9">
      <c r="A49" s="79"/>
      <c r="B49" s="79"/>
      <c r="C49" s="132"/>
      <c r="D49" s="132"/>
      <c r="E49" s="132"/>
      <c r="F49" s="132"/>
      <c r="G49" s="79"/>
      <c r="H49" s="79"/>
      <c r="I49" s="79"/>
    </row>
    <row r="50" spans="1:9">
      <c r="A50" s="79"/>
      <c r="B50" s="79"/>
      <c r="C50" s="132"/>
      <c r="D50" s="132"/>
      <c r="E50" s="132"/>
      <c r="F50" s="132"/>
      <c r="G50" s="79"/>
      <c r="H50" s="79"/>
      <c r="I50" s="79"/>
    </row>
  </sheetData>
  <pageMargins left="0.7" right="0.7" top="0.75" bottom="0.75" header="0.3" footer="0.3"/>
  <pageSetup scale="68"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6F4E-7E49-4C59-B3D7-81C982254C06}">
  <sheetPr>
    <tabColor rgb="FF00B0F0"/>
    <pageSetUpPr fitToPage="1"/>
  </sheetPr>
  <dimension ref="A1:M36"/>
  <sheetViews>
    <sheetView workbookViewId="0">
      <selection activeCell="E25" sqref="E25"/>
    </sheetView>
  </sheetViews>
  <sheetFormatPr defaultColWidth="9.08984375" defaultRowHeight="14"/>
  <cols>
    <col min="1" max="1" width="20.90625" style="78" customWidth="1"/>
    <col min="2" max="7" width="16.90625" style="78" bestFit="1" customWidth="1"/>
    <col min="8" max="8" width="12.90625" style="78" bestFit="1" customWidth="1"/>
    <col min="9" max="16384" width="9.08984375" style="78"/>
  </cols>
  <sheetData>
    <row r="1" spans="1:9" ht="17.5">
      <c r="A1" s="77" t="s">
        <v>108</v>
      </c>
    </row>
    <row r="2" spans="1:9" ht="17.5">
      <c r="A2" s="77" t="s">
        <v>109</v>
      </c>
    </row>
    <row r="3" spans="1:9">
      <c r="A3" s="79"/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110</v>
      </c>
      <c r="B4" s="79"/>
      <c r="C4" s="80">
        <v>4.65E-2</v>
      </c>
      <c r="D4" s="79"/>
      <c r="E4" s="79"/>
      <c r="F4" s="79"/>
      <c r="G4" s="79"/>
      <c r="H4" s="79"/>
      <c r="I4" s="79"/>
    </row>
    <row r="5" spans="1:9">
      <c r="A5" s="79" t="s">
        <v>111</v>
      </c>
      <c r="B5" s="79"/>
      <c r="C5" s="80">
        <f>C4/12</f>
        <v>3.875E-3</v>
      </c>
      <c r="D5" s="79"/>
      <c r="E5" s="79"/>
      <c r="F5" s="79"/>
      <c r="G5" s="79"/>
      <c r="H5" s="79"/>
      <c r="I5" s="79"/>
    </row>
    <row r="6" spans="1:9">
      <c r="A6" s="79"/>
      <c r="B6" s="79"/>
      <c r="C6" s="80"/>
      <c r="D6" s="79"/>
      <c r="E6" s="79"/>
      <c r="F6" s="79"/>
      <c r="G6" s="79"/>
      <c r="H6" s="79"/>
      <c r="I6" s="79"/>
    </row>
    <row r="7" spans="1:9">
      <c r="A7" s="79" t="s">
        <v>112</v>
      </c>
      <c r="B7" s="79"/>
      <c r="C7" s="80"/>
      <c r="D7" s="79"/>
      <c r="E7" s="79"/>
      <c r="F7" s="79"/>
      <c r="G7" s="79"/>
      <c r="H7" s="79"/>
      <c r="I7" s="79"/>
    </row>
    <row r="8" spans="1:9">
      <c r="A8" s="79"/>
      <c r="B8" s="79"/>
      <c r="C8" s="80"/>
      <c r="D8" s="79"/>
      <c r="E8" s="79"/>
      <c r="F8" s="79"/>
      <c r="G8" s="79"/>
      <c r="H8" s="79"/>
      <c r="I8" s="79"/>
    </row>
    <row r="9" spans="1:9">
      <c r="A9" s="81" t="s">
        <v>113</v>
      </c>
      <c r="B9" s="79"/>
      <c r="C9" s="79"/>
      <c r="D9" s="79"/>
      <c r="E9" s="79"/>
      <c r="F9" s="79"/>
      <c r="G9" s="79"/>
      <c r="H9" s="79"/>
      <c r="I9" s="79"/>
    </row>
    <row r="10" spans="1:9" hidden="1">
      <c r="A10" s="79" t="s">
        <v>114</v>
      </c>
      <c r="B10" s="82">
        <f>YEAR(B12)</f>
        <v>2021</v>
      </c>
      <c r="C10" s="82">
        <f t="shared" ref="C10:G10" si="0">YEAR(C12)</f>
        <v>2021</v>
      </c>
      <c r="D10" s="82">
        <f t="shared" si="0"/>
        <v>2021</v>
      </c>
      <c r="E10" s="82">
        <f t="shared" si="0"/>
        <v>2021</v>
      </c>
      <c r="F10" s="82">
        <f t="shared" si="0"/>
        <v>2021</v>
      </c>
      <c r="G10" s="82">
        <f t="shared" si="0"/>
        <v>2021</v>
      </c>
      <c r="H10" s="79"/>
      <c r="I10" s="79"/>
    </row>
    <row r="11" spans="1:9" hidden="1">
      <c r="A11" s="79" t="s">
        <v>115</v>
      </c>
      <c r="B11" s="82">
        <f>MONTH(B12)</f>
        <v>3</v>
      </c>
      <c r="C11" s="82">
        <f t="shared" ref="C11:G11" si="1">MONTH(C12)</f>
        <v>4</v>
      </c>
      <c r="D11" s="82">
        <f t="shared" si="1"/>
        <v>5</v>
      </c>
      <c r="E11" s="82">
        <f t="shared" si="1"/>
        <v>6</v>
      </c>
      <c r="F11" s="82">
        <f t="shared" si="1"/>
        <v>7</v>
      </c>
      <c r="G11" s="82">
        <f t="shared" si="1"/>
        <v>8</v>
      </c>
      <c r="H11" s="79"/>
      <c r="I11" s="79"/>
    </row>
    <row r="12" spans="1:9">
      <c r="A12" s="79"/>
      <c r="B12" s="83">
        <v>44286</v>
      </c>
      <c r="C12" s="84">
        <f>EOMONTH(B12+1,0)</f>
        <v>44316</v>
      </c>
      <c r="D12" s="84">
        <f t="shared" ref="D12:G12" si="2">EOMONTH(C12+1,0)</f>
        <v>44347</v>
      </c>
      <c r="E12" s="84">
        <f t="shared" si="2"/>
        <v>44377</v>
      </c>
      <c r="F12" s="84">
        <f t="shared" si="2"/>
        <v>44408</v>
      </c>
      <c r="G12" s="84">
        <f t="shared" si="2"/>
        <v>44439</v>
      </c>
      <c r="H12" s="79"/>
      <c r="I12" s="79"/>
    </row>
    <row r="13" spans="1:9">
      <c r="A13" s="81"/>
      <c r="B13" s="85"/>
      <c r="C13" s="85"/>
      <c r="D13" s="85"/>
      <c r="E13" s="85"/>
      <c r="F13" s="85"/>
      <c r="G13" s="85"/>
      <c r="H13" s="79"/>
      <c r="I13" s="79"/>
    </row>
    <row r="14" spans="1:9">
      <c r="A14" s="79" t="s">
        <v>116</v>
      </c>
      <c r="B14" s="86">
        <v>168720211.25</v>
      </c>
      <c r="C14" s="87">
        <v>0</v>
      </c>
      <c r="D14" s="87">
        <v>0</v>
      </c>
      <c r="E14" s="87">
        <v>23644805.018364862</v>
      </c>
      <c r="F14" s="87">
        <v>0</v>
      </c>
      <c r="G14" s="87">
        <v>0</v>
      </c>
      <c r="H14" s="88"/>
      <c r="I14" s="79"/>
    </row>
    <row r="15" spans="1:9">
      <c r="A15" s="79"/>
      <c r="B15" s="87"/>
      <c r="C15" s="87"/>
      <c r="D15" s="87"/>
      <c r="E15" s="87"/>
      <c r="F15" s="87"/>
      <c r="G15" s="87"/>
      <c r="H15" s="88"/>
      <c r="I15" s="79"/>
    </row>
    <row r="16" spans="1:9">
      <c r="A16" s="79" t="s">
        <v>117</v>
      </c>
      <c r="B16" s="89">
        <f>SUM(B22,B13:B15)</f>
        <v>168720211.25</v>
      </c>
      <c r="C16" s="90">
        <f>SUM(B16,C13:C15)</f>
        <v>168720211.25</v>
      </c>
      <c r="D16" s="90">
        <f t="shared" ref="D16:G16" si="3">SUM(C16,D13:D15)</f>
        <v>168720211.25</v>
      </c>
      <c r="E16" s="90">
        <f t="shared" si="3"/>
        <v>192365016.26836485</v>
      </c>
      <c r="F16" s="90">
        <f t="shared" si="3"/>
        <v>192365016.26836485</v>
      </c>
      <c r="G16" s="90">
        <f t="shared" si="3"/>
        <v>192365016.26836485</v>
      </c>
      <c r="H16" s="85"/>
      <c r="I16" s="79"/>
    </row>
    <row r="17" spans="1:13">
      <c r="A17" s="79"/>
      <c r="B17" s="79"/>
      <c r="C17" s="79"/>
      <c r="D17" s="79"/>
      <c r="E17" s="79"/>
      <c r="F17" s="79"/>
      <c r="G17" s="79"/>
      <c r="H17" s="79"/>
      <c r="I17" s="79"/>
    </row>
    <row r="18" spans="1:13">
      <c r="A18" s="79" t="s">
        <v>118</v>
      </c>
      <c r="B18" s="91">
        <f t="shared" ref="B18:G18" si="4">$C$5</f>
        <v>3.875E-3</v>
      </c>
      <c r="C18" s="91">
        <f t="shared" si="4"/>
        <v>3.875E-3</v>
      </c>
      <c r="D18" s="91">
        <f t="shared" si="4"/>
        <v>3.875E-3</v>
      </c>
      <c r="E18" s="91">
        <f t="shared" si="4"/>
        <v>3.875E-3</v>
      </c>
      <c r="F18" s="91">
        <f t="shared" si="4"/>
        <v>3.875E-3</v>
      </c>
      <c r="G18" s="91">
        <f t="shared" si="4"/>
        <v>3.875E-3</v>
      </c>
      <c r="H18" s="79"/>
      <c r="I18" s="79"/>
    </row>
    <row r="19" spans="1:13">
      <c r="A19" s="79"/>
      <c r="B19" s="79"/>
      <c r="C19" s="79"/>
      <c r="D19" s="79"/>
      <c r="E19" s="79"/>
      <c r="F19" s="79"/>
      <c r="G19" s="79"/>
      <c r="H19" s="79"/>
      <c r="I19" s="79"/>
    </row>
    <row r="20" spans="1:13">
      <c r="A20" s="79" t="s">
        <v>119</v>
      </c>
      <c r="B20" s="92">
        <f t="shared" ref="B20:D20" si="5">ROUND(B16*B18,2)</f>
        <v>653790.81999999995</v>
      </c>
      <c r="C20" s="92">
        <f t="shared" si="5"/>
        <v>653790.81999999995</v>
      </c>
      <c r="D20" s="92">
        <f t="shared" si="5"/>
        <v>653790.81999999995</v>
      </c>
      <c r="E20" s="92">
        <f>ROUND(E16*E18,2)</f>
        <v>745414.44</v>
      </c>
      <c r="F20" s="92">
        <f t="shared" ref="F20:G20" si="6">ROUND(F16*F18,2)</f>
        <v>745414.44</v>
      </c>
      <c r="G20" s="92">
        <f t="shared" si="6"/>
        <v>745414.44</v>
      </c>
      <c r="H20" s="85">
        <f>SUM(B20:G20)</f>
        <v>4197615.7799999993</v>
      </c>
      <c r="I20" s="79"/>
    </row>
    <row r="21" spans="1:13">
      <c r="A21" s="79"/>
      <c r="B21" s="85"/>
      <c r="C21" s="85"/>
      <c r="D21" s="85"/>
      <c r="E21" s="85"/>
      <c r="F21" s="85"/>
      <c r="G21" s="85"/>
      <c r="H21" s="79"/>
      <c r="I21" s="79"/>
    </row>
    <row r="22" spans="1:13">
      <c r="A22" s="79" t="s">
        <v>120</v>
      </c>
      <c r="B22" s="85">
        <f>'[144]MO 95% Int Calc Sep20-Feb21'!G16</f>
        <v>0</v>
      </c>
      <c r="C22" s="85"/>
      <c r="D22" s="85"/>
      <c r="E22" s="85"/>
      <c r="F22" s="85"/>
      <c r="G22" s="85"/>
      <c r="H22" s="79"/>
      <c r="I22" s="79"/>
    </row>
    <row r="23" spans="1:13">
      <c r="A23" s="79" t="s">
        <v>121</v>
      </c>
      <c r="B23" s="85"/>
      <c r="C23" s="85"/>
      <c r="D23" s="85"/>
      <c r="E23" s="85"/>
      <c r="F23" s="85"/>
      <c r="G23" s="85"/>
      <c r="H23" s="79"/>
      <c r="I23" s="79"/>
    </row>
    <row r="24" spans="1:13">
      <c r="A24" s="79"/>
      <c r="B24" s="85"/>
      <c r="C24" s="85"/>
      <c r="D24" s="85"/>
      <c r="E24" s="85"/>
      <c r="F24" s="85"/>
      <c r="G24" s="85"/>
      <c r="H24" s="79"/>
      <c r="I24" s="79"/>
    </row>
    <row r="25" spans="1:13">
      <c r="A25" s="79"/>
      <c r="B25" s="93"/>
      <c r="C25" s="93"/>
      <c r="D25" s="93"/>
      <c r="E25" s="93"/>
      <c r="F25" s="93"/>
      <c r="G25" s="93"/>
      <c r="H25" s="79"/>
      <c r="I25" s="79"/>
    </row>
    <row r="26" spans="1:13">
      <c r="A26" s="79"/>
      <c r="B26" s="93"/>
      <c r="C26" s="93"/>
      <c r="D26" s="93"/>
      <c r="E26" s="93"/>
      <c r="F26" s="93"/>
      <c r="G26" s="93"/>
      <c r="H26" s="79"/>
      <c r="I26" s="79"/>
    </row>
    <row r="27" spans="1:13">
      <c r="A27" s="79"/>
      <c r="B27" s="93"/>
      <c r="C27" s="93"/>
      <c r="D27" s="93"/>
      <c r="E27" s="93"/>
      <c r="F27" s="93"/>
      <c r="G27" s="93"/>
      <c r="H27" s="79"/>
      <c r="I27" s="79"/>
    </row>
    <row r="28" spans="1:13" hidden="1">
      <c r="A28" s="79" t="s">
        <v>122</v>
      </c>
      <c r="B28" s="94">
        <f t="shared" ref="B28:G28" si="7">B18</f>
        <v>3.875E-3</v>
      </c>
      <c r="C28" s="94">
        <f t="shared" si="7"/>
        <v>3.875E-3</v>
      </c>
      <c r="D28" s="94">
        <f t="shared" si="7"/>
        <v>3.875E-3</v>
      </c>
      <c r="E28" s="94">
        <f t="shared" si="7"/>
        <v>3.875E-3</v>
      </c>
      <c r="F28" s="91">
        <f t="shared" si="7"/>
        <v>3.875E-3</v>
      </c>
      <c r="G28" s="91">
        <f t="shared" si="7"/>
        <v>3.875E-3</v>
      </c>
      <c r="H28" s="91"/>
      <c r="I28" s="91"/>
      <c r="J28" s="91"/>
      <c r="K28" s="91"/>
      <c r="L28" s="91"/>
      <c r="M28" s="91"/>
    </row>
    <row r="29" spans="1:13" hidden="1">
      <c r="A29" s="79" t="s">
        <v>123</v>
      </c>
      <c r="B29" s="80">
        <v>3.8056122448979594E-3</v>
      </c>
      <c r="C29" s="80">
        <v>3.8056122448979594E-3</v>
      </c>
      <c r="D29" s="80">
        <v>3.8056122448979594E-3</v>
      </c>
      <c r="E29" s="80">
        <v>3.0460668103448277E-3</v>
      </c>
      <c r="F29" s="80">
        <v>3.0460668103448277E-3</v>
      </c>
      <c r="G29" s="80">
        <v>3.0460668103448277E-3</v>
      </c>
      <c r="H29" s="95"/>
      <c r="I29" s="95"/>
      <c r="J29" s="79"/>
      <c r="K29" s="79"/>
      <c r="L29" s="79"/>
      <c r="M29" s="79"/>
    </row>
    <row r="30" spans="1:13" hidden="1">
      <c r="A30" s="79" t="s">
        <v>124</v>
      </c>
      <c r="B30" s="96">
        <f t="shared" ref="B30:G30" si="8">B28-B29</f>
        <v>6.9387755102040538E-5</v>
      </c>
      <c r="C30" s="96">
        <f t="shared" si="8"/>
        <v>6.9387755102040538E-5</v>
      </c>
      <c r="D30" s="96">
        <f t="shared" si="8"/>
        <v>6.9387755102040538E-5</v>
      </c>
      <c r="E30" s="96">
        <f t="shared" si="8"/>
        <v>8.2893318965517222E-4</v>
      </c>
      <c r="F30" s="96">
        <f t="shared" si="8"/>
        <v>8.2893318965517222E-4</v>
      </c>
      <c r="G30" s="96">
        <f t="shared" si="8"/>
        <v>8.2893318965517222E-4</v>
      </c>
      <c r="H30" s="91"/>
      <c r="I30" s="91"/>
      <c r="J30" s="91"/>
      <c r="K30" s="91"/>
      <c r="L30" s="91"/>
      <c r="M30" s="91"/>
    </row>
    <row r="31" spans="1:13" hidden="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</row>
    <row r="32" spans="1:13" hidden="1">
      <c r="A32" s="79" t="s">
        <v>125</v>
      </c>
      <c r="B32" s="92">
        <f t="shared" ref="B32:G32" si="9">IF(ISBLANK(B29),0,ROUND(B16*B30,2))</f>
        <v>11707.12</v>
      </c>
      <c r="C32" s="92">
        <f t="shared" si="9"/>
        <v>11707.12</v>
      </c>
      <c r="D32" s="92">
        <f t="shared" si="9"/>
        <v>11707.12</v>
      </c>
      <c r="E32" s="92">
        <f t="shared" si="9"/>
        <v>159457.75</v>
      </c>
      <c r="F32" s="92">
        <f t="shared" si="9"/>
        <v>159457.75</v>
      </c>
      <c r="G32" s="92">
        <f t="shared" si="9"/>
        <v>159457.75</v>
      </c>
      <c r="H32" s="85"/>
      <c r="I32" s="85"/>
      <c r="J32" s="85"/>
      <c r="K32" s="85"/>
      <c r="L32" s="85"/>
      <c r="M32" s="85"/>
    </row>
    <row r="33" spans="1:13" hidden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pans="1:13" hidden="1">
      <c r="A34" s="81" t="s">
        <v>126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 hidden="1">
      <c r="A35" s="79" t="s">
        <v>127</v>
      </c>
      <c r="B35" s="93">
        <f>-B32</f>
        <v>-11707.12</v>
      </c>
      <c r="C35" s="87">
        <f t="shared" ref="C35:G35" si="10">-C32</f>
        <v>-11707.12</v>
      </c>
      <c r="D35" s="87">
        <f t="shared" si="10"/>
        <v>-11707.12</v>
      </c>
      <c r="E35" s="87">
        <f t="shared" si="10"/>
        <v>-159457.75</v>
      </c>
      <c r="F35" s="87">
        <f t="shared" si="10"/>
        <v>-159457.75</v>
      </c>
      <c r="G35" s="87">
        <f t="shared" si="10"/>
        <v>-159457.75</v>
      </c>
      <c r="H35" s="97"/>
      <c r="I35" s="97"/>
      <c r="J35" s="97"/>
      <c r="K35" s="97"/>
      <c r="L35" s="97"/>
      <c r="M35" s="97"/>
    </row>
    <row r="36" spans="1:13" hidden="1">
      <c r="A36" s="79" t="s">
        <v>128</v>
      </c>
      <c r="B36" s="93">
        <f>-B35</f>
        <v>11707.12</v>
      </c>
      <c r="C36" s="87">
        <f t="shared" ref="C36:G36" si="11">-C35</f>
        <v>11707.12</v>
      </c>
      <c r="D36" s="87">
        <f t="shared" si="11"/>
        <v>11707.12</v>
      </c>
      <c r="E36" s="87">
        <f t="shared" si="11"/>
        <v>159457.75</v>
      </c>
      <c r="F36" s="87">
        <f t="shared" si="11"/>
        <v>159457.75</v>
      </c>
      <c r="G36" s="87">
        <f t="shared" si="11"/>
        <v>159457.75</v>
      </c>
      <c r="H36" s="97"/>
      <c r="I36" s="97"/>
      <c r="J36" s="97"/>
      <c r="K36" s="97"/>
      <c r="L36" s="97"/>
      <c r="M36" s="97"/>
    </row>
  </sheetData>
  <pageMargins left="0.7" right="0.7" top="0.75" bottom="0.75" header="0.3" footer="0.3"/>
  <pageSetup scale="98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1F6C-A0AE-4BF1-90CE-D90BCEE78673}">
  <sheetPr>
    <tabColor rgb="FF00B0F0"/>
    <pageSetUpPr fitToPage="1"/>
  </sheetPr>
  <dimension ref="A1:M35"/>
  <sheetViews>
    <sheetView zoomScaleNormal="100" workbookViewId="0">
      <selection activeCell="E25" sqref="E25"/>
    </sheetView>
  </sheetViews>
  <sheetFormatPr defaultColWidth="9.08984375" defaultRowHeight="14"/>
  <cols>
    <col min="1" max="1" width="20.90625" style="78" customWidth="1"/>
    <col min="2" max="7" width="16.90625" style="78" bestFit="1" customWidth="1"/>
    <col min="8" max="8" width="12.90625" style="78" bestFit="1" customWidth="1"/>
    <col min="9" max="16384" width="9.08984375" style="78"/>
  </cols>
  <sheetData>
    <row r="1" spans="1:9" ht="17.5">
      <c r="A1" s="77" t="s">
        <v>108</v>
      </c>
    </row>
    <row r="2" spans="1:9" ht="17.5">
      <c r="A2" s="77" t="s">
        <v>109</v>
      </c>
    </row>
    <row r="3" spans="1:9">
      <c r="A3" s="79"/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110</v>
      </c>
      <c r="B4" s="79"/>
      <c r="C4" s="80">
        <v>4.65E-2</v>
      </c>
      <c r="D4" s="79"/>
      <c r="E4" s="79"/>
      <c r="F4" s="79"/>
      <c r="G4" s="79"/>
      <c r="H4" s="79"/>
      <c r="I4" s="79"/>
    </row>
    <row r="5" spans="1:9">
      <c r="A5" s="79" t="s">
        <v>111</v>
      </c>
      <c r="B5" s="79"/>
      <c r="C5" s="80">
        <f>C4/12</f>
        <v>3.875E-3</v>
      </c>
      <c r="D5" s="79"/>
      <c r="E5" s="79"/>
      <c r="F5" s="79"/>
      <c r="G5" s="79"/>
      <c r="H5" s="79"/>
      <c r="I5" s="79"/>
    </row>
    <row r="6" spans="1:9">
      <c r="A6" s="79"/>
      <c r="B6" s="79"/>
      <c r="C6" s="80"/>
      <c r="D6" s="79"/>
      <c r="E6" s="79"/>
      <c r="F6" s="79"/>
      <c r="G6" s="79"/>
      <c r="H6" s="79"/>
      <c r="I6" s="79"/>
    </row>
    <row r="7" spans="1:9">
      <c r="A7" s="79" t="s">
        <v>112</v>
      </c>
      <c r="B7" s="79"/>
      <c r="C7" s="80"/>
      <c r="D7" s="79"/>
      <c r="E7" s="79"/>
      <c r="F7" s="79"/>
      <c r="G7" s="79"/>
      <c r="H7" s="79"/>
      <c r="I7" s="79"/>
    </row>
    <row r="8" spans="1:9">
      <c r="A8" s="79"/>
      <c r="B8" s="79"/>
      <c r="C8" s="80"/>
      <c r="D8" s="79"/>
      <c r="E8" s="79"/>
      <c r="F8" s="79"/>
      <c r="G8" s="79"/>
      <c r="H8" s="79"/>
      <c r="I8" s="79"/>
    </row>
    <row r="9" spans="1:9">
      <c r="A9" s="81" t="str">
        <f>"Accumulation Period Ending " &amp; TEXT(G12, "mmm yyyy")</f>
        <v>Accumulation Period Ending Feb 2022</v>
      </c>
      <c r="B9" s="79"/>
      <c r="C9" s="79"/>
      <c r="D9" s="79"/>
      <c r="E9" s="79"/>
      <c r="F9" s="79"/>
      <c r="G9" s="79"/>
      <c r="H9" s="79"/>
      <c r="I9" s="79"/>
    </row>
    <row r="10" spans="1:9" hidden="1">
      <c r="A10" s="79" t="s">
        <v>114</v>
      </c>
      <c r="B10" s="98">
        <v>2021</v>
      </c>
      <c r="C10" s="82">
        <f>IF(C11=1,B10+1,B10)</f>
        <v>2021</v>
      </c>
      <c r="D10" s="82">
        <f t="shared" ref="D10:G10" si="0">IF(D11=1,C10+1,C10)</f>
        <v>2021</v>
      </c>
      <c r="E10" s="82">
        <f t="shared" si="0"/>
        <v>2021</v>
      </c>
      <c r="F10" s="82">
        <f t="shared" si="0"/>
        <v>2022</v>
      </c>
      <c r="G10" s="82">
        <f t="shared" si="0"/>
        <v>2022</v>
      </c>
      <c r="H10" s="79"/>
      <c r="I10" s="79"/>
    </row>
    <row r="11" spans="1:9" hidden="1">
      <c r="A11" s="79" t="s">
        <v>115</v>
      </c>
      <c r="B11" s="98">
        <v>9</v>
      </c>
      <c r="C11" s="82">
        <f>IF(B11=12,1,B11+1)</f>
        <v>10</v>
      </c>
      <c r="D11" s="82">
        <f t="shared" ref="D11:G11" si="1">IF(C11=12,1,C11+1)</f>
        <v>11</v>
      </c>
      <c r="E11" s="82">
        <f t="shared" si="1"/>
        <v>12</v>
      </c>
      <c r="F11" s="82">
        <f t="shared" si="1"/>
        <v>1</v>
      </c>
      <c r="G11" s="82">
        <f t="shared" si="1"/>
        <v>2</v>
      </c>
      <c r="H11" s="79"/>
      <c r="I11" s="79"/>
    </row>
    <row r="12" spans="1:9">
      <c r="A12" s="79"/>
      <c r="B12" s="99">
        <f>DATE(B10,B11+1,1)-1</f>
        <v>44469</v>
      </c>
      <c r="C12" s="99">
        <f t="shared" ref="C12:G12" si="2">DATE(C10,C11,1)</f>
        <v>44470</v>
      </c>
      <c r="D12" s="99">
        <f t="shared" si="2"/>
        <v>44501</v>
      </c>
      <c r="E12" s="99">
        <f t="shared" si="2"/>
        <v>44531</v>
      </c>
      <c r="F12" s="99">
        <f t="shared" si="2"/>
        <v>44562</v>
      </c>
      <c r="G12" s="99">
        <f t="shared" si="2"/>
        <v>44593</v>
      </c>
      <c r="H12" s="79"/>
      <c r="I12" s="79"/>
    </row>
    <row r="13" spans="1:9">
      <c r="A13" s="81"/>
      <c r="B13" s="85"/>
      <c r="C13" s="85"/>
      <c r="D13" s="85"/>
      <c r="E13" s="85"/>
      <c r="F13" s="85"/>
      <c r="G13" s="85"/>
      <c r="H13" s="79"/>
      <c r="I13" s="79"/>
    </row>
    <row r="14" spans="1:9">
      <c r="A14" s="79" t="s">
        <v>116</v>
      </c>
      <c r="B14" s="86">
        <v>0</v>
      </c>
      <c r="C14" s="87">
        <v>0</v>
      </c>
      <c r="D14" s="87">
        <v>0</v>
      </c>
      <c r="E14" s="87">
        <v>-8632928.2617830001</v>
      </c>
      <c r="F14" s="87">
        <v>0</v>
      </c>
      <c r="G14" s="87">
        <v>0</v>
      </c>
      <c r="H14" s="88"/>
      <c r="I14" s="79"/>
    </row>
    <row r="15" spans="1:9">
      <c r="A15" s="79"/>
      <c r="B15" s="87"/>
      <c r="C15" s="87"/>
      <c r="D15" s="87"/>
      <c r="E15" s="87"/>
      <c r="F15" s="87"/>
      <c r="G15" s="87"/>
      <c r="H15" s="88"/>
      <c r="I15" s="79"/>
    </row>
    <row r="16" spans="1:9">
      <c r="A16" s="79" t="s">
        <v>117</v>
      </c>
      <c r="B16" s="89">
        <f>SUM(B22,B13:B15)</f>
        <v>192365016.26836485</v>
      </c>
      <c r="C16" s="90">
        <f>SUM(B16,C13:C15)</f>
        <v>192365016.26836485</v>
      </c>
      <c r="D16" s="90">
        <f t="shared" ref="D16:G16" si="3">SUM(C16,D13:D15)</f>
        <v>192365016.26836485</v>
      </c>
      <c r="E16" s="90">
        <f t="shared" si="3"/>
        <v>183732088.00658184</v>
      </c>
      <c r="F16" s="90">
        <f t="shared" si="3"/>
        <v>183732088.00658184</v>
      </c>
      <c r="G16" s="90">
        <f t="shared" si="3"/>
        <v>183732088.00658184</v>
      </c>
      <c r="H16" s="85">
        <v>0</v>
      </c>
      <c r="I16" s="79" t="s">
        <v>129</v>
      </c>
    </row>
    <row r="17" spans="1:13">
      <c r="A17" s="79"/>
      <c r="B17" s="79"/>
      <c r="C17" s="79"/>
      <c r="D17" s="79"/>
      <c r="E17" s="79"/>
      <c r="F17" s="79"/>
      <c r="G17" s="79"/>
      <c r="H17" s="79"/>
      <c r="I17" s="79"/>
    </row>
    <row r="18" spans="1:13">
      <c r="A18" s="79" t="s">
        <v>118</v>
      </c>
      <c r="B18" s="91">
        <f t="shared" ref="B18:G18" si="4">$C$5</f>
        <v>3.875E-3</v>
      </c>
      <c r="C18" s="91">
        <f t="shared" si="4"/>
        <v>3.875E-3</v>
      </c>
      <c r="D18" s="91">
        <f t="shared" si="4"/>
        <v>3.875E-3</v>
      </c>
      <c r="E18" s="91">
        <f t="shared" si="4"/>
        <v>3.875E-3</v>
      </c>
      <c r="F18" s="91">
        <f t="shared" si="4"/>
        <v>3.875E-3</v>
      </c>
      <c r="G18" s="91">
        <f t="shared" si="4"/>
        <v>3.875E-3</v>
      </c>
      <c r="H18" s="79"/>
      <c r="I18" s="79"/>
    </row>
    <row r="19" spans="1:13">
      <c r="A19" s="79"/>
      <c r="B19" s="79"/>
      <c r="C19" s="79"/>
      <c r="D19" s="79"/>
      <c r="E19" s="79"/>
      <c r="F19" s="79"/>
      <c r="G19" s="79"/>
      <c r="H19" s="79"/>
      <c r="I19" s="79"/>
    </row>
    <row r="20" spans="1:13">
      <c r="A20" s="79" t="s">
        <v>119</v>
      </c>
      <c r="B20" s="92">
        <f t="shared" ref="B20:D20" si="5">ROUND(B16*B18,2)</f>
        <v>745414.44</v>
      </c>
      <c r="C20" s="92">
        <f t="shared" si="5"/>
        <v>745414.44</v>
      </c>
      <c r="D20" s="92">
        <f t="shared" si="5"/>
        <v>745414.44</v>
      </c>
      <c r="E20" s="92">
        <f>ROUND(E16*E18,2)</f>
        <v>711961.84</v>
      </c>
      <c r="F20" s="92">
        <f t="shared" ref="F20:G20" si="6">ROUND(F16*F18,2)</f>
        <v>711961.84</v>
      </c>
      <c r="G20" s="92">
        <f t="shared" si="6"/>
        <v>711961.84</v>
      </c>
      <c r="H20" s="85"/>
      <c r="I20" s="79"/>
    </row>
    <row r="21" spans="1:13">
      <c r="A21" s="79"/>
      <c r="B21" s="85"/>
      <c r="C21" s="85"/>
      <c r="D21" s="85"/>
      <c r="E21" s="85"/>
      <c r="F21" s="85"/>
      <c r="G21" s="85"/>
      <c r="H21" s="79"/>
      <c r="I21" s="79"/>
    </row>
    <row r="22" spans="1:13">
      <c r="A22" s="79" t="s">
        <v>120</v>
      </c>
      <c r="B22" s="85">
        <f>'MO 95% Int Calc Mar21-Aug21'!G16</f>
        <v>192365016.26836485</v>
      </c>
      <c r="C22" s="85"/>
      <c r="D22" s="85"/>
      <c r="E22" s="85">
        <f>SUM(B20:E20)</f>
        <v>2948205.1599999997</v>
      </c>
      <c r="F22" s="85"/>
      <c r="G22" s="85"/>
      <c r="H22" s="79"/>
      <c r="I22" s="79"/>
    </row>
    <row r="23" spans="1:13">
      <c r="A23" s="79" t="s">
        <v>121</v>
      </c>
      <c r="B23" s="85"/>
      <c r="C23" s="85"/>
      <c r="D23" s="85"/>
      <c r="E23" s="85">
        <f>'MO 95% Int Calc Mar21-Aug21'!H20</f>
        <v>4197615.7799999993</v>
      </c>
      <c r="F23" s="85"/>
      <c r="G23" s="85"/>
      <c r="H23" s="79"/>
      <c r="I23" s="79"/>
    </row>
    <row r="24" spans="1:13">
      <c r="A24" s="79"/>
      <c r="B24" s="85"/>
      <c r="C24" s="85"/>
      <c r="D24" s="85"/>
      <c r="E24" s="85">
        <f>SUM(E22:E23)</f>
        <v>7145820.9399999995</v>
      </c>
      <c r="F24" s="85"/>
      <c r="G24" s="85"/>
      <c r="H24" s="79"/>
      <c r="I24" s="79"/>
    </row>
    <row r="25" spans="1:13" ht="14.5">
      <c r="A25" s="79"/>
      <c r="B25" s="93"/>
      <c r="C25" s="93"/>
      <c r="D25" s="93"/>
      <c r="E25" s="93">
        <f>E16+E24</f>
        <v>190877908.94658184</v>
      </c>
      <c r="F25" t="s">
        <v>130</v>
      </c>
      <c r="G25" s="93"/>
      <c r="H25" s="79"/>
      <c r="I25" s="79"/>
    </row>
    <row r="26" spans="1:13">
      <c r="A26" s="79"/>
      <c r="B26" s="93"/>
      <c r="C26" s="93"/>
      <c r="D26" s="93"/>
      <c r="E26" s="93"/>
      <c r="F26" s="93"/>
      <c r="G26" s="93"/>
      <c r="H26" s="79"/>
      <c r="I26" s="79"/>
    </row>
    <row r="27" spans="1:13" hidden="1">
      <c r="A27" s="79" t="s">
        <v>122</v>
      </c>
      <c r="B27" s="94">
        <f t="shared" ref="B27:G27" si="7">B18</f>
        <v>3.875E-3</v>
      </c>
      <c r="C27" s="94">
        <f t="shared" si="7"/>
        <v>3.875E-3</v>
      </c>
      <c r="D27" s="94">
        <f t="shared" si="7"/>
        <v>3.875E-3</v>
      </c>
      <c r="E27" s="94">
        <f t="shared" si="7"/>
        <v>3.875E-3</v>
      </c>
      <c r="F27" s="91">
        <f t="shared" si="7"/>
        <v>3.875E-3</v>
      </c>
      <c r="G27" s="91">
        <f t="shared" si="7"/>
        <v>3.875E-3</v>
      </c>
      <c r="H27" s="91"/>
      <c r="I27" s="91"/>
      <c r="J27" s="91"/>
      <c r="K27" s="91"/>
      <c r="L27" s="91"/>
      <c r="M27" s="91"/>
    </row>
    <row r="28" spans="1:13" hidden="1">
      <c r="A28" s="79" t="s">
        <v>123</v>
      </c>
      <c r="B28" s="80">
        <v>3.0460668103448277E-3</v>
      </c>
      <c r="C28" s="100">
        <v>3.0460668103448277E-3</v>
      </c>
      <c r="D28" s="80">
        <v>3.0460668103448277E-3</v>
      </c>
      <c r="E28" s="80">
        <v>0</v>
      </c>
      <c r="F28" s="80">
        <v>0</v>
      </c>
      <c r="G28" s="80">
        <v>0</v>
      </c>
      <c r="H28" s="95"/>
      <c r="I28" s="95"/>
      <c r="J28" s="79"/>
      <c r="K28" s="79"/>
      <c r="L28" s="79"/>
      <c r="M28" s="79"/>
    </row>
    <row r="29" spans="1:13" hidden="1">
      <c r="A29" s="79" t="s">
        <v>124</v>
      </c>
      <c r="B29" s="96">
        <f t="shared" ref="B29:G29" si="8">B27-B28</f>
        <v>8.2893318965517222E-4</v>
      </c>
      <c r="C29" s="96">
        <f t="shared" si="8"/>
        <v>8.2893318965517222E-4</v>
      </c>
      <c r="D29" s="96">
        <f t="shared" si="8"/>
        <v>8.2893318965517222E-4</v>
      </c>
      <c r="E29" s="96">
        <f t="shared" si="8"/>
        <v>3.875E-3</v>
      </c>
      <c r="F29" s="96">
        <f t="shared" si="8"/>
        <v>3.875E-3</v>
      </c>
      <c r="G29" s="96">
        <f t="shared" si="8"/>
        <v>3.875E-3</v>
      </c>
      <c r="H29" s="91"/>
      <c r="I29" s="91"/>
      <c r="J29" s="91"/>
      <c r="K29" s="91"/>
      <c r="L29" s="91"/>
      <c r="M29" s="91"/>
    </row>
    <row r="30" spans="1:13" hidden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hidden="1">
      <c r="A31" s="79" t="s">
        <v>125</v>
      </c>
      <c r="B31" s="92">
        <f t="shared" ref="B31:G31" si="9">IF(ISBLANK(B28),0,ROUND(B16*B29,2))</f>
        <v>159457.75</v>
      </c>
      <c r="C31" s="92">
        <f t="shared" si="9"/>
        <v>159457.75</v>
      </c>
      <c r="D31" s="92">
        <f t="shared" si="9"/>
        <v>159457.75</v>
      </c>
      <c r="E31" s="92">
        <f t="shared" si="9"/>
        <v>711961.84</v>
      </c>
      <c r="F31" s="92">
        <f t="shared" si="9"/>
        <v>711961.84</v>
      </c>
      <c r="G31" s="92">
        <f t="shared" si="9"/>
        <v>711961.84</v>
      </c>
      <c r="H31" s="85"/>
      <c r="I31" s="85"/>
      <c r="J31" s="85"/>
      <c r="K31" s="85"/>
      <c r="L31" s="85"/>
      <c r="M31" s="85"/>
    </row>
    <row r="32" spans="1:13" hidden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hidden="1">
      <c r="A33" s="81" t="s">
        <v>126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pans="1:13" hidden="1">
      <c r="A34" s="79" t="s">
        <v>127</v>
      </c>
      <c r="B34" s="93">
        <f>-B31</f>
        <v>-159457.75</v>
      </c>
      <c r="C34" s="87">
        <f t="shared" ref="C34:G34" si="10">-C31</f>
        <v>-159457.75</v>
      </c>
      <c r="D34" s="87">
        <f t="shared" si="10"/>
        <v>-159457.75</v>
      </c>
      <c r="E34" s="87">
        <f t="shared" si="10"/>
        <v>-711961.84</v>
      </c>
      <c r="F34" s="87">
        <f t="shared" si="10"/>
        <v>-711961.84</v>
      </c>
      <c r="G34" s="87">
        <f t="shared" si="10"/>
        <v>-711961.84</v>
      </c>
      <c r="H34" s="97"/>
      <c r="I34" s="97"/>
      <c r="J34" s="97"/>
      <c r="K34" s="97"/>
      <c r="L34" s="97"/>
      <c r="M34" s="97"/>
    </row>
    <row r="35" spans="1:13" hidden="1">
      <c r="A35" s="79" t="s">
        <v>128</v>
      </c>
      <c r="B35" s="93">
        <f>-B34</f>
        <v>159457.75</v>
      </c>
      <c r="C35" s="87">
        <f t="shared" ref="C35:G35" si="11">-C34</f>
        <v>159457.75</v>
      </c>
      <c r="D35" s="87">
        <f t="shared" si="11"/>
        <v>159457.75</v>
      </c>
      <c r="E35" s="87">
        <f t="shared" si="11"/>
        <v>711961.84</v>
      </c>
      <c r="F35" s="87">
        <f t="shared" si="11"/>
        <v>711961.84</v>
      </c>
      <c r="G35" s="87">
        <f t="shared" si="11"/>
        <v>711961.84</v>
      </c>
      <c r="H35" s="97"/>
      <c r="I35" s="97"/>
      <c r="J35" s="97"/>
      <c r="K35" s="97"/>
      <c r="L35" s="97"/>
      <c r="M35" s="97"/>
    </row>
  </sheetData>
  <pageMargins left="0.7" right="0.7" top="0.75" bottom="0.75" header="0.3" footer="0.3"/>
  <pageSetup scale="98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C3FF-6FDE-4201-9E3E-2C64BE06E27A}">
  <sheetPr>
    <tabColor rgb="FF00B0F0"/>
    <pageSetUpPr fitToPage="1"/>
  </sheetPr>
  <dimension ref="A1:M35"/>
  <sheetViews>
    <sheetView topLeftCell="A4" zoomScaleNormal="100" workbookViewId="0">
      <selection activeCell="E25" sqref="E25"/>
    </sheetView>
  </sheetViews>
  <sheetFormatPr defaultColWidth="9.08984375" defaultRowHeight="14"/>
  <cols>
    <col min="1" max="1" width="20.90625" style="78" customWidth="1"/>
    <col min="2" max="7" width="16.90625" style="78" bestFit="1" customWidth="1"/>
    <col min="8" max="8" width="12.90625" style="78" bestFit="1" customWidth="1"/>
    <col min="9" max="16384" width="9.08984375" style="78"/>
  </cols>
  <sheetData>
    <row r="1" spans="1:9" ht="17.5">
      <c r="A1" s="77" t="s">
        <v>108</v>
      </c>
    </row>
    <row r="2" spans="1:9" ht="17.5">
      <c r="A2" s="77" t="s">
        <v>109</v>
      </c>
    </row>
    <row r="3" spans="1:9">
      <c r="A3" s="79"/>
      <c r="B3" s="79"/>
      <c r="C3" s="79"/>
      <c r="D3" s="79"/>
      <c r="E3" s="79"/>
      <c r="F3" s="79"/>
      <c r="G3" s="79"/>
      <c r="H3" s="79"/>
      <c r="I3" s="79"/>
    </row>
    <row r="4" spans="1:9">
      <c r="A4" s="79" t="s">
        <v>110</v>
      </c>
      <c r="B4" s="79"/>
      <c r="C4" s="80">
        <v>4.65E-2</v>
      </c>
      <c r="D4" s="79"/>
      <c r="E4" s="79"/>
      <c r="F4" s="79"/>
      <c r="G4" s="79"/>
      <c r="H4" s="79"/>
      <c r="I4" s="79"/>
    </row>
    <row r="5" spans="1:9">
      <c r="A5" s="79" t="s">
        <v>111</v>
      </c>
      <c r="B5" s="79"/>
      <c r="C5" s="80">
        <f>C4/12</f>
        <v>3.875E-3</v>
      </c>
      <c r="D5" s="79"/>
      <c r="E5" s="79"/>
      <c r="F5" s="79"/>
      <c r="G5" s="79"/>
      <c r="H5" s="79"/>
      <c r="I5" s="79"/>
    </row>
    <row r="6" spans="1:9">
      <c r="A6" s="79"/>
      <c r="B6" s="79"/>
      <c r="C6" s="80"/>
      <c r="D6" s="79"/>
      <c r="E6" s="79"/>
      <c r="F6" s="79"/>
      <c r="G6" s="79"/>
      <c r="H6" s="79"/>
      <c r="I6" s="79"/>
    </row>
    <row r="7" spans="1:9">
      <c r="A7" s="79" t="s">
        <v>112</v>
      </c>
      <c r="B7" s="79"/>
      <c r="C7" s="80"/>
      <c r="D7" s="79"/>
      <c r="E7" s="79"/>
      <c r="F7" s="79"/>
      <c r="G7" s="79"/>
      <c r="H7" s="79"/>
      <c r="I7" s="79"/>
    </row>
    <row r="8" spans="1:9">
      <c r="A8" s="79"/>
      <c r="B8" s="79"/>
      <c r="C8" s="80"/>
      <c r="D8" s="79"/>
      <c r="E8" s="79"/>
      <c r="F8" s="79"/>
      <c r="G8" s="79"/>
      <c r="H8" s="79"/>
      <c r="I8" s="79"/>
    </row>
    <row r="9" spans="1:9">
      <c r="A9" s="81" t="s">
        <v>131</v>
      </c>
      <c r="B9" s="79"/>
      <c r="C9" s="79"/>
      <c r="D9" s="79"/>
      <c r="E9" s="79"/>
      <c r="F9" s="79"/>
      <c r="G9" s="79"/>
      <c r="H9" s="79"/>
      <c r="I9" s="79"/>
    </row>
    <row r="10" spans="1:9" hidden="1">
      <c r="A10" s="79" t="s">
        <v>114</v>
      </c>
      <c r="B10" s="98">
        <v>2021</v>
      </c>
      <c r="C10" s="82">
        <f>IF(C11=1,B10+1,B10)</f>
        <v>2021</v>
      </c>
      <c r="D10" s="82">
        <f t="shared" ref="D10:G10" si="0">IF(D11=1,C10+1,C10)</f>
        <v>2021</v>
      </c>
      <c r="E10" s="82">
        <f t="shared" si="0"/>
        <v>2021</v>
      </c>
      <c r="F10" s="82">
        <f t="shared" si="0"/>
        <v>2022</v>
      </c>
      <c r="G10" s="82">
        <f t="shared" si="0"/>
        <v>2022</v>
      </c>
      <c r="H10" s="79"/>
      <c r="I10" s="79"/>
    </row>
    <row r="11" spans="1:9" hidden="1">
      <c r="A11" s="79" t="s">
        <v>115</v>
      </c>
      <c r="B11" s="98">
        <v>9</v>
      </c>
      <c r="C11" s="82">
        <f>IF(B11=12,1,B11+1)</f>
        <v>10</v>
      </c>
      <c r="D11" s="82">
        <f t="shared" ref="D11:G11" si="1">IF(C11=12,1,C11+1)</f>
        <v>11</v>
      </c>
      <c r="E11" s="82">
        <f t="shared" si="1"/>
        <v>12</v>
      </c>
      <c r="F11" s="82">
        <f t="shared" si="1"/>
        <v>1</v>
      </c>
      <c r="G11" s="82">
        <f t="shared" si="1"/>
        <v>2</v>
      </c>
      <c r="H11" s="79"/>
      <c r="I11" s="79"/>
    </row>
    <row r="12" spans="1:9">
      <c r="A12" s="79"/>
      <c r="B12" s="99">
        <v>44651</v>
      </c>
      <c r="C12" s="99">
        <v>44681</v>
      </c>
      <c r="D12" s="99">
        <v>44712</v>
      </c>
      <c r="E12" s="99">
        <v>44742</v>
      </c>
      <c r="F12" s="99">
        <v>44773</v>
      </c>
      <c r="G12" s="99">
        <v>44804</v>
      </c>
      <c r="H12" s="79"/>
      <c r="I12" s="79"/>
    </row>
    <row r="13" spans="1:9">
      <c r="A13" s="81"/>
      <c r="B13" s="85"/>
      <c r="C13" s="85"/>
      <c r="D13" s="85"/>
      <c r="E13" s="85"/>
      <c r="F13" s="85"/>
      <c r="G13" s="85"/>
      <c r="H13" s="79"/>
      <c r="I13" s="79"/>
    </row>
    <row r="14" spans="1:9">
      <c r="A14" s="79" t="s">
        <v>116</v>
      </c>
      <c r="B14" s="86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8"/>
      <c r="I14" s="79"/>
    </row>
    <row r="15" spans="1:9">
      <c r="A15" s="79"/>
      <c r="B15" s="87"/>
      <c r="C15" s="87"/>
      <c r="D15" s="87"/>
      <c r="E15" s="87"/>
      <c r="F15" s="87"/>
      <c r="G15" s="87"/>
      <c r="H15" s="88"/>
      <c r="I15" s="79"/>
    </row>
    <row r="16" spans="1:9">
      <c r="A16" s="79" t="s">
        <v>117</v>
      </c>
      <c r="B16" s="89">
        <f>SUM(B22,B13:B15)</f>
        <v>183732088.00658184</v>
      </c>
      <c r="C16" s="90">
        <f>SUM(B16,C13:C15)</f>
        <v>183732088.00658184</v>
      </c>
      <c r="D16" s="90">
        <f t="shared" ref="D16:G16" si="2">SUM(C16,D13:D15)</f>
        <v>183732088.00658184</v>
      </c>
      <c r="E16" s="90">
        <f t="shared" si="2"/>
        <v>183732088.00658184</v>
      </c>
      <c r="F16" s="90">
        <f t="shared" si="2"/>
        <v>183732088.00658184</v>
      </c>
      <c r="G16" s="90">
        <f t="shared" si="2"/>
        <v>183732088.00658184</v>
      </c>
      <c r="H16" s="85"/>
      <c r="I16" s="79"/>
    </row>
    <row r="17" spans="1:13">
      <c r="A17" s="79"/>
      <c r="B17" s="79"/>
      <c r="C17" s="79"/>
      <c r="D17" s="79"/>
      <c r="E17" s="79"/>
      <c r="F17" s="79"/>
      <c r="G17" s="79"/>
      <c r="H17" s="79"/>
      <c r="I17" s="79"/>
    </row>
    <row r="18" spans="1:13">
      <c r="A18" s="79" t="s">
        <v>118</v>
      </c>
      <c r="B18" s="91">
        <f t="shared" ref="B18:G18" si="3">$C$5</f>
        <v>3.875E-3</v>
      </c>
      <c r="C18" s="91">
        <f t="shared" si="3"/>
        <v>3.875E-3</v>
      </c>
      <c r="D18" s="91">
        <f t="shared" si="3"/>
        <v>3.875E-3</v>
      </c>
      <c r="E18" s="91">
        <f t="shared" si="3"/>
        <v>3.875E-3</v>
      </c>
      <c r="F18" s="91">
        <f t="shared" si="3"/>
        <v>3.875E-3</v>
      </c>
      <c r="G18" s="91">
        <f t="shared" si="3"/>
        <v>3.875E-3</v>
      </c>
      <c r="H18" s="79"/>
      <c r="I18" s="79"/>
    </row>
    <row r="19" spans="1:13">
      <c r="A19" s="79"/>
      <c r="B19" s="79"/>
      <c r="C19" s="79"/>
      <c r="D19" s="79"/>
      <c r="E19" s="79"/>
      <c r="F19" s="79"/>
      <c r="G19" s="79"/>
      <c r="H19" s="79"/>
      <c r="I19" s="79"/>
    </row>
    <row r="20" spans="1:13">
      <c r="A20" s="79" t="s">
        <v>119</v>
      </c>
      <c r="B20" s="92">
        <f t="shared" ref="B20:D20" si="4">ROUND(B16*B18,2)</f>
        <v>711961.84</v>
      </c>
      <c r="C20" s="92">
        <f t="shared" si="4"/>
        <v>711961.84</v>
      </c>
      <c r="D20" s="92">
        <f t="shared" si="4"/>
        <v>711961.84</v>
      </c>
      <c r="E20" s="92">
        <f>ROUND(E16*E18,2)</f>
        <v>711961.84</v>
      </c>
      <c r="F20" s="92">
        <f t="shared" ref="F20:G20" si="5">ROUND(F16*F18,2)</f>
        <v>711961.84</v>
      </c>
      <c r="G20" s="92">
        <f t="shared" si="5"/>
        <v>711961.84</v>
      </c>
      <c r="H20" s="85"/>
      <c r="I20" s="79"/>
    </row>
    <row r="21" spans="1:13">
      <c r="A21" s="79"/>
      <c r="B21" s="85"/>
      <c r="C21" s="85"/>
      <c r="D21" s="85"/>
      <c r="E21" s="85"/>
      <c r="F21" s="85"/>
      <c r="G21" s="85"/>
      <c r="H21" s="79"/>
      <c r="I21" s="79"/>
    </row>
    <row r="22" spans="1:13" ht="14.5">
      <c r="A22" s="79" t="s">
        <v>120</v>
      </c>
      <c r="B22" s="85">
        <f>'MO 95% Int Calc Sep21-Feb22'!G16</f>
        <v>183732088.00658184</v>
      </c>
      <c r="C22" s="85">
        <f>'MO 95% Int Calc Sep21-Feb22'!E25+'MO 95% Int Calc Sep21-Feb22'!F20+'MO 95% Int Calc Sep21-Feb22'!G20+'MO 95% Int Calc Mar22-Aug22'!B20+'MO 95% Int Calc Mar22-Aug22'!C20</f>
        <v>193725756.30658185</v>
      </c>
      <c r="D22" t="s">
        <v>134</v>
      </c>
      <c r="E22" s="85"/>
      <c r="F22" s="85"/>
      <c r="G22" s="85"/>
      <c r="H22" s="79"/>
      <c r="I22" s="79"/>
    </row>
    <row r="23" spans="1:13">
      <c r="A23" s="79" t="s">
        <v>121</v>
      </c>
      <c r="B23" s="85"/>
      <c r="C23" s="85"/>
      <c r="D23" s="85"/>
      <c r="E23" s="85"/>
      <c r="F23" s="85"/>
      <c r="G23" s="85"/>
      <c r="H23" s="79"/>
      <c r="I23" s="79"/>
    </row>
    <row r="24" spans="1:13">
      <c r="A24" s="79"/>
      <c r="B24" s="85"/>
      <c r="C24" s="85"/>
      <c r="D24" s="85"/>
      <c r="E24" s="85"/>
      <c r="F24" s="85"/>
      <c r="G24" s="85"/>
      <c r="H24" s="79"/>
      <c r="I24" s="79"/>
    </row>
    <row r="25" spans="1:13">
      <c r="A25" s="79"/>
      <c r="B25" s="93"/>
      <c r="C25" s="93"/>
      <c r="D25" s="93"/>
      <c r="E25" s="93"/>
      <c r="F25" s="93"/>
      <c r="G25" s="93"/>
      <c r="H25" s="79"/>
      <c r="I25" s="79"/>
    </row>
    <row r="26" spans="1:13">
      <c r="A26" s="79"/>
      <c r="B26" s="93"/>
      <c r="C26" s="93"/>
      <c r="D26" s="93"/>
      <c r="E26" s="93"/>
      <c r="F26" s="93"/>
      <c r="G26" s="93"/>
      <c r="H26" s="79"/>
      <c r="I26" s="79"/>
    </row>
    <row r="27" spans="1:13" hidden="1">
      <c r="A27" s="79" t="s">
        <v>122</v>
      </c>
      <c r="B27" s="94">
        <f t="shared" ref="B27:G27" si="6">B18</f>
        <v>3.875E-3</v>
      </c>
      <c r="C27" s="94">
        <f t="shared" si="6"/>
        <v>3.875E-3</v>
      </c>
      <c r="D27" s="94">
        <f t="shared" si="6"/>
        <v>3.875E-3</v>
      </c>
      <c r="E27" s="94">
        <f t="shared" si="6"/>
        <v>3.875E-3</v>
      </c>
      <c r="F27" s="91">
        <f t="shared" si="6"/>
        <v>3.875E-3</v>
      </c>
      <c r="G27" s="91">
        <f t="shared" si="6"/>
        <v>3.875E-3</v>
      </c>
      <c r="H27" s="91"/>
      <c r="I27" s="91"/>
      <c r="J27" s="91"/>
      <c r="K27" s="91"/>
      <c r="L27" s="91"/>
      <c r="M27" s="91"/>
    </row>
    <row r="28" spans="1:13" hidden="1">
      <c r="A28" s="79" t="s">
        <v>123</v>
      </c>
      <c r="B28" s="80">
        <v>3.0460668103448277E-3</v>
      </c>
      <c r="C28" s="100">
        <v>3.0460668103448277E-3</v>
      </c>
      <c r="D28" s="80">
        <v>3.0460668103448277E-3</v>
      </c>
      <c r="E28" s="80">
        <v>0</v>
      </c>
      <c r="F28" s="80">
        <v>0</v>
      </c>
      <c r="G28" s="80">
        <v>0</v>
      </c>
      <c r="H28" s="95"/>
      <c r="I28" s="95"/>
      <c r="J28" s="79"/>
      <c r="K28" s="79"/>
      <c r="L28" s="79"/>
      <c r="M28" s="79"/>
    </row>
    <row r="29" spans="1:13" hidden="1">
      <c r="A29" s="79" t="s">
        <v>124</v>
      </c>
      <c r="B29" s="96">
        <f t="shared" ref="B29:G29" si="7">B27-B28</f>
        <v>8.2893318965517222E-4</v>
      </c>
      <c r="C29" s="96">
        <f t="shared" si="7"/>
        <v>8.2893318965517222E-4</v>
      </c>
      <c r="D29" s="96">
        <f t="shared" si="7"/>
        <v>8.2893318965517222E-4</v>
      </c>
      <c r="E29" s="96">
        <f t="shared" si="7"/>
        <v>3.875E-3</v>
      </c>
      <c r="F29" s="96">
        <f t="shared" si="7"/>
        <v>3.875E-3</v>
      </c>
      <c r="G29" s="96">
        <f t="shared" si="7"/>
        <v>3.875E-3</v>
      </c>
      <c r="H29" s="91"/>
      <c r="I29" s="91"/>
      <c r="J29" s="91"/>
      <c r="K29" s="91"/>
      <c r="L29" s="91"/>
      <c r="M29" s="91"/>
    </row>
    <row r="30" spans="1:13" hidden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</row>
    <row r="31" spans="1:13" hidden="1">
      <c r="A31" s="79" t="s">
        <v>125</v>
      </c>
      <c r="B31" s="92">
        <f t="shared" ref="B31:G31" si="8">IF(ISBLANK(B28),0,ROUND(B16*B29,2))</f>
        <v>152301.63</v>
      </c>
      <c r="C31" s="92">
        <f t="shared" si="8"/>
        <v>152301.63</v>
      </c>
      <c r="D31" s="92">
        <f t="shared" si="8"/>
        <v>152301.63</v>
      </c>
      <c r="E31" s="92">
        <f t="shared" si="8"/>
        <v>711961.84</v>
      </c>
      <c r="F31" s="92">
        <f t="shared" si="8"/>
        <v>711961.84</v>
      </c>
      <c r="G31" s="92">
        <f t="shared" si="8"/>
        <v>711961.84</v>
      </c>
      <c r="H31" s="85"/>
      <c r="I31" s="85"/>
      <c r="J31" s="85"/>
      <c r="K31" s="85"/>
      <c r="L31" s="85"/>
      <c r="M31" s="85"/>
    </row>
    <row r="32" spans="1:13" hidden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hidden="1">
      <c r="A33" s="81" t="s">
        <v>126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</row>
    <row r="34" spans="1:13" hidden="1">
      <c r="A34" s="79" t="s">
        <v>127</v>
      </c>
      <c r="B34" s="93">
        <f>-B31</f>
        <v>-152301.63</v>
      </c>
      <c r="C34" s="87">
        <f t="shared" ref="C34:G34" si="9">-C31</f>
        <v>-152301.63</v>
      </c>
      <c r="D34" s="87">
        <f t="shared" si="9"/>
        <v>-152301.63</v>
      </c>
      <c r="E34" s="87">
        <f t="shared" si="9"/>
        <v>-711961.84</v>
      </c>
      <c r="F34" s="87">
        <f t="shared" si="9"/>
        <v>-711961.84</v>
      </c>
      <c r="G34" s="87">
        <f t="shared" si="9"/>
        <v>-711961.84</v>
      </c>
      <c r="H34" s="97"/>
      <c r="I34" s="97"/>
      <c r="J34" s="97"/>
      <c r="K34" s="97"/>
      <c r="L34" s="97"/>
      <c r="M34" s="97"/>
    </row>
    <row r="35" spans="1:13" hidden="1">
      <c r="A35" s="79" t="s">
        <v>128</v>
      </c>
      <c r="B35" s="93">
        <f>-B34</f>
        <v>152301.63</v>
      </c>
      <c r="C35" s="87">
        <f t="shared" ref="C35:G35" si="10">-C34</f>
        <v>152301.63</v>
      </c>
      <c r="D35" s="87">
        <f t="shared" si="10"/>
        <v>152301.63</v>
      </c>
      <c r="E35" s="87">
        <f t="shared" si="10"/>
        <v>711961.84</v>
      </c>
      <c r="F35" s="87">
        <f t="shared" si="10"/>
        <v>711961.84</v>
      </c>
      <c r="G35" s="87">
        <f t="shared" si="10"/>
        <v>711961.84</v>
      </c>
      <c r="H35" s="97"/>
      <c r="I35" s="97"/>
      <c r="J35" s="97"/>
      <c r="K35" s="97"/>
      <c r="L35" s="97"/>
      <c r="M35" s="97"/>
    </row>
  </sheetData>
  <pageMargins left="0.7" right="0.7" top="0.75" bottom="0.75" header="0.3" footer="0.3"/>
  <pageSetup scale="98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9E42-97FD-41CF-AEF0-3BCAE5576B82}">
  <sheetPr>
    <tabColor rgb="FF00B0F0"/>
    <pageSetUpPr fitToPage="1"/>
  </sheetPr>
  <dimension ref="A1:K35"/>
  <sheetViews>
    <sheetView zoomScaleNormal="100" workbookViewId="0">
      <selection activeCell="E25" sqref="E25"/>
    </sheetView>
  </sheetViews>
  <sheetFormatPr defaultColWidth="9.08984375" defaultRowHeight="14"/>
  <cols>
    <col min="1" max="1" width="20.90625" style="78" customWidth="1"/>
    <col min="2" max="5" width="16.90625" style="78" bestFit="1" customWidth="1"/>
    <col min="6" max="6" width="12.90625" style="78" bestFit="1" customWidth="1"/>
    <col min="7" max="16384" width="9.08984375" style="78"/>
  </cols>
  <sheetData>
    <row r="1" spans="1:7" ht="17.5">
      <c r="A1" s="77" t="s">
        <v>108</v>
      </c>
    </row>
    <row r="2" spans="1:7" ht="17.5">
      <c r="A2" s="77" t="s">
        <v>109</v>
      </c>
    </row>
    <row r="3" spans="1:7">
      <c r="A3" s="79"/>
      <c r="B3" s="79"/>
      <c r="C3" s="79"/>
      <c r="D3" s="79"/>
      <c r="E3" s="79"/>
      <c r="F3" s="79"/>
      <c r="G3" s="79"/>
    </row>
    <row r="4" spans="1:7">
      <c r="A4" s="79" t="s">
        <v>110</v>
      </c>
      <c r="B4" s="79"/>
      <c r="C4" s="80">
        <v>4.65E-2</v>
      </c>
      <c r="D4" s="79"/>
      <c r="E4" s="79"/>
      <c r="F4" s="79"/>
      <c r="G4" s="79"/>
    </row>
    <row r="5" spans="1:7">
      <c r="A5" s="79" t="s">
        <v>111</v>
      </c>
      <c r="B5" s="79"/>
      <c r="C5" s="80">
        <f>C4/12</f>
        <v>3.875E-3</v>
      </c>
      <c r="D5" s="79"/>
      <c r="E5" s="79"/>
      <c r="F5" s="79"/>
      <c r="G5" s="79"/>
    </row>
    <row r="6" spans="1:7">
      <c r="A6" s="79"/>
      <c r="B6" s="79"/>
      <c r="C6" s="80"/>
      <c r="D6" s="79"/>
      <c r="E6" s="79"/>
      <c r="F6" s="79"/>
      <c r="G6" s="79"/>
    </row>
    <row r="7" spans="1:7">
      <c r="A7" s="79" t="s">
        <v>112</v>
      </c>
      <c r="B7" s="79"/>
      <c r="C7" s="80"/>
      <c r="D7" s="79"/>
      <c r="E7" s="79"/>
      <c r="F7" s="79"/>
      <c r="G7" s="79"/>
    </row>
    <row r="8" spans="1:7">
      <c r="A8" s="79"/>
      <c r="B8" s="79"/>
      <c r="C8" s="80"/>
      <c r="D8" s="79"/>
      <c r="E8" s="79"/>
      <c r="F8" s="79"/>
      <c r="G8" s="79"/>
    </row>
    <row r="9" spans="1:7">
      <c r="A9" s="81" t="s">
        <v>131</v>
      </c>
      <c r="B9" s="79"/>
      <c r="C9" s="79"/>
      <c r="D9" s="79"/>
      <c r="E9" s="79"/>
      <c r="F9" s="79"/>
      <c r="G9" s="79"/>
    </row>
    <row r="10" spans="1:7" hidden="1">
      <c r="A10" s="79" t="s">
        <v>114</v>
      </c>
      <c r="B10" s="98">
        <v>2021</v>
      </c>
      <c r="C10" s="82">
        <f>IF(C11=1,B10+1,B10)</f>
        <v>2021</v>
      </c>
      <c r="D10" s="82">
        <f t="shared" ref="D10:E10" si="0">IF(D11=1,C10+1,C10)</f>
        <v>2021</v>
      </c>
      <c r="E10" s="82">
        <f t="shared" si="0"/>
        <v>2021</v>
      </c>
      <c r="F10" s="79"/>
      <c r="G10" s="79"/>
    </row>
    <row r="11" spans="1:7" hidden="1">
      <c r="A11" s="79" t="s">
        <v>115</v>
      </c>
      <c r="B11" s="98">
        <v>9</v>
      </c>
      <c r="C11" s="82">
        <f>IF(B11=12,1,B11+1)</f>
        <v>10</v>
      </c>
      <c r="D11" s="82">
        <f t="shared" ref="D11:E11" si="1">IF(C11=12,1,C11+1)</f>
        <v>11</v>
      </c>
      <c r="E11" s="82">
        <f t="shared" si="1"/>
        <v>12</v>
      </c>
      <c r="F11" s="79"/>
      <c r="G11" s="79"/>
    </row>
    <row r="12" spans="1:7">
      <c r="A12" s="79"/>
      <c r="B12" s="99">
        <v>44834</v>
      </c>
      <c r="C12" s="99">
        <v>44865</v>
      </c>
      <c r="D12" s="99">
        <v>44895</v>
      </c>
      <c r="E12" s="99">
        <v>44926</v>
      </c>
      <c r="F12" s="79"/>
      <c r="G12" s="79"/>
    </row>
    <row r="13" spans="1:7">
      <c r="A13" s="81"/>
      <c r="B13" s="85"/>
      <c r="C13" s="85"/>
      <c r="D13" s="85"/>
      <c r="E13" s="85"/>
      <c r="F13" s="79"/>
      <c r="G13" s="79"/>
    </row>
    <row r="14" spans="1:7">
      <c r="A14" s="79" t="s">
        <v>116</v>
      </c>
      <c r="B14" s="86">
        <v>0</v>
      </c>
      <c r="C14" s="87">
        <v>0</v>
      </c>
      <c r="D14" s="87">
        <v>0</v>
      </c>
      <c r="E14" s="87">
        <v>0</v>
      </c>
      <c r="F14" s="88"/>
      <c r="G14" s="79"/>
    </row>
    <row r="15" spans="1:7">
      <c r="A15" s="79"/>
      <c r="B15" s="87"/>
      <c r="C15" s="87"/>
      <c r="D15" s="87"/>
      <c r="E15" s="87"/>
      <c r="F15" s="88"/>
      <c r="G15" s="79"/>
    </row>
    <row r="16" spans="1:7">
      <c r="A16" s="79" t="s">
        <v>117</v>
      </c>
      <c r="B16" s="89">
        <f>SUM(B22,B13:B15)</f>
        <v>183732088.00658184</v>
      </c>
      <c r="C16" s="90">
        <f>SUM(B16,C13:C15)</f>
        <v>183732088.00658184</v>
      </c>
      <c r="D16" s="90">
        <f t="shared" ref="D16:E16" si="2">SUM(C16,D13:D15)</f>
        <v>183732088.00658184</v>
      </c>
      <c r="E16" s="90">
        <f t="shared" si="2"/>
        <v>183732088.00658184</v>
      </c>
      <c r="F16" s="85"/>
      <c r="G16" s="79"/>
    </row>
    <row r="17" spans="1:11">
      <c r="A17" s="79"/>
      <c r="B17" s="79"/>
      <c r="C17" s="79"/>
      <c r="D17" s="79"/>
      <c r="E17" s="79"/>
      <c r="F17" s="79"/>
      <c r="G17" s="79"/>
    </row>
    <row r="18" spans="1:11">
      <c r="A18" s="79" t="s">
        <v>118</v>
      </c>
      <c r="B18" s="91">
        <f t="shared" ref="B18:E18" si="3">$C$5</f>
        <v>3.875E-3</v>
      </c>
      <c r="C18" s="91">
        <f t="shared" si="3"/>
        <v>3.875E-3</v>
      </c>
      <c r="D18" s="91">
        <f t="shared" si="3"/>
        <v>3.875E-3</v>
      </c>
      <c r="E18" s="91">
        <f t="shared" si="3"/>
        <v>3.875E-3</v>
      </c>
      <c r="F18" s="79"/>
      <c r="G18" s="79"/>
    </row>
    <row r="19" spans="1:11">
      <c r="A19" s="79"/>
      <c r="B19" s="79"/>
      <c r="C19" s="79"/>
      <c r="D19" s="79"/>
      <c r="E19" s="79"/>
      <c r="F19" s="79"/>
      <c r="G19" s="79"/>
    </row>
    <row r="20" spans="1:11">
      <c r="A20" s="79" t="s">
        <v>119</v>
      </c>
      <c r="B20" s="92">
        <f t="shared" ref="B20:D20" si="4">ROUND(B16*B18,2)</f>
        <v>711961.84</v>
      </c>
      <c r="C20" s="92">
        <f t="shared" si="4"/>
        <v>711961.84</v>
      </c>
      <c r="D20" s="92">
        <f t="shared" si="4"/>
        <v>711961.84</v>
      </c>
      <c r="E20" s="92">
        <f>ROUND(E16*E18,2)</f>
        <v>711961.84</v>
      </c>
      <c r="F20" s="85"/>
      <c r="G20" s="79"/>
    </row>
    <row r="21" spans="1:11">
      <c r="A21" s="79"/>
      <c r="B21" s="85"/>
      <c r="C21" s="85"/>
      <c r="D21" s="85"/>
      <c r="E21" s="85"/>
      <c r="F21" s="79"/>
      <c r="G21" s="79"/>
    </row>
    <row r="22" spans="1:11" ht="14.5">
      <c r="A22" s="79" t="s">
        <v>120</v>
      </c>
      <c r="B22" s="85">
        <f>'MO 95% Int Calc Mar22-Aug22'!G16</f>
        <v>183732088.00658184</v>
      </c>
      <c r="C22" s="85">
        <f>'MO 95% Int Calc Mar22-Aug22'!C22+'MO 95% Int Calc Mar22-Aug22'!D20+'MO 95% Int Calc Mar22-Aug22'!E20+'MO 95% Int Calc Mar22-Aug22'!F20+'MO 95% Int Calc Mar22-Aug22'!G20+'MO 95% Int Calc Sept22-Dec22'!B20+'MO 95% Int Calc Sept22-Dec22'!C20+'MO 95% Int Calc Sept22-Dec22'!D20+'MO 95% Int Calc Sept22-Dec22'!E20</f>
        <v>199421451.02658188</v>
      </c>
      <c r="D22" t="s">
        <v>132</v>
      </c>
      <c r="E22" s="85"/>
      <c r="F22" s="79"/>
      <c r="G22" s="79"/>
    </row>
    <row r="23" spans="1:11">
      <c r="A23" s="79" t="s">
        <v>121</v>
      </c>
      <c r="B23" s="85"/>
      <c r="C23" s="85"/>
      <c r="D23" s="85"/>
      <c r="E23" s="85"/>
      <c r="F23" s="79"/>
      <c r="G23" s="79"/>
    </row>
    <row r="24" spans="1:11">
      <c r="A24" s="79"/>
      <c r="B24" s="85"/>
      <c r="C24" s="85"/>
      <c r="D24" s="85"/>
      <c r="E24" s="85"/>
      <c r="F24" s="79"/>
      <c r="G24" s="79"/>
    </row>
    <row r="25" spans="1:11">
      <c r="A25" s="79"/>
      <c r="B25" s="93"/>
      <c r="C25" s="93"/>
      <c r="D25" s="93"/>
      <c r="E25" s="93"/>
      <c r="F25" s="79"/>
      <c r="G25" s="79"/>
    </row>
    <row r="26" spans="1:11">
      <c r="A26" s="79"/>
      <c r="B26" s="93"/>
      <c r="C26" s="93"/>
      <c r="D26" s="93"/>
      <c r="E26" s="93"/>
      <c r="F26" s="79"/>
      <c r="G26" s="79"/>
    </row>
    <row r="27" spans="1:11" hidden="1">
      <c r="A27" s="79" t="s">
        <v>122</v>
      </c>
      <c r="B27" s="94">
        <f>B18</f>
        <v>3.875E-3</v>
      </c>
      <c r="C27" s="94">
        <f>C18</f>
        <v>3.875E-3</v>
      </c>
      <c r="D27" s="94">
        <f>D18</f>
        <v>3.875E-3</v>
      </c>
      <c r="E27" s="94">
        <f>E18</f>
        <v>3.875E-3</v>
      </c>
      <c r="F27" s="91"/>
      <c r="G27" s="91"/>
      <c r="H27" s="91"/>
      <c r="I27" s="91"/>
      <c r="J27" s="91"/>
      <c r="K27" s="91"/>
    </row>
    <row r="28" spans="1:11" hidden="1">
      <c r="A28" s="79" t="s">
        <v>123</v>
      </c>
      <c r="B28" s="80">
        <v>3.0460668103448277E-3</v>
      </c>
      <c r="C28" s="100">
        <v>3.0460668103448277E-3</v>
      </c>
      <c r="D28" s="80">
        <v>3.0460668103448277E-3</v>
      </c>
      <c r="E28" s="80">
        <v>0</v>
      </c>
      <c r="F28" s="95"/>
      <c r="G28" s="95"/>
      <c r="H28" s="79"/>
      <c r="I28" s="79"/>
      <c r="J28" s="79"/>
      <c r="K28" s="79"/>
    </row>
    <row r="29" spans="1:11" hidden="1">
      <c r="A29" s="79" t="s">
        <v>124</v>
      </c>
      <c r="B29" s="96">
        <f t="shared" ref="B29:E29" si="5">B27-B28</f>
        <v>8.2893318965517222E-4</v>
      </c>
      <c r="C29" s="96">
        <f t="shared" si="5"/>
        <v>8.2893318965517222E-4</v>
      </c>
      <c r="D29" s="96">
        <f t="shared" si="5"/>
        <v>8.2893318965517222E-4</v>
      </c>
      <c r="E29" s="96">
        <f t="shared" si="5"/>
        <v>3.875E-3</v>
      </c>
      <c r="F29" s="91"/>
      <c r="G29" s="91"/>
      <c r="H29" s="91"/>
      <c r="I29" s="91"/>
      <c r="J29" s="91"/>
      <c r="K29" s="91"/>
    </row>
    <row r="30" spans="1:11" hidden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1" spans="1:11" hidden="1">
      <c r="A31" s="79" t="s">
        <v>125</v>
      </c>
      <c r="B31" s="92">
        <f>IF(ISBLANK(B28),0,ROUND(B16*B29,2))</f>
        <v>152301.63</v>
      </c>
      <c r="C31" s="92">
        <f>IF(ISBLANK(C28),0,ROUND(C16*C29,2))</f>
        <v>152301.63</v>
      </c>
      <c r="D31" s="92">
        <f>IF(ISBLANK(D28),0,ROUND(D16*D29,2))</f>
        <v>152301.63</v>
      </c>
      <c r="E31" s="92">
        <f>IF(ISBLANK(E28),0,ROUND(E16*E29,2))</f>
        <v>711961.84</v>
      </c>
      <c r="F31" s="85"/>
      <c r="G31" s="85"/>
      <c r="H31" s="85"/>
      <c r="I31" s="85"/>
      <c r="J31" s="85"/>
      <c r="K31" s="85"/>
    </row>
    <row r="32" spans="1:11" hidden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 hidden="1">
      <c r="A33" s="81" t="s">
        <v>126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1" hidden="1">
      <c r="A34" s="79" t="s">
        <v>127</v>
      </c>
      <c r="B34" s="93">
        <f>-B31</f>
        <v>-152301.63</v>
      </c>
      <c r="C34" s="87">
        <f t="shared" ref="C34:E34" si="6">-C31</f>
        <v>-152301.63</v>
      </c>
      <c r="D34" s="87">
        <f t="shared" si="6"/>
        <v>-152301.63</v>
      </c>
      <c r="E34" s="87">
        <f t="shared" si="6"/>
        <v>-711961.84</v>
      </c>
      <c r="F34" s="97"/>
      <c r="G34" s="97"/>
      <c r="H34" s="97"/>
      <c r="I34" s="97"/>
      <c r="J34" s="97"/>
      <c r="K34" s="97"/>
    </row>
    <row r="35" spans="1:11" hidden="1">
      <c r="A35" s="79" t="s">
        <v>128</v>
      </c>
      <c r="B35" s="93">
        <f>-B34</f>
        <v>152301.63</v>
      </c>
      <c r="C35" s="87">
        <f t="shared" ref="C35:E35" si="7">-C34</f>
        <v>152301.63</v>
      </c>
      <c r="D35" s="87">
        <f t="shared" si="7"/>
        <v>152301.63</v>
      </c>
      <c r="E35" s="87">
        <f t="shared" si="7"/>
        <v>711961.84</v>
      </c>
      <c r="F35" s="97"/>
      <c r="G35" s="97"/>
      <c r="H35" s="97"/>
      <c r="I35" s="97"/>
      <c r="J35" s="97"/>
      <c r="K35" s="97"/>
    </row>
  </sheetData>
  <pageMargins left="0.7" right="0.7" top="0.75" bottom="0.75" header="0.3" footer="0.3"/>
  <pageSetup scale="98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9088-DF79-49FD-AEA1-CD3E3B40449B}">
  <sheetPr>
    <tabColor rgb="FF00B0F0"/>
    <pageSetUpPr fitToPage="1"/>
  </sheetPr>
  <dimension ref="A1:O26"/>
  <sheetViews>
    <sheetView zoomScaleNormal="100" workbookViewId="0">
      <selection activeCell="E25" sqref="E25"/>
    </sheetView>
  </sheetViews>
  <sheetFormatPr defaultColWidth="9.08984375" defaultRowHeight="14"/>
  <cols>
    <col min="1" max="9" width="15.6328125" style="78" customWidth="1"/>
    <col min="10" max="13" width="16.90625" style="78" bestFit="1" customWidth="1"/>
    <col min="14" max="14" width="12.90625" style="78" bestFit="1" customWidth="1"/>
    <col min="15" max="16384" width="9.08984375" style="78"/>
  </cols>
  <sheetData>
    <row r="1" spans="1:15" ht="17.5">
      <c r="A1" s="77" t="s">
        <v>108</v>
      </c>
      <c r="B1" s="77"/>
      <c r="C1" s="77"/>
      <c r="D1" s="77"/>
      <c r="E1" s="77"/>
      <c r="F1" s="77"/>
      <c r="G1" s="77"/>
      <c r="H1" s="77"/>
      <c r="I1" s="77"/>
    </row>
    <row r="2" spans="1:15" ht="17.5">
      <c r="A2" s="77" t="s">
        <v>133</v>
      </c>
      <c r="B2" s="77"/>
      <c r="C2" s="77"/>
      <c r="D2" s="77"/>
      <c r="E2" s="77"/>
      <c r="F2" s="77"/>
      <c r="G2" s="77"/>
      <c r="H2" s="77"/>
      <c r="I2" s="77"/>
    </row>
    <row r="3" spans="1: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>
      <c r="A4" s="79" t="s">
        <v>110</v>
      </c>
      <c r="B4" s="79"/>
      <c r="C4" s="79"/>
      <c r="D4" s="79"/>
      <c r="E4" s="79"/>
      <c r="F4" s="79"/>
      <c r="G4" s="79"/>
      <c r="H4" s="79"/>
      <c r="I4" s="79"/>
      <c r="J4" s="79"/>
      <c r="K4" s="80">
        <v>0</v>
      </c>
      <c r="L4" s="79"/>
      <c r="M4" s="79"/>
      <c r="N4" s="79"/>
      <c r="O4" s="79"/>
    </row>
    <row r="5" spans="1:15">
      <c r="A5" s="79" t="s">
        <v>111</v>
      </c>
      <c r="B5" s="79"/>
      <c r="C5" s="79"/>
      <c r="D5" s="79"/>
      <c r="E5" s="79"/>
      <c r="F5" s="79"/>
      <c r="G5" s="79"/>
      <c r="H5" s="79"/>
      <c r="I5" s="79"/>
      <c r="J5" s="79"/>
      <c r="K5" s="80">
        <f>K4/12</f>
        <v>0</v>
      </c>
      <c r="L5" s="79"/>
      <c r="M5" s="79"/>
      <c r="N5" s="79"/>
      <c r="O5" s="79"/>
    </row>
    <row r="6" spans="1:15">
      <c r="A6" s="79"/>
      <c r="B6" s="79"/>
      <c r="C6" s="79"/>
      <c r="D6" s="79"/>
      <c r="E6" s="79"/>
      <c r="F6" s="79"/>
      <c r="G6" s="79"/>
      <c r="H6" s="79"/>
      <c r="I6" s="79"/>
      <c r="J6" s="79"/>
      <c r="K6" s="80"/>
      <c r="L6" s="79"/>
      <c r="M6" s="79"/>
      <c r="N6" s="79"/>
      <c r="O6" s="79"/>
    </row>
    <row r="7" spans="1:15">
      <c r="A7" s="79" t="s">
        <v>112</v>
      </c>
      <c r="B7" s="79"/>
      <c r="C7" s="79"/>
      <c r="D7" s="79"/>
      <c r="E7" s="79"/>
      <c r="F7" s="79"/>
      <c r="G7" s="79"/>
      <c r="H7" s="79"/>
      <c r="I7" s="79"/>
      <c r="J7" s="79"/>
      <c r="K7" s="80"/>
      <c r="L7" s="79"/>
      <c r="M7" s="79"/>
      <c r="N7" s="79"/>
      <c r="O7" s="79"/>
    </row>
    <row r="8" spans="1:15">
      <c r="A8" s="79"/>
      <c r="B8" s="79"/>
      <c r="C8" s="79"/>
      <c r="D8" s="79"/>
      <c r="E8" s="79"/>
      <c r="F8" s="79"/>
      <c r="G8" s="79"/>
      <c r="H8" s="79"/>
      <c r="I8" s="79"/>
      <c r="J8" s="79"/>
      <c r="K8" s="80"/>
      <c r="L8" s="79"/>
      <c r="M8" s="79"/>
      <c r="N8" s="79"/>
      <c r="O8" s="79"/>
    </row>
    <row r="9" spans="1:15">
      <c r="A9" s="81"/>
      <c r="B9" s="81"/>
      <c r="C9" s="81"/>
      <c r="D9" s="81"/>
      <c r="E9" s="81"/>
      <c r="F9" s="81"/>
      <c r="G9" s="81"/>
      <c r="H9" s="81"/>
      <c r="I9" s="81"/>
      <c r="J9" s="79"/>
      <c r="K9" s="79"/>
      <c r="L9" s="79"/>
      <c r="M9" s="79"/>
      <c r="N9" s="79"/>
      <c r="O9" s="79"/>
    </row>
    <row r="10" spans="1:15" hidden="1">
      <c r="A10" s="79" t="s">
        <v>114</v>
      </c>
      <c r="B10" s="79"/>
      <c r="C10" s="79"/>
      <c r="D10" s="79"/>
      <c r="E10" s="79"/>
      <c r="F10" s="79"/>
      <c r="G10" s="79"/>
      <c r="H10" s="79"/>
      <c r="I10" s="79"/>
      <c r="J10" s="98">
        <v>2021</v>
      </c>
      <c r="K10" s="82">
        <f>IF(K11=1,J10+1,J10)</f>
        <v>2021</v>
      </c>
      <c r="L10" s="82">
        <f t="shared" ref="L10" si="0">IF(L11=1,K10+1,K10)</f>
        <v>2021</v>
      </c>
      <c r="M10" s="82" t="e">
        <f>IF(M11=1,#REF!+1,#REF!)</f>
        <v>#REF!</v>
      </c>
      <c r="N10" s="79"/>
      <c r="O10" s="79"/>
    </row>
    <row r="11" spans="1:15" hidden="1">
      <c r="A11" s="79" t="s">
        <v>115</v>
      </c>
      <c r="B11" s="79"/>
      <c r="C11" s="79"/>
      <c r="D11" s="79"/>
      <c r="E11" s="79"/>
      <c r="F11" s="79"/>
      <c r="G11" s="79"/>
      <c r="H11" s="79"/>
      <c r="I11" s="79"/>
      <c r="J11" s="98">
        <v>9</v>
      </c>
      <c r="K11" s="82">
        <f>IF(J11=12,1,J11+1)</f>
        <v>10</v>
      </c>
      <c r="L11" s="82">
        <f t="shared" ref="L11" si="1">IF(K11=12,1,K11+1)</f>
        <v>11</v>
      </c>
      <c r="M11" s="82" t="e">
        <f>IF(#REF!=12,1,#REF!+1)</f>
        <v>#REF!</v>
      </c>
      <c r="N11" s="79"/>
      <c r="O11" s="79"/>
    </row>
    <row r="12" spans="1:15">
      <c r="A12" s="79"/>
      <c r="B12" s="99">
        <v>44957</v>
      </c>
      <c r="C12" s="99">
        <v>44985</v>
      </c>
      <c r="D12" s="99">
        <v>45016</v>
      </c>
      <c r="E12" s="99">
        <v>45046</v>
      </c>
      <c r="F12" s="99">
        <v>45077</v>
      </c>
      <c r="G12" s="99">
        <v>45107</v>
      </c>
      <c r="H12" s="99">
        <v>45138</v>
      </c>
      <c r="I12" s="99">
        <v>45169</v>
      </c>
      <c r="J12" s="99">
        <v>45199</v>
      </c>
      <c r="K12" s="99">
        <v>45230</v>
      </c>
      <c r="L12" s="99">
        <v>45260</v>
      </c>
      <c r="M12" s="99">
        <v>45291</v>
      </c>
      <c r="N12" s="79"/>
      <c r="O12" s="79"/>
    </row>
    <row r="13" spans="1:15">
      <c r="A13" s="81"/>
      <c r="B13" s="81"/>
      <c r="C13" s="81"/>
      <c r="D13" s="81"/>
      <c r="E13" s="81"/>
      <c r="F13" s="81"/>
      <c r="G13" s="81"/>
      <c r="H13" s="81"/>
      <c r="I13" s="81"/>
      <c r="J13" s="85"/>
      <c r="K13" s="85"/>
      <c r="L13" s="85"/>
      <c r="M13" s="85"/>
      <c r="N13" s="79"/>
      <c r="O13" s="79"/>
    </row>
    <row r="14" spans="1:15">
      <c r="A14" s="79" t="s">
        <v>116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8"/>
      <c r="O14" s="79"/>
    </row>
    <row r="15" spans="1:15">
      <c r="A15" s="79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8"/>
      <c r="O15" s="79"/>
    </row>
    <row r="16" spans="1:15">
      <c r="A16" s="79" t="s">
        <v>117</v>
      </c>
      <c r="B16" s="89">
        <f>'MO 95% Int Calc Sept22-Dec22'!$E$16</f>
        <v>183732088.00658184</v>
      </c>
      <c r="C16" s="89">
        <f>'MO 95% Int Calc Sept22-Dec22'!$E$16</f>
        <v>183732088.00658184</v>
      </c>
      <c r="D16" s="89">
        <f>'MO 95% Int Calc Sept22-Dec22'!$E$16</f>
        <v>183732088.00658184</v>
      </c>
      <c r="E16" s="89">
        <f>'MO 95% Int Calc Sept22-Dec22'!$E$16</f>
        <v>183732088.00658184</v>
      </c>
      <c r="F16" s="89">
        <f>'MO 95% Int Calc Sept22-Dec22'!$E$16</f>
        <v>183732088.00658184</v>
      </c>
      <c r="G16" s="89">
        <f>'MO 95% Int Calc Sept22-Dec22'!$E$16</f>
        <v>183732088.00658184</v>
      </c>
      <c r="H16" s="89">
        <f>'MO 95% Int Calc Sept22-Dec22'!$E$16</f>
        <v>183732088.00658184</v>
      </c>
      <c r="I16" s="89">
        <f>'MO 95% Int Calc Sept22-Dec22'!$E$16</f>
        <v>183732088.00658184</v>
      </c>
      <c r="J16" s="89">
        <f>'MO 95% Int Calc Sept22-Dec22'!$E$16</f>
        <v>183732088.00658184</v>
      </c>
      <c r="K16" s="90">
        <f>'MO 95% Int Calc Sept22-Dec22'!$E$16</f>
        <v>183732088.00658184</v>
      </c>
      <c r="L16" s="90">
        <f>'MO 95% Int Calc Sept22-Dec22'!$E$16</f>
        <v>183732088.00658184</v>
      </c>
      <c r="M16" s="90">
        <f>'MO 95% Int Calc Sept22-Dec22'!$E$16</f>
        <v>183732088.00658184</v>
      </c>
      <c r="N16" s="85"/>
      <c r="O16" s="79"/>
    </row>
    <row r="17" spans="1:1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>
      <c r="A18" s="79" t="s">
        <v>118</v>
      </c>
      <c r="B18" s="91">
        <f>'MO 95% Int Calc Sept22-Dec22'!$E$18</f>
        <v>3.875E-3</v>
      </c>
      <c r="C18" s="79">
        <f>'MO 95% Int Calc Sept22-Dec22'!$E$18</f>
        <v>3.875E-3</v>
      </c>
      <c r="D18" s="79">
        <f>'MO 95% Int Calc Sept22-Dec22'!$E$18</f>
        <v>3.875E-3</v>
      </c>
      <c r="E18" s="79">
        <f>'MO 95% Int Calc Sept22-Dec22'!$E$18</f>
        <v>3.875E-3</v>
      </c>
      <c r="F18" s="79">
        <f>'MO 95% Int Calc Sept22-Dec22'!$E$18</f>
        <v>3.875E-3</v>
      </c>
      <c r="G18" s="79">
        <f>'MO 95% Int Calc Sept22-Dec22'!$E$18</f>
        <v>3.875E-3</v>
      </c>
      <c r="H18" s="79">
        <f>'MO 95% Int Calc Sept22-Dec22'!$E$18</f>
        <v>3.875E-3</v>
      </c>
      <c r="I18" s="79">
        <f>'MO 95% Int Calc Sept22-Dec22'!$E$18</f>
        <v>3.875E-3</v>
      </c>
      <c r="J18" s="91">
        <f>'MO 95% Int Calc Sept22-Dec22'!$E$18</f>
        <v>3.875E-3</v>
      </c>
      <c r="K18" s="91">
        <f>'MO 95% Int Calc Sept22-Dec22'!$E$18</f>
        <v>3.875E-3</v>
      </c>
      <c r="L18" s="91">
        <f>'MO 95% Int Calc Sept22-Dec22'!$E$18</f>
        <v>3.875E-3</v>
      </c>
      <c r="M18" s="91">
        <f>'MO 95% Int Calc Sept22-Dec22'!$E$18</f>
        <v>3.875E-3</v>
      </c>
      <c r="N18" s="79"/>
      <c r="O18" s="79"/>
    </row>
    <row r="19" spans="1:1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>
      <c r="A20" s="79" t="s">
        <v>119</v>
      </c>
      <c r="B20" s="92">
        <f t="shared" ref="B20:I20" si="2">ROUND(B16*B18,2)</f>
        <v>711961.84</v>
      </c>
      <c r="C20" s="92">
        <f t="shared" si="2"/>
        <v>711961.84</v>
      </c>
      <c r="D20" s="92">
        <f t="shared" si="2"/>
        <v>711961.84</v>
      </c>
      <c r="E20" s="92">
        <f t="shared" si="2"/>
        <v>711961.84</v>
      </c>
      <c r="F20" s="92">
        <f t="shared" si="2"/>
        <v>711961.84</v>
      </c>
      <c r="G20" s="92">
        <f t="shared" si="2"/>
        <v>711961.84</v>
      </c>
      <c r="H20" s="92">
        <f t="shared" si="2"/>
        <v>711961.84</v>
      </c>
      <c r="I20" s="92">
        <f t="shared" si="2"/>
        <v>711961.84</v>
      </c>
      <c r="J20" s="92">
        <f t="shared" ref="J20:L20" si="3">ROUND(J16*J18,2)</f>
        <v>711961.84</v>
      </c>
      <c r="K20" s="92">
        <f t="shared" si="3"/>
        <v>711961.84</v>
      </c>
      <c r="L20" s="92">
        <f t="shared" si="3"/>
        <v>711961.84</v>
      </c>
      <c r="M20" s="92">
        <f t="shared" ref="M20" si="4">ROUND(M16*M18,2)</f>
        <v>711961.84</v>
      </c>
      <c r="N20" s="85"/>
      <c r="O20" s="79"/>
    </row>
    <row r="21" spans="1:15">
      <c r="A21" s="79"/>
      <c r="B21" s="79"/>
      <c r="C21" s="79"/>
      <c r="D21" s="79"/>
      <c r="E21" s="79"/>
      <c r="F21" s="79"/>
      <c r="G21" s="79"/>
      <c r="H21" s="79"/>
      <c r="I21" s="79"/>
      <c r="J21" s="85"/>
      <c r="K21" s="85"/>
      <c r="L21" s="85"/>
      <c r="M21" s="85"/>
      <c r="N21" s="79"/>
      <c r="O21" s="79"/>
    </row>
    <row r="22" spans="1:15" ht="14.5">
      <c r="A22" s="79" t="s">
        <v>120</v>
      </c>
      <c r="B22" s="85">
        <f>'MO 95% Int Calc Sept22-Dec22'!C22</f>
        <v>199421451.02658188</v>
      </c>
      <c r="C22" s="79"/>
      <c r="D22" s="79"/>
      <c r="E22" s="79"/>
      <c r="F22" s="79"/>
      <c r="G22" s="79"/>
      <c r="H22" s="79"/>
      <c r="I22" s="79"/>
      <c r="J22" s="101"/>
      <c r="K22" s="85"/>
      <c r="L22"/>
      <c r="M22" s="85"/>
      <c r="N22" s="79"/>
      <c r="O22" s="79"/>
    </row>
    <row r="23" spans="1:15">
      <c r="A23" s="79" t="s">
        <v>121</v>
      </c>
      <c r="B23" s="85">
        <f>B20+B22</f>
        <v>200133412.86658189</v>
      </c>
      <c r="C23" s="85">
        <f>B23+C20</f>
        <v>200845374.70658189</v>
      </c>
      <c r="D23" s="102">
        <f t="shared" ref="D23:M23" si="5">C23+D20</f>
        <v>201557336.54658189</v>
      </c>
      <c r="E23" s="102">
        <f t="shared" si="5"/>
        <v>202269298.3865819</v>
      </c>
      <c r="F23" s="102">
        <f t="shared" si="5"/>
        <v>202981260.2265819</v>
      </c>
      <c r="G23" s="102">
        <f t="shared" si="5"/>
        <v>203693222.0665819</v>
      </c>
      <c r="H23" s="102">
        <f t="shared" si="5"/>
        <v>204405183.90658191</v>
      </c>
      <c r="I23" s="102">
        <f t="shared" si="5"/>
        <v>205117145.74658191</v>
      </c>
      <c r="J23" s="102">
        <f t="shared" si="5"/>
        <v>205829107.58658192</v>
      </c>
      <c r="K23" s="102">
        <f t="shared" si="5"/>
        <v>206541069.42658192</v>
      </c>
      <c r="L23" s="102">
        <f t="shared" si="5"/>
        <v>207253031.26658192</v>
      </c>
      <c r="M23" s="102">
        <f t="shared" si="5"/>
        <v>207964993.10658193</v>
      </c>
      <c r="N23" s="79"/>
      <c r="O23" s="79"/>
    </row>
    <row r="24" spans="1:15">
      <c r="A24" s="79"/>
      <c r="B24" s="79"/>
      <c r="C24" s="79"/>
      <c r="D24" s="79"/>
      <c r="E24" s="79"/>
      <c r="F24" s="79"/>
      <c r="G24" s="79"/>
      <c r="H24" s="79"/>
      <c r="I24" s="79"/>
      <c r="J24" s="85"/>
      <c r="K24" s="85"/>
      <c r="L24" s="85"/>
      <c r="M24" s="85"/>
      <c r="N24" s="79"/>
      <c r="O24" s="79"/>
    </row>
    <row r="25" spans="1:1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spans="1:15">
      <c r="A26" s="79"/>
      <c r="B26" s="79"/>
      <c r="C26" s="79"/>
      <c r="D26" s="79"/>
      <c r="E26" s="79"/>
      <c r="F26" s="79"/>
      <c r="G26" s="79"/>
      <c r="H26" s="79"/>
      <c r="I26" s="79"/>
      <c r="J26" s="93"/>
      <c r="K26" s="93"/>
      <c r="L26" s="93"/>
      <c r="M26" s="93"/>
      <c r="N26" s="79"/>
      <c r="O26" s="79"/>
    </row>
  </sheetData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DA7-740D-4568-A187-DEED093A3D4B}">
  <dimension ref="A1:Z25"/>
  <sheetViews>
    <sheetView workbookViewId="0">
      <selection activeCell="O28" sqref="O28"/>
    </sheetView>
  </sheetViews>
  <sheetFormatPr defaultRowHeight="14.5"/>
  <cols>
    <col min="4" max="7" width="13.6328125" customWidth="1"/>
    <col min="11" max="11" width="12.54296875" bestFit="1" customWidth="1"/>
    <col min="12" max="13" width="13.36328125" bestFit="1" customWidth="1"/>
    <col min="14" max="25" width="13.36328125" customWidth="1"/>
  </cols>
  <sheetData>
    <row r="1" spans="1:25">
      <c r="A1" t="s">
        <v>0</v>
      </c>
    </row>
    <row r="2" spans="1:25">
      <c r="A2" t="s">
        <v>1</v>
      </c>
    </row>
    <row r="3" spans="1:25">
      <c r="A3" t="s">
        <v>2</v>
      </c>
    </row>
    <row r="7" spans="1:25">
      <c r="D7" s="3" t="s">
        <v>702</v>
      </c>
      <c r="E7" s="3" t="s">
        <v>703</v>
      </c>
      <c r="F7" s="3" t="s">
        <v>704</v>
      </c>
      <c r="G7" s="3" t="s">
        <v>27</v>
      </c>
    </row>
    <row r="8" spans="1:25">
      <c r="C8" s="215" t="s">
        <v>716</v>
      </c>
      <c r="D8" s="106">
        <f>'Revenue Requirement - Asbury'!E22+'Revenue Requirement - Asbury'!E24</f>
        <v>87899005.705091819</v>
      </c>
      <c r="E8" s="106">
        <f>'Revenue Requirement - Storm Uri'!D10</f>
        <v>208676954.95000002</v>
      </c>
      <c r="F8" s="106"/>
      <c r="G8" s="106">
        <f>SUM(D8:F8)</f>
        <v>296575960.65509182</v>
      </c>
      <c r="L8" s="4" t="s">
        <v>721</v>
      </c>
    </row>
    <row r="9" spans="1:25">
      <c r="C9" s="215"/>
      <c r="D9" s="106"/>
      <c r="E9" s="219"/>
      <c r="F9" s="106"/>
      <c r="G9" s="106">
        <f t="shared" ref="G9:G13" si="0">SUM(D9:F9)</f>
        <v>0</v>
      </c>
      <c r="K9" s="225">
        <f>D15</f>
        <v>87899005.705091819</v>
      </c>
    </row>
    <row r="10" spans="1:25">
      <c r="C10" s="215"/>
      <c r="D10" s="106"/>
      <c r="E10" s="106"/>
      <c r="F10" s="106"/>
      <c r="G10" s="106">
        <f t="shared" si="0"/>
        <v>0</v>
      </c>
      <c r="L10" s="2" t="s">
        <v>722</v>
      </c>
      <c r="M10" s="2" t="s">
        <v>723</v>
      </c>
      <c r="N10" s="2" t="s">
        <v>724</v>
      </c>
      <c r="O10" s="2" t="s">
        <v>725</v>
      </c>
      <c r="P10" s="2" t="s">
        <v>726</v>
      </c>
      <c r="Q10" s="2" t="s">
        <v>727</v>
      </c>
      <c r="R10" s="2" t="s">
        <v>728</v>
      </c>
      <c r="S10" s="2" t="s">
        <v>729</v>
      </c>
      <c r="T10" s="2" t="s">
        <v>730</v>
      </c>
      <c r="U10" s="2" t="s">
        <v>731</v>
      </c>
      <c r="V10" s="2" t="s">
        <v>732</v>
      </c>
      <c r="W10" s="2" t="s">
        <v>733</v>
      </c>
      <c r="X10" s="2" t="s">
        <v>734</v>
      </c>
      <c r="Y10" s="2" t="s">
        <v>27</v>
      </c>
    </row>
    <row r="11" spans="1:25">
      <c r="C11" s="215"/>
      <c r="D11" s="216">
        <f>SUM(D8:D10)</f>
        <v>87899005.705091819</v>
      </c>
      <c r="E11" s="216">
        <f>SUM(E8:E10)</f>
        <v>208676954.95000002</v>
      </c>
      <c r="F11" s="216">
        <f>SUM(F8:F10)</f>
        <v>0</v>
      </c>
      <c r="G11" s="216">
        <f>SUM(G8:G10)</f>
        <v>296575960.65509182</v>
      </c>
      <c r="K11" s="215" t="s">
        <v>735</v>
      </c>
      <c r="L11" s="106">
        <f>K9/13</f>
        <v>6761461.9773147553</v>
      </c>
      <c r="M11" s="106">
        <f>K9/13</f>
        <v>6761461.9773147553</v>
      </c>
      <c r="N11" s="106">
        <f>M11</f>
        <v>6761461.9773147553</v>
      </c>
      <c r="O11" s="106">
        <f t="shared" ref="O11:X11" si="1">N11</f>
        <v>6761461.9773147553</v>
      </c>
      <c r="P11" s="106">
        <f t="shared" si="1"/>
        <v>6761461.9773147553</v>
      </c>
      <c r="Q11" s="106">
        <f t="shared" si="1"/>
        <v>6761461.9773147553</v>
      </c>
      <c r="R11" s="106">
        <f t="shared" si="1"/>
        <v>6761461.9773147553</v>
      </c>
      <c r="S11" s="106">
        <f t="shared" si="1"/>
        <v>6761461.9773147553</v>
      </c>
      <c r="T11" s="106">
        <f t="shared" si="1"/>
        <v>6761461.9773147553</v>
      </c>
      <c r="U11" s="106">
        <f t="shared" si="1"/>
        <v>6761461.9773147553</v>
      </c>
      <c r="V11" s="106">
        <f t="shared" si="1"/>
        <v>6761461.9773147553</v>
      </c>
      <c r="W11" s="106">
        <f t="shared" si="1"/>
        <v>6761461.9773147553</v>
      </c>
      <c r="X11" s="106">
        <f t="shared" si="1"/>
        <v>6761461.9773147553</v>
      </c>
      <c r="Y11" s="225">
        <f>SUM(L11:X11)</f>
        <v>87899005.705091819</v>
      </c>
    </row>
    <row r="12" spans="1:25">
      <c r="C12" s="215"/>
      <c r="D12" s="106"/>
      <c r="E12" s="106"/>
      <c r="F12" s="106"/>
      <c r="G12" s="106"/>
      <c r="K12" s="215" t="s">
        <v>736</v>
      </c>
      <c r="L12" s="106">
        <f>L18</f>
        <v>4922344.3194851419</v>
      </c>
      <c r="M12" s="106">
        <f t="shared" ref="M12:X12" si="2">M18</f>
        <v>4543702.4487555157</v>
      </c>
      <c r="N12" s="106">
        <f t="shared" si="2"/>
        <v>4165060.5780258896</v>
      </c>
      <c r="O12" s="106">
        <f t="shared" si="2"/>
        <v>3786418.707296263</v>
      </c>
      <c r="P12" s="106">
        <f t="shared" si="2"/>
        <v>3407776.8365666368</v>
      </c>
      <c r="Q12" s="106">
        <f t="shared" si="2"/>
        <v>3029134.9658370106</v>
      </c>
      <c r="R12" s="106">
        <f t="shared" si="2"/>
        <v>2650493.095107384</v>
      </c>
      <c r="S12" s="106">
        <f t="shared" si="2"/>
        <v>2271851.2243777579</v>
      </c>
      <c r="T12" s="106">
        <f t="shared" si="2"/>
        <v>1893209.3536481315</v>
      </c>
      <c r="U12" s="106">
        <f t="shared" si="2"/>
        <v>1514567.4829185053</v>
      </c>
      <c r="V12" s="106">
        <f t="shared" si="2"/>
        <v>1135925.6121888789</v>
      </c>
      <c r="W12" s="106">
        <f t="shared" si="2"/>
        <v>757283.74145925266</v>
      </c>
      <c r="X12" s="106">
        <f t="shared" si="2"/>
        <v>378641.87072962633</v>
      </c>
      <c r="Y12" s="225">
        <f>SUM(L12:X12)</f>
        <v>34456410.236395992</v>
      </c>
    </row>
    <row r="13" spans="1:25">
      <c r="C13" s="215" t="s">
        <v>705</v>
      </c>
      <c r="D13" s="106"/>
      <c r="E13" s="106"/>
      <c r="F13" s="106">
        <f>' Bond Financing Costs'!C29</f>
        <v>8914252.7890000008</v>
      </c>
      <c r="G13" s="106">
        <f t="shared" si="0"/>
        <v>8914252.7890000008</v>
      </c>
      <c r="K13" s="215" t="s">
        <v>718</v>
      </c>
      <c r="L13" s="225">
        <v>2105744</v>
      </c>
      <c r="M13" s="225">
        <v>2105744</v>
      </c>
      <c r="N13" s="225">
        <v>2105744</v>
      </c>
      <c r="O13" s="225">
        <v>2105744</v>
      </c>
      <c r="P13" s="225">
        <v>2105744</v>
      </c>
      <c r="Q13" s="225">
        <v>2105744</v>
      </c>
      <c r="R13" s="225">
        <v>2105744</v>
      </c>
      <c r="S13" s="225">
        <v>2105744</v>
      </c>
      <c r="T13" s="225">
        <v>2105744</v>
      </c>
      <c r="U13" s="225">
        <v>2105744</v>
      </c>
      <c r="V13" s="225">
        <v>2105744</v>
      </c>
      <c r="W13" s="225">
        <v>2105744</v>
      </c>
      <c r="X13" s="225">
        <v>2105744</v>
      </c>
      <c r="Y13" s="227">
        <f>SUM(L13:X13)</f>
        <v>27374672</v>
      </c>
    </row>
    <row r="14" spans="1:25">
      <c r="C14" s="215"/>
      <c r="D14" s="106"/>
      <c r="E14" s="106"/>
      <c r="F14" s="106"/>
      <c r="G14" s="106"/>
    </row>
    <row r="15" spans="1:25">
      <c r="C15" s="215"/>
      <c r="D15" s="216">
        <f>SUM(D11:D14)</f>
        <v>87899005.705091819</v>
      </c>
      <c r="E15" s="216">
        <f>SUM(E11:E14)</f>
        <v>208676954.95000002</v>
      </c>
      <c r="F15" s="216">
        <f>SUM(F11:F14)</f>
        <v>8914252.7890000008</v>
      </c>
      <c r="G15" s="217">
        <f>SUM(G11:G14)</f>
        <v>305490213.4440918</v>
      </c>
      <c r="K15" s="215" t="s">
        <v>737</v>
      </c>
      <c r="L15" s="216">
        <f>L11+L12+L13</f>
        <v>13789550.296799898</v>
      </c>
      <c r="M15" s="216">
        <f t="shared" ref="M15:Y15" si="3">M11+M12+M13</f>
        <v>13410908.426070271</v>
      </c>
      <c r="N15" s="216">
        <f t="shared" si="3"/>
        <v>13032266.555340644</v>
      </c>
      <c r="O15" s="216">
        <f t="shared" si="3"/>
        <v>12653624.684611019</v>
      </c>
      <c r="P15" s="216">
        <f t="shared" si="3"/>
        <v>12274982.813881392</v>
      </c>
      <c r="Q15" s="216">
        <f t="shared" si="3"/>
        <v>11896340.943151766</v>
      </c>
      <c r="R15" s="216">
        <f t="shared" si="3"/>
        <v>11517699.072422139</v>
      </c>
      <c r="S15" s="216">
        <f t="shared" si="3"/>
        <v>11139057.201692514</v>
      </c>
      <c r="T15" s="216">
        <f t="shared" si="3"/>
        <v>10760415.330962887</v>
      </c>
      <c r="U15" s="216">
        <f t="shared" si="3"/>
        <v>10381773.46023326</v>
      </c>
      <c r="V15" s="216">
        <f t="shared" si="3"/>
        <v>10003131.589503635</v>
      </c>
      <c r="W15" s="216">
        <f t="shared" si="3"/>
        <v>9624489.7187740076</v>
      </c>
      <c r="X15" s="216">
        <f t="shared" si="3"/>
        <v>9245847.8480443805</v>
      </c>
      <c r="Y15" s="216">
        <f t="shared" si="3"/>
        <v>149730087.94148782</v>
      </c>
    </row>
    <row r="16" spans="1:25">
      <c r="C16" s="215" t="s">
        <v>706</v>
      </c>
      <c r="D16" s="218">
        <v>0.238401</v>
      </c>
      <c r="E16" s="183" t="s">
        <v>707</v>
      </c>
      <c r="F16" s="183" t="s">
        <v>707</v>
      </c>
      <c r="G16" s="106"/>
      <c r="K16" s="215"/>
      <c r="L16" s="106"/>
      <c r="M16" s="106"/>
      <c r="N16" s="106"/>
    </row>
    <row r="17" spans="3:26">
      <c r="C17" s="228" t="s">
        <v>718</v>
      </c>
      <c r="D17" s="106">
        <f>D15*D16</f>
        <v>20955210.859099597</v>
      </c>
      <c r="E17" s="106"/>
      <c r="F17" s="106"/>
      <c r="G17" s="106"/>
      <c r="K17" s="215" t="s">
        <v>738</v>
      </c>
      <c r="L17" s="106">
        <f>L15-L18-L13</f>
        <v>6761461.9773147553</v>
      </c>
      <c r="M17" s="106">
        <f t="shared" ref="M17:X17" si="4">M15-M18-M13</f>
        <v>6761461.9773147553</v>
      </c>
      <c r="N17" s="106">
        <f t="shared" si="4"/>
        <v>6761461.9773147553</v>
      </c>
      <c r="O17" s="106">
        <f t="shared" si="4"/>
        <v>6761461.9773147553</v>
      </c>
      <c r="P17" s="106">
        <f t="shared" si="4"/>
        <v>6761461.9773147553</v>
      </c>
      <c r="Q17" s="106">
        <f t="shared" si="4"/>
        <v>6761461.9773147553</v>
      </c>
      <c r="R17" s="106">
        <f t="shared" si="4"/>
        <v>6761461.9773147553</v>
      </c>
      <c r="S17" s="106">
        <f t="shared" si="4"/>
        <v>6761461.9773147553</v>
      </c>
      <c r="T17" s="106">
        <f t="shared" si="4"/>
        <v>6761461.9773147553</v>
      </c>
      <c r="U17" s="106">
        <f t="shared" si="4"/>
        <v>6761461.9773147553</v>
      </c>
      <c r="V17" s="106">
        <f t="shared" si="4"/>
        <v>6761461.9773147553</v>
      </c>
      <c r="W17" s="106">
        <f t="shared" si="4"/>
        <v>6761461.9773147553</v>
      </c>
      <c r="X17" s="106">
        <f t="shared" si="4"/>
        <v>6761461.9773147535</v>
      </c>
      <c r="Y17" s="225">
        <f t="shared" ref="Y17:Y18" si="5">SUM(L17:X17)</f>
        <v>87899005.705091819</v>
      </c>
    </row>
    <row r="18" spans="3:26">
      <c r="C18" s="215" t="s">
        <v>719</v>
      </c>
      <c r="D18">
        <f>1/(1-D16)</f>
        <v>1.3130269341214995</v>
      </c>
      <c r="K18" s="215" t="s">
        <v>739</v>
      </c>
      <c r="L18" s="106">
        <f>K9*0.056</f>
        <v>4922344.3194851419</v>
      </c>
      <c r="M18" s="106">
        <f>SUM(K9-L17)*0.056</f>
        <v>4543702.4487555157</v>
      </c>
      <c r="N18" s="106">
        <f>SUM(K9-L17-M17)*0.056</f>
        <v>4165060.5780258896</v>
      </c>
      <c r="O18" s="225">
        <f>SUM(K9-L17-M17-N17)*0.056</f>
        <v>3786418.707296263</v>
      </c>
      <c r="P18" s="225">
        <f>SUM(K9-L17-M17-N17-O17)*0.056</f>
        <v>3407776.8365666368</v>
      </c>
      <c r="Q18" s="225">
        <f>SUM(K9-L17-M17-N17-O17-P17)*0.056</f>
        <v>3029134.9658370106</v>
      </c>
      <c r="R18" s="106">
        <f>($K$9-SUM($L$17:Q17))*0.056</f>
        <v>2650493.095107384</v>
      </c>
      <c r="S18" s="106">
        <f>($K$9-SUM($L$17:R17))*0.056</f>
        <v>2271851.2243777579</v>
      </c>
      <c r="T18" s="106">
        <f>($K$9-SUM($L$17:S17))*0.056</f>
        <v>1893209.3536481315</v>
      </c>
      <c r="U18" s="106">
        <f>($K$9-SUM($L$17:T17))*0.056</f>
        <v>1514567.4829185053</v>
      </c>
      <c r="V18" s="106">
        <f>($K$9-SUM($L$17:U17))*0.056</f>
        <v>1135925.6121888789</v>
      </c>
      <c r="W18" s="106">
        <f>($K$9-SUM($L$17:V17))*0.056</f>
        <v>757283.74145925266</v>
      </c>
      <c r="X18" s="106">
        <f>($K$9-SUM($L$17:W17))*0.056</f>
        <v>378641.87072962633</v>
      </c>
      <c r="Y18" s="225">
        <f t="shared" si="5"/>
        <v>34456410.236395992</v>
      </c>
    </row>
    <row r="19" spans="3:26" ht="15" thickBot="1">
      <c r="C19" s="215" t="s">
        <v>720</v>
      </c>
      <c r="D19" s="229">
        <f>D17*D18</f>
        <v>27514756.268193096</v>
      </c>
      <c r="K19" s="215"/>
      <c r="L19" s="106"/>
      <c r="M19" s="106"/>
      <c r="N19" s="106"/>
    </row>
    <row r="20" spans="3:26">
      <c r="K20" s="215" t="s">
        <v>740</v>
      </c>
      <c r="L20" s="216">
        <f>L15-L17-L18</f>
        <v>2105744.0000000009</v>
      </c>
      <c r="M20" s="216">
        <f t="shared" ref="M20:Y20" si="6">M15-M17-M18</f>
        <v>2105744</v>
      </c>
      <c r="N20" s="216">
        <f t="shared" si="6"/>
        <v>2105743.9999999991</v>
      </c>
      <c r="O20" s="216">
        <f t="shared" si="6"/>
        <v>2105744.0000000005</v>
      </c>
      <c r="P20" s="216">
        <f t="shared" si="6"/>
        <v>2105743.9999999995</v>
      </c>
      <c r="Q20" s="216">
        <f t="shared" si="6"/>
        <v>2105744.0000000005</v>
      </c>
      <c r="R20" s="216">
        <f t="shared" si="6"/>
        <v>2105744</v>
      </c>
      <c r="S20" s="216">
        <f t="shared" si="6"/>
        <v>2105744.0000000009</v>
      </c>
      <c r="T20" s="216">
        <f t="shared" si="6"/>
        <v>2105744</v>
      </c>
      <c r="U20" s="216">
        <f t="shared" si="6"/>
        <v>2105743.9999999991</v>
      </c>
      <c r="V20" s="216">
        <f t="shared" si="6"/>
        <v>2105744.0000000005</v>
      </c>
      <c r="W20" s="216">
        <f t="shared" si="6"/>
        <v>2105743.9999999995</v>
      </c>
      <c r="X20" s="216">
        <f t="shared" si="6"/>
        <v>2105744.0000000009</v>
      </c>
      <c r="Y20" s="216">
        <f t="shared" si="6"/>
        <v>27374672.000000007</v>
      </c>
    </row>
    <row r="21" spans="3:26">
      <c r="D21" s="230" t="s">
        <v>701</v>
      </c>
      <c r="K21" s="215" t="s">
        <v>741</v>
      </c>
      <c r="L21" s="225">
        <f>L17</f>
        <v>6761461.9773147553</v>
      </c>
      <c r="M21" s="225">
        <f t="shared" ref="M21:X21" si="7">M17</f>
        <v>6761461.9773147553</v>
      </c>
      <c r="N21" s="225">
        <f t="shared" si="7"/>
        <v>6761461.9773147553</v>
      </c>
      <c r="O21" s="225">
        <f t="shared" si="7"/>
        <v>6761461.9773147553</v>
      </c>
      <c r="P21" s="225">
        <f t="shared" si="7"/>
        <v>6761461.9773147553</v>
      </c>
      <c r="Q21" s="225">
        <f t="shared" si="7"/>
        <v>6761461.9773147553</v>
      </c>
      <c r="R21" s="225">
        <f t="shared" si="7"/>
        <v>6761461.9773147553</v>
      </c>
      <c r="S21" s="225">
        <f t="shared" si="7"/>
        <v>6761461.9773147553</v>
      </c>
      <c r="T21" s="225">
        <f t="shared" si="7"/>
        <v>6761461.9773147553</v>
      </c>
      <c r="U21" s="225">
        <f t="shared" si="7"/>
        <v>6761461.9773147553</v>
      </c>
      <c r="V21" s="225">
        <f t="shared" si="7"/>
        <v>6761461.9773147553</v>
      </c>
      <c r="W21" s="225">
        <f t="shared" si="7"/>
        <v>6761461.9773147553</v>
      </c>
      <c r="X21" s="225">
        <f t="shared" si="7"/>
        <v>6761461.9773147535</v>
      </c>
      <c r="Y21" s="225">
        <f t="shared" ref="Y21" si="8">SUM(L21:X21)</f>
        <v>87899005.705091819</v>
      </c>
    </row>
    <row r="22" spans="3:26">
      <c r="D22" s="230" t="s">
        <v>701</v>
      </c>
      <c r="K22" s="215" t="s">
        <v>742</v>
      </c>
      <c r="L22" s="231">
        <f>L20+L21</f>
        <v>8867205.9773147553</v>
      </c>
      <c r="M22" s="231">
        <f t="shared" ref="M22:Y22" si="9">M20+M21</f>
        <v>8867205.9773147553</v>
      </c>
      <c r="N22" s="231">
        <f t="shared" si="9"/>
        <v>8867205.9773147553</v>
      </c>
      <c r="O22" s="231">
        <f t="shared" si="9"/>
        <v>8867205.9773147553</v>
      </c>
      <c r="P22" s="231">
        <f t="shared" si="9"/>
        <v>8867205.9773147553</v>
      </c>
      <c r="Q22" s="231">
        <f t="shared" si="9"/>
        <v>8867205.9773147553</v>
      </c>
      <c r="R22" s="231">
        <f t="shared" si="9"/>
        <v>8867205.9773147553</v>
      </c>
      <c r="S22" s="231">
        <f t="shared" si="9"/>
        <v>8867205.9773147553</v>
      </c>
      <c r="T22" s="231">
        <f t="shared" si="9"/>
        <v>8867205.9773147553</v>
      </c>
      <c r="U22" s="231">
        <f t="shared" si="9"/>
        <v>8867205.9773147553</v>
      </c>
      <c r="V22" s="231">
        <f t="shared" si="9"/>
        <v>8867205.9773147553</v>
      </c>
      <c r="W22" s="231">
        <f t="shared" si="9"/>
        <v>8867205.9773147553</v>
      </c>
      <c r="X22" s="231">
        <f t="shared" si="9"/>
        <v>8867205.9773147553</v>
      </c>
      <c r="Y22" s="231">
        <f t="shared" si="9"/>
        <v>115273677.70509183</v>
      </c>
    </row>
    <row r="23" spans="3:26">
      <c r="K23" s="215" t="s">
        <v>718</v>
      </c>
      <c r="L23" s="231">
        <f>L22*0.238401</f>
        <v>2113950.7721978151</v>
      </c>
      <c r="M23" s="231">
        <f t="shared" ref="M23:Y23" si="10">M22*0.238401</f>
        <v>2113950.7721978151</v>
      </c>
      <c r="N23" s="231">
        <f t="shared" si="10"/>
        <v>2113950.7721978151</v>
      </c>
      <c r="O23" s="231">
        <f t="shared" si="10"/>
        <v>2113950.7721978151</v>
      </c>
      <c r="P23" s="231">
        <f t="shared" si="10"/>
        <v>2113950.7721978151</v>
      </c>
      <c r="Q23" s="231">
        <f t="shared" si="10"/>
        <v>2113950.7721978151</v>
      </c>
      <c r="R23" s="231">
        <f t="shared" si="10"/>
        <v>2113950.7721978151</v>
      </c>
      <c r="S23" s="231">
        <f t="shared" si="10"/>
        <v>2113950.7721978151</v>
      </c>
      <c r="T23" s="231">
        <f t="shared" si="10"/>
        <v>2113950.7721978151</v>
      </c>
      <c r="U23" s="231">
        <f t="shared" si="10"/>
        <v>2113950.7721978151</v>
      </c>
      <c r="V23" s="231">
        <f t="shared" si="10"/>
        <v>2113950.7721978151</v>
      </c>
      <c r="W23" s="231">
        <f t="shared" si="10"/>
        <v>2113950.7721978151</v>
      </c>
      <c r="X23" s="231">
        <f t="shared" si="10"/>
        <v>2113950.7721978151</v>
      </c>
      <c r="Y23" s="232">
        <f t="shared" si="10"/>
        <v>27481360.0385716</v>
      </c>
      <c r="Z23" t="s">
        <v>743</v>
      </c>
    </row>
    <row r="24" spans="3:26">
      <c r="L24" s="230" t="s">
        <v>701</v>
      </c>
    </row>
    <row r="25" spans="3:26">
      <c r="K25">
        <v>5.6000000000000001E-2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7A09-4363-4307-ACC9-A4484E6CA27C}">
  <dimension ref="A1:F33"/>
  <sheetViews>
    <sheetView showGridLines="0" workbookViewId="0">
      <selection activeCell="B9" sqref="B9"/>
    </sheetView>
  </sheetViews>
  <sheetFormatPr defaultRowHeight="14.5"/>
  <cols>
    <col min="1" max="1" width="26.08984375" bestFit="1" customWidth="1"/>
    <col min="2" max="2" width="16.90625" bestFit="1" customWidth="1"/>
    <col min="4" max="4" width="17.453125" bestFit="1" customWidth="1"/>
  </cols>
  <sheetData>
    <row r="1" spans="1:6">
      <c r="A1" s="79"/>
      <c r="B1" s="79"/>
      <c r="C1" s="79"/>
      <c r="D1" s="79"/>
      <c r="E1" s="79"/>
      <c r="F1" s="79"/>
    </row>
    <row r="2" spans="1:6">
      <c r="A2" s="133" t="s">
        <v>183</v>
      </c>
      <c r="B2" s="188">
        <f>' Bond Financing Costs'!C6</f>
        <v>305490000</v>
      </c>
      <c r="C2" s="79"/>
      <c r="D2" s="79"/>
      <c r="E2" s="79"/>
      <c r="F2" s="79"/>
    </row>
    <row r="3" spans="1:6">
      <c r="A3" s="79"/>
      <c r="B3" s="79"/>
      <c r="C3" s="79"/>
      <c r="D3" s="79"/>
      <c r="E3" s="79"/>
      <c r="F3" s="79"/>
    </row>
    <row r="4" spans="1:6" ht="15" thickBot="1">
      <c r="A4" s="79"/>
      <c r="B4" s="79"/>
      <c r="C4" s="79"/>
      <c r="D4" s="79"/>
      <c r="E4" s="79"/>
      <c r="F4" s="79"/>
    </row>
    <row r="5" spans="1:6">
      <c r="A5" s="164" t="s">
        <v>184</v>
      </c>
      <c r="B5" s="165"/>
      <c r="C5" s="166"/>
      <c r="D5" s="79"/>
      <c r="E5" s="79"/>
      <c r="F5" s="79"/>
    </row>
    <row r="6" spans="1:6">
      <c r="A6" s="167" t="s">
        <v>197</v>
      </c>
      <c r="B6" s="168">
        <v>5.7499999999999999E-4</v>
      </c>
      <c r="C6" s="169"/>
      <c r="D6" s="79"/>
      <c r="E6" s="79"/>
      <c r="F6" s="79"/>
    </row>
    <row r="7" spans="1:6">
      <c r="A7" s="167" t="s">
        <v>185</v>
      </c>
      <c r="B7" s="170">
        <v>200000</v>
      </c>
      <c r="C7" s="169"/>
      <c r="D7" s="79"/>
      <c r="E7" s="79"/>
      <c r="F7" s="79"/>
    </row>
    <row r="8" spans="1:6">
      <c r="A8" s="167" t="s">
        <v>186</v>
      </c>
      <c r="B8" s="170">
        <v>650000</v>
      </c>
      <c r="C8" s="169"/>
      <c r="D8" s="171">
        <f>B7/B6</f>
        <v>347826086.95652175</v>
      </c>
      <c r="E8" s="79"/>
      <c r="F8" s="79"/>
    </row>
    <row r="9" spans="1:6">
      <c r="A9" s="167" t="s">
        <v>187</v>
      </c>
      <c r="B9" s="170">
        <v>20000</v>
      </c>
      <c r="C9" s="169"/>
      <c r="D9" s="79"/>
      <c r="E9" s="79"/>
      <c r="F9" s="79"/>
    </row>
    <row r="10" spans="1:6">
      <c r="A10" s="167"/>
      <c r="B10" s="79"/>
      <c r="C10" s="169"/>
      <c r="D10" s="79"/>
      <c r="E10" s="79"/>
      <c r="F10" s="79"/>
    </row>
    <row r="11" spans="1:6">
      <c r="A11" s="167" t="s">
        <v>194</v>
      </c>
      <c r="B11" s="172">
        <f>MAX(B2*B6,B7)</f>
        <v>200000</v>
      </c>
      <c r="C11" s="169"/>
      <c r="D11" s="79"/>
      <c r="E11" s="79"/>
      <c r="F11" s="79"/>
    </row>
    <row r="12" spans="1:6">
      <c r="A12" s="167"/>
      <c r="B12" s="79"/>
      <c r="C12" s="169"/>
      <c r="D12" s="79"/>
      <c r="E12" s="79"/>
      <c r="F12" s="79"/>
    </row>
    <row r="13" spans="1:6">
      <c r="A13" s="167"/>
      <c r="B13" s="173"/>
      <c r="C13" s="169"/>
      <c r="D13" s="79"/>
      <c r="E13" s="79"/>
      <c r="F13" s="79"/>
    </row>
    <row r="14" spans="1:6" ht="15" thickBot="1">
      <c r="A14" s="174"/>
      <c r="B14" s="175"/>
      <c r="C14" s="176"/>
      <c r="D14" s="79"/>
      <c r="E14" s="79"/>
      <c r="F14" s="79"/>
    </row>
    <row r="15" spans="1:6" ht="15" thickBot="1">
      <c r="A15" s="79"/>
      <c r="B15" s="79"/>
      <c r="C15" s="79"/>
      <c r="D15" s="79"/>
      <c r="E15" s="79"/>
      <c r="F15" s="79"/>
    </row>
    <row r="16" spans="1:6">
      <c r="A16" s="164" t="s">
        <v>188</v>
      </c>
      <c r="B16" s="165"/>
      <c r="C16" s="166"/>
      <c r="D16" s="79"/>
      <c r="E16" s="79"/>
      <c r="F16" s="79"/>
    </row>
    <row r="17" spans="1:6">
      <c r="A17" s="167" t="s">
        <v>197</v>
      </c>
      <c r="B17" s="168">
        <v>5.7499999999999999E-4</v>
      </c>
      <c r="C17" s="169"/>
      <c r="D17" s="79"/>
      <c r="E17" s="79"/>
      <c r="F17" s="79"/>
    </row>
    <row r="18" spans="1:6">
      <c r="A18" s="167"/>
      <c r="B18" s="168"/>
      <c r="C18" s="169"/>
      <c r="D18" s="79"/>
      <c r="E18" s="79"/>
      <c r="F18" s="79"/>
    </row>
    <row r="19" spans="1:6">
      <c r="A19" s="167" t="s">
        <v>185</v>
      </c>
      <c r="B19" s="170">
        <v>220000</v>
      </c>
      <c r="C19" s="169"/>
      <c r="D19" s="79"/>
      <c r="E19" s="79"/>
      <c r="F19" s="79"/>
    </row>
    <row r="20" spans="1:6">
      <c r="A20" s="167" t="s">
        <v>186</v>
      </c>
      <c r="B20" s="177" t="s">
        <v>189</v>
      </c>
      <c r="C20" s="169"/>
      <c r="D20" s="171">
        <f>B19/B17</f>
        <v>382608695.65217394</v>
      </c>
      <c r="E20" s="79"/>
      <c r="F20" s="79"/>
    </row>
    <row r="21" spans="1:6">
      <c r="A21" s="167" t="s">
        <v>190</v>
      </c>
      <c r="B21" s="170">
        <v>29500</v>
      </c>
      <c r="C21" s="169"/>
      <c r="D21" s="79"/>
      <c r="E21" s="79"/>
      <c r="F21" s="79"/>
    </row>
    <row r="22" spans="1:6">
      <c r="A22" s="167"/>
      <c r="B22" s="79"/>
      <c r="C22" s="169"/>
      <c r="D22" s="79"/>
      <c r="E22" s="79"/>
      <c r="F22" s="79"/>
    </row>
    <row r="23" spans="1:6">
      <c r="A23" s="167" t="s">
        <v>193</v>
      </c>
      <c r="B23" s="172">
        <f>MAX(B2*B17,B19)</f>
        <v>220000</v>
      </c>
      <c r="C23" s="169"/>
      <c r="D23" s="79"/>
      <c r="E23" s="79"/>
      <c r="F23" s="79"/>
    </row>
    <row r="24" spans="1:6">
      <c r="A24" s="167"/>
      <c r="B24" s="79"/>
      <c r="C24" s="169"/>
      <c r="D24" s="79"/>
      <c r="E24" s="79"/>
      <c r="F24" s="79"/>
    </row>
    <row r="25" spans="1:6">
      <c r="A25" s="167"/>
      <c r="B25" s="173"/>
      <c r="C25" s="169"/>
      <c r="D25" s="79"/>
      <c r="E25" s="79"/>
      <c r="F25" s="79"/>
    </row>
    <row r="26" spans="1:6">
      <c r="A26" s="167"/>
      <c r="B26" s="178"/>
      <c r="C26" s="169"/>
      <c r="D26" s="79"/>
      <c r="E26" s="79"/>
      <c r="F26" s="79"/>
    </row>
    <row r="27" spans="1:6">
      <c r="A27" s="167" t="s">
        <v>191</v>
      </c>
      <c r="B27" s="178"/>
      <c r="C27" s="169"/>
      <c r="D27" s="79"/>
      <c r="E27" s="79"/>
      <c r="F27" s="79"/>
    </row>
    <row r="28" spans="1:6" ht="15" thickBot="1">
      <c r="A28" s="174" t="s">
        <v>192</v>
      </c>
      <c r="B28" s="175"/>
      <c r="C28" s="176"/>
      <c r="D28" s="79"/>
      <c r="E28" s="79"/>
      <c r="F28" s="79"/>
    </row>
    <row r="29" spans="1:6">
      <c r="A29" s="79"/>
      <c r="B29" s="79"/>
      <c r="C29" s="79"/>
      <c r="D29" s="79"/>
      <c r="E29" s="79"/>
      <c r="F29" s="79"/>
    </row>
    <row r="30" spans="1:6">
      <c r="A30" s="79"/>
      <c r="B30" s="79"/>
      <c r="C30" s="79"/>
      <c r="D30" s="79"/>
      <c r="E30" s="79"/>
      <c r="F30" s="79"/>
    </row>
    <row r="31" spans="1:6">
      <c r="A31" s="79"/>
      <c r="B31" s="79"/>
      <c r="C31" s="79"/>
      <c r="D31" s="79"/>
      <c r="E31" s="79"/>
      <c r="F31" s="79"/>
    </row>
    <row r="32" spans="1:6">
      <c r="A32" s="79"/>
      <c r="B32" s="79"/>
      <c r="C32" s="79"/>
      <c r="D32" s="79"/>
      <c r="E32" s="79"/>
      <c r="F32" s="79"/>
    </row>
    <row r="33" spans="1:6">
      <c r="A33" s="79"/>
      <c r="B33" s="79"/>
      <c r="C33" s="79"/>
      <c r="D33" s="79"/>
      <c r="E33" s="79"/>
      <c r="F33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2851-2A4D-4CFE-9DB6-B226A3375D5E}">
  <dimension ref="A1:M27"/>
  <sheetViews>
    <sheetView zoomScaleNormal="100" workbookViewId="0">
      <selection activeCell="E15" sqref="E15"/>
    </sheetView>
  </sheetViews>
  <sheetFormatPr defaultColWidth="9.08984375" defaultRowHeight="14.5"/>
  <cols>
    <col min="1" max="1" width="8" style="11" customWidth="1"/>
    <col min="2" max="2" width="2.6328125" style="11" customWidth="1"/>
    <col min="3" max="3" width="76" style="11" customWidth="1"/>
    <col min="4" max="4" width="2.6328125" style="11" customWidth="1"/>
    <col min="5" max="5" width="26.6328125" style="11" customWidth="1"/>
    <col min="6" max="6" width="2.6328125" style="11" customWidth="1"/>
    <col min="7" max="7" width="15" style="11" bestFit="1" customWidth="1"/>
    <col min="8" max="8" width="17.54296875" style="11" customWidth="1"/>
    <col min="9" max="9" width="12.54296875" style="11" bestFit="1" customWidth="1"/>
    <col min="10" max="10" width="13.6328125" style="11" bestFit="1" customWidth="1"/>
    <col min="11" max="11" width="9.08984375" style="11"/>
    <col min="12" max="12" width="14.6328125" style="11" customWidth="1"/>
    <col min="13" max="16384" width="9.08984375" style="11"/>
  </cols>
  <sheetData>
    <row r="1" spans="1:13" ht="15" thickBot="1">
      <c r="A1" s="262" t="s">
        <v>0</v>
      </c>
      <c r="B1" s="262"/>
      <c r="C1" s="262"/>
      <c r="D1" s="262"/>
      <c r="E1" s="262"/>
      <c r="F1" s="262"/>
      <c r="G1" s="18"/>
    </row>
    <row r="2" spans="1:13" ht="15" thickBot="1">
      <c r="A2" s="262" t="s">
        <v>2</v>
      </c>
      <c r="B2" s="262"/>
      <c r="C2" s="262"/>
      <c r="D2" s="262"/>
      <c r="E2" s="262"/>
      <c r="F2" s="262"/>
      <c r="G2" s="116" t="s">
        <v>181</v>
      </c>
      <c r="H2" s="117"/>
      <c r="I2" s="117"/>
      <c r="J2" s="117"/>
      <c r="K2" s="117"/>
      <c r="L2" s="117"/>
      <c r="M2" s="118"/>
    </row>
    <row r="3" spans="1:13">
      <c r="A3" s="262" t="s">
        <v>25</v>
      </c>
      <c r="B3" s="262"/>
      <c r="C3" s="262"/>
      <c r="D3" s="262"/>
      <c r="E3" s="262"/>
      <c r="F3" s="262"/>
    </row>
    <row r="4" spans="1:13">
      <c r="A4" s="262" t="s">
        <v>26</v>
      </c>
      <c r="B4" s="262"/>
      <c r="C4" s="262"/>
      <c r="D4" s="262"/>
      <c r="E4" s="262"/>
      <c r="F4" s="262"/>
    </row>
    <row r="6" spans="1:13" ht="15" thickBot="1">
      <c r="A6" s="16"/>
      <c r="B6" s="16"/>
    </row>
    <row r="7" spans="1:13" ht="15" thickBot="1">
      <c r="E7" s="111" t="s">
        <v>29</v>
      </c>
    </row>
    <row r="8" spans="1:13">
      <c r="A8" s="14" t="s">
        <v>30</v>
      </c>
      <c r="E8" s="112" t="s">
        <v>179</v>
      </c>
    </row>
    <row r="9" spans="1:13" ht="15" thickBot="1">
      <c r="A9" s="15" t="s">
        <v>33</v>
      </c>
      <c r="B9" s="13"/>
      <c r="C9" s="15" t="s">
        <v>34</v>
      </c>
      <c r="E9" s="113" t="s">
        <v>180</v>
      </c>
    </row>
    <row r="10" spans="1:13">
      <c r="A10" s="13"/>
      <c r="B10" s="13"/>
      <c r="C10" s="13" t="s">
        <v>36</v>
      </c>
    </row>
    <row r="12" spans="1:13">
      <c r="A12" s="14">
        <v>1</v>
      </c>
      <c r="C12" s="11" t="s">
        <v>37</v>
      </c>
      <c r="E12" s="185">
        <v>159414474.24891201</v>
      </c>
    </row>
    <row r="13" spans="1:13">
      <c r="A13" s="14">
        <f t="shared" ref="A13:A22" si="0">+A12+1</f>
        <v>2</v>
      </c>
      <c r="C13" s="11" t="s">
        <v>38</v>
      </c>
      <c r="E13" s="186">
        <v>1643357.1073511161</v>
      </c>
    </row>
    <row r="14" spans="1:13">
      <c r="A14" s="14">
        <f t="shared" si="0"/>
        <v>3</v>
      </c>
      <c r="C14" s="11" t="s">
        <v>39</v>
      </c>
      <c r="E14" s="186">
        <v>1532832.19</v>
      </c>
    </row>
    <row r="15" spans="1:13">
      <c r="A15" s="14">
        <f t="shared" si="0"/>
        <v>4</v>
      </c>
      <c r="C15" s="11" t="s">
        <v>40</v>
      </c>
      <c r="E15" s="22">
        <v>-16212872.093741708</v>
      </c>
      <c r="G15" s="214" t="s">
        <v>199</v>
      </c>
      <c r="L15" s="22">
        <v>-17134363</v>
      </c>
      <c r="M15" s="11" t="s">
        <v>200</v>
      </c>
    </row>
    <row r="16" spans="1:13">
      <c r="A16" s="14">
        <f t="shared" si="0"/>
        <v>5</v>
      </c>
      <c r="C16" s="19" t="s">
        <v>41</v>
      </c>
      <c r="E16" s="186">
        <v>-12313459</v>
      </c>
    </row>
    <row r="17" spans="1:13" ht="57" customHeight="1">
      <c r="A17" s="14">
        <f t="shared" si="0"/>
        <v>6</v>
      </c>
      <c r="C17" s="11" t="s">
        <v>42</v>
      </c>
      <c r="E17" s="186">
        <v>-78691414</v>
      </c>
      <c r="G17" s="184"/>
      <c r="H17" s="184"/>
      <c r="I17" s="184"/>
      <c r="J17" s="184"/>
      <c r="K17" s="184"/>
      <c r="L17" s="184"/>
      <c r="M17" s="184"/>
    </row>
    <row r="18" spans="1:13">
      <c r="A18" s="14">
        <f t="shared" si="0"/>
        <v>7</v>
      </c>
      <c r="C18" s="11" t="s">
        <v>43</v>
      </c>
      <c r="E18" s="186">
        <v>3541054</v>
      </c>
    </row>
    <row r="19" spans="1:13">
      <c r="A19" s="14">
        <f t="shared" si="0"/>
        <v>8</v>
      </c>
      <c r="C19" s="11" t="s">
        <v>44</v>
      </c>
      <c r="E19" s="186">
        <v>1500522</v>
      </c>
    </row>
    <row r="20" spans="1:13">
      <c r="A20" s="14">
        <f t="shared" si="0"/>
        <v>9</v>
      </c>
      <c r="C20" s="11" t="s">
        <v>45</v>
      </c>
      <c r="E20" s="186">
        <v>2837588</v>
      </c>
    </row>
    <row r="21" spans="1:13">
      <c r="A21" s="14">
        <f t="shared" si="0"/>
        <v>10</v>
      </c>
      <c r="C21" s="11" t="s">
        <v>46</v>
      </c>
      <c r="E21" s="187">
        <v>18445096</v>
      </c>
    </row>
    <row r="22" spans="1:13" ht="15" thickBot="1">
      <c r="A22" s="14">
        <f t="shared" si="0"/>
        <v>11</v>
      </c>
      <c r="B22" s="13"/>
      <c r="C22" s="12" t="s">
        <v>47</v>
      </c>
      <c r="D22" s="17"/>
      <c r="E22" s="20">
        <f>SUM(E12:E21)</f>
        <v>81697178.452521414</v>
      </c>
      <c r="F22" s="17"/>
    </row>
    <row r="23" spans="1:13" ht="59" thickTop="1" thickBot="1">
      <c r="A23" s="13">
        <v>12</v>
      </c>
      <c r="B23" s="13"/>
      <c r="E23" s="21"/>
      <c r="G23" s="105" t="s">
        <v>175</v>
      </c>
      <c r="H23" s="105" t="s">
        <v>698</v>
      </c>
      <c r="I23" s="105" t="s">
        <v>699</v>
      </c>
    </row>
    <row r="24" spans="1:13" ht="29.5" thickBot="1">
      <c r="A24" s="13">
        <v>13</v>
      </c>
      <c r="B24" s="13"/>
      <c r="C24" s="9" t="s">
        <v>63</v>
      </c>
      <c r="E24" s="115">
        <f>'Asbury Carrying Costs'!G36+'Asbury Carrying Costs'!G51</f>
        <v>6201827.2525704093</v>
      </c>
      <c r="G24" s="104">
        <f>-'Asbury Carrying Costs'!G51</f>
        <v>-4031187.7141707661</v>
      </c>
      <c r="H24" s="122">
        <f>L15-E15</f>
        <v>-921490.9062582925</v>
      </c>
      <c r="I24" s="213">
        <f>H24*('Asbury Carrying Costs'!C27*7)</f>
        <v>-24995.440832256183</v>
      </c>
      <c r="J24" s="114">
        <f>E22+E24+G24+H24+I24</f>
        <v>82921331.643830508</v>
      </c>
      <c r="K24" s="17" t="s">
        <v>700</v>
      </c>
    </row>
    <row r="25" spans="1:13" ht="15" thickTop="1">
      <c r="A25" s="13">
        <v>14</v>
      </c>
      <c r="B25" s="13"/>
      <c r="G25" s="121">
        <f>'Revenue Requirement - Storm Uri'!F8</f>
        <v>-9255503.9199999999</v>
      </c>
    </row>
    <row r="26" spans="1:13">
      <c r="G26" s="122">
        <f>SUM(G24:G25)</f>
        <v>-13286691.634170767</v>
      </c>
      <c r="J26" s="223"/>
    </row>
    <row r="27" spans="1:13">
      <c r="E27" s="22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EDCA8-1131-4153-9335-E530B764ACD0}">
  <dimension ref="A1:I20"/>
  <sheetViews>
    <sheetView zoomScale="110" zoomScaleNormal="110" workbookViewId="0">
      <selection activeCell="F8" sqref="F8"/>
    </sheetView>
  </sheetViews>
  <sheetFormatPr defaultRowHeight="14.5"/>
  <cols>
    <col min="2" max="2" width="3.54296875" customWidth="1"/>
    <col min="3" max="3" width="71.453125" customWidth="1"/>
    <col min="4" max="4" width="34.453125" style="1" customWidth="1"/>
    <col min="5" max="5" width="2.90625" customWidth="1"/>
    <col min="6" max="6" width="21.08984375" customWidth="1"/>
    <col min="7" max="7" width="2.6328125" customWidth="1"/>
    <col min="8" max="8" width="14.6328125" bestFit="1" customWidth="1"/>
  </cols>
  <sheetData>
    <row r="1" spans="1:9" ht="15.5" thickBot="1">
      <c r="C1" s="23"/>
      <c r="D1" s="116" t="s">
        <v>181</v>
      </c>
      <c r="E1" s="119"/>
      <c r="F1" s="119"/>
      <c r="G1" s="119"/>
      <c r="H1" s="120"/>
    </row>
    <row r="2" spans="1:9" ht="15">
      <c r="C2" s="23" t="s">
        <v>0</v>
      </c>
      <c r="D2" s="5"/>
    </row>
    <row r="3" spans="1:9" ht="15">
      <c r="C3" s="23" t="s">
        <v>1</v>
      </c>
    </row>
    <row r="4" spans="1:9" ht="15">
      <c r="C4" s="23" t="s">
        <v>67</v>
      </c>
    </row>
    <row r="5" spans="1:9" ht="15" thickBot="1"/>
    <row r="6" spans="1:9" ht="58.5" thickBot="1">
      <c r="A6" t="s">
        <v>3</v>
      </c>
      <c r="D6" s="108" t="s">
        <v>806</v>
      </c>
      <c r="F6" s="109" t="s">
        <v>808</v>
      </c>
      <c r="H6" s="110" t="s">
        <v>176</v>
      </c>
    </row>
    <row r="7" spans="1:9">
      <c r="A7">
        <v>1</v>
      </c>
      <c r="C7" t="s">
        <v>68</v>
      </c>
      <c r="D7" s="57">
        <v>183732088.01000002</v>
      </c>
      <c r="E7" s="8"/>
      <c r="F7" s="6">
        <v>0</v>
      </c>
      <c r="H7" s="6">
        <f>D7+F7</f>
        <v>183732088.01000002</v>
      </c>
    </row>
    <row r="8" spans="1:9">
      <c r="A8">
        <v>2</v>
      </c>
      <c r="C8" t="s">
        <v>807</v>
      </c>
      <c r="D8" s="103">
        <f>SUM('Storm Uri Carrying Cost &amp; Fees'!E39)</f>
        <v>24944866.939999994</v>
      </c>
      <c r="E8" s="8"/>
      <c r="F8" s="6">
        <f>-SUM('Storm Uri Carrying Cost &amp; Fees'!E26:E38)</f>
        <v>-9255503.9199999999</v>
      </c>
      <c r="H8" s="106">
        <f t="shared" ref="H8:H9" si="0">D8+F8</f>
        <v>15689363.019999994</v>
      </c>
    </row>
    <row r="9" spans="1:9">
      <c r="A9">
        <v>3</v>
      </c>
      <c r="C9" t="s">
        <v>762</v>
      </c>
      <c r="D9" s="252"/>
      <c r="F9" s="224">
        <f>-(D9-140121)</f>
        <v>140121</v>
      </c>
      <c r="H9" s="107">
        <f t="shared" si="0"/>
        <v>140121</v>
      </c>
    </row>
    <row r="10" spans="1:9">
      <c r="A10">
        <v>5</v>
      </c>
      <c r="C10" t="s">
        <v>69</v>
      </c>
      <c r="D10" s="1">
        <f>SUM(D7:D9)</f>
        <v>208676954.95000002</v>
      </c>
      <c r="F10" s="6">
        <f>SUM(F7:F9)</f>
        <v>-9115382.9199999999</v>
      </c>
      <c r="H10" s="6">
        <f>SUM(H7:H9)</f>
        <v>199561572.03</v>
      </c>
      <c r="I10" s="17" t="s">
        <v>697</v>
      </c>
    </row>
    <row r="11" spans="1:9">
      <c r="A11">
        <v>6</v>
      </c>
      <c r="H11" s="10"/>
    </row>
    <row r="20" spans="3:3">
      <c r="C20" s="58"/>
    </row>
  </sheetData>
  <pageMargins left="0.7" right="0.7" top="0.75" bottom="0.75" header="0.3" footer="0.3"/>
  <pageSetup scale="74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0FA0-E331-49E9-A6CD-CCDA8F2D40E4}">
  <sheetPr>
    <pageSetUpPr fitToPage="1"/>
  </sheetPr>
  <dimension ref="A1:I51"/>
  <sheetViews>
    <sheetView topLeftCell="A25" workbookViewId="0">
      <selection activeCell="G51" sqref="G51"/>
    </sheetView>
  </sheetViews>
  <sheetFormatPr defaultColWidth="9.08984375" defaultRowHeight="14.5"/>
  <cols>
    <col min="1" max="1" width="67.453125" style="25" bestFit="1" customWidth="1"/>
    <col min="2" max="2" width="1.90625" style="25" customWidth="1"/>
    <col min="3" max="3" width="39.90625" style="25" customWidth="1"/>
    <col min="4" max="4" width="1.90625" style="25" customWidth="1"/>
    <col min="5" max="5" width="39.90625" style="25" customWidth="1"/>
    <col min="6" max="6" width="1.90625" style="25" customWidth="1"/>
    <col min="7" max="7" width="24.6328125" style="27" bestFit="1" customWidth="1"/>
    <col min="8" max="8" width="13.453125" style="25" customWidth="1"/>
    <col min="9" max="9" width="10.90625" style="25" bestFit="1" customWidth="1"/>
    <col min="10" max="16384" width="9.08984375" style="25"/>
  </cols>
  <sheetData>
    <row r="1" spans="1:7" ht="13.5">
      <c r="A1" s="24" t="s">
        <v>0</v>
      </c>
      <c r="B1" s="24"/>
      <c r="C1" s="24"/>
      <c r="D1" s="24"/>
      <c r="E1" s="24"/>
      <c r="G1" s="26" t="s">
        <v>48</v>
      </c>
    </row>
    <row r="2" spans="1:7">
      <c r="A2" s="24" t="s">
        <v>49</v>
      </c>
      <c r="B2" s="24"/>
      <c r="C2" s="24"/>
      <c r="D2" s="24"/>
      <c r="E2" s="24"/>
    </row>
    <row r="3" spans="1:7">
      <c r="A3" s="24" t="s">
        <v>25</v>
      </c>
      <c r="B3" s="24"/>
      <c r="C3" s="24"/>
      <c r="D3" s="24"/>
      <c r="E3" s="24"/>
    </row>
    <row r="4" spans="1:7">
      <c r="A4" s="24" t="s">
        <v>50</v>
      </c>
      <c r="B4" s="24"/>
      <c r="C4" s="24"/>
      <c r="D4" s="24"/>
      <c r="E4" s="24"/>
    </row>
    <row r="6" spans="1:7">
      <c r="A6" s="24" t="s">
        <v>51</v>
      </c>
      <c r="B6" s="24"/>
      <c r="C6" s="24"/>
      <c r="D6" s="24"/>
      <c r="E6" s="24"/>
    </row>
    <row r="7" spans="1:7" ht="15" thickBot="1">
      <c r="A7" s="24"/>
      <c r="B7" s="24"/>
      <c r="C7" s="24"/>
      <c r="D7" s="24"/>
      <c r="E7" s="24"/>
    </row>
    <row r="8" spans="1:7" ht="15" thickBot="1">
      <c r="A8" s="263" t="s">
        <v>52</v>
      </c>
      <c r="B8" s="28"/>
      <c r="C8" s="29" t="s">
        <v>27</v>
      </c>
      <c r="D8" s="30"/>
      <c r="E8" s="29" t="s">
        <v>28</v>
      </c>
      <c r="G8" s="31" t="s">
        <v>29</v>
      </c>
    </row>
    <row r="9" spans="1:7">
      <c r="A9" s="264"/>
      <c r="B9" s="30"/>
      <c r="C9" s="32" t="s">
        <v>31</v>
      </c>
      <c r="D9" s="30"/>
      <c r="E9" s="32" t="s">
        <v>32</v>
      </c>
      <c r="G9" s="33" t="s">
        <v>31</v>
      </c>
    </row>
    <row r="10" spans="1:7" ht="15" thickBot="1">
      <c r="A10" s="265"/>
      <c r="B10" s="30"/>
      <c r="C10" s="34" t="s">
        <v>62</v>
      </c>
      <c r="D10" s="30"/>
      <c r="E10" s="34" t="s">
        <v>35</v>
      </c>
      <c r="G10" s="35" t="s">
        <v>53</v>
      </c>
    </row>
    <row r="11" spans="1:7">
      <c r="A11" s="30"/>
      <c r="B11" s="30"/>
      <c r="C11" s="30"/>
      <c r="D11" s="30"/>
      <c r="E11" s="30"/>
    </row>
    <row r="12" spans="1:7">
      <c r="A12" s="36" t="s">
        <v>37</v>
      </c>
      <c r="B12" s="36"/>
      <c r="C12" s="37">
        <f>'Revenue Requirement - Asbury'!E12</f>
        <v>159414474.24891201</v>
      </c>
      <c r="D12" s="36"/>
      <c r="E12" s="38">
        <v>1</v>
      </c>
      <c r="G12" s="39">
        <f t="shared" ref="G12:G21" si="0">C12*E12</f>
        <v>159414474.24891201</v>
      </c>
    </row>
    <row r="13" spans="1:7">
      <c r="A13" s="36" t="s">
        <v>38</v>
      </c>
      <c r="B13" s="36"/>
      <c r="C13" s="40">
        <f>'Revenue Requirement - Asbury'!E13</f>
        <v>1643357.1073511161</v>
      </c>
      <c r="D13" s="36"/>
      <c r="E13" s="38">
        <v>1</v>
      </c>
      <c r="G13" s="27">
        <f t="shared" si="0"/>
        <v>1643357.1073511161</v>
      </c>
    </row>
    <row r="14" spans="1:7">
      <c r="A14" s="36" t="s">
        <v>39</v>
      </c>
      <c r="B14" s="36"/>
      <c r="C14" s="40">
        <f>'Revenue Requirement - Asbury'!E14</f>
        <v>1532832.19</v>
      </c>
      <c r="D14" s="36"/>
      <c r="E14" s="38">
        <v>1</v>
      </c>
      <c r="G14" s="27">
        <f t="shared" si="0"/>
        <v>1532832.19</v>
      </c>
    </row>
    <row r="15" spans="1:7">
      <c r="A15" s="36" t="s">
        <v>41</v>
      </c>
      <c r="B15" s="36"/>
      <c r="C15" s="40">
        <f>'Revenue Requirement - Asbury'!E15</f>
        <v>-16212872.093741708</v>
      </c>
      <c r="D15" s="36"/>
      <c r="E15" s="38">
        <v>1</v>
      </c>
      <c r="G15" s="27">
        <f t="shared" si="0"/>
        <v>-16212872.093741708</v>
      </c>
    </row>
    <row r="16" spans="1:7">
      <c r="A16" s="36" t="s">
        <v>42</v>
      </c>
      <c r="B16" s="36"/>
      <c r="C16" s="41">
        <f>'Revenue Requirement - Asbury'!E16</f>
        <v>-12313459</v>
      </c>
      <c r="D16" s="36"/>
      <c r="E16" s="38">
        <v>1</v>
      </c>
      <c r="G16" s="42">
        <f t="shared" si="0"/>
        <v>-12313459</v>
      </c>
    </row>
    <row r="17" spans="1:7">
      <c r="A17" s="36" t="s">
        <v>54</v>
      </c>
      <c r="B17" s="36"/>
      <c r="C17" s="41">
        <f>'Revenue Requirement - Asbury'!E17</f>
        <v>-78691414</v>
      </c>
      <c r="D17" s="36"/>
      <c r="E17" s="38">
        <v>1</v>
      </c>
      <c r="G17" s="42">
        <f t="shared" si="0"/>
        <v>-78691414</v>
      </c>
    </row>
    <row r="18" spans="1:7">
      <c r="A18" s="36" t="s">
        <v>43</v>
      </c>
      <c r="B18" s="36"/>
      <c r="C18" s="41">
        <f>'Revenue Requirement - Asbury'!E18</f>
        <v>3541054</v>
      </c>
      <c r="D18" s="36"/>
      <c r="E18" s="38">
        <v>1</v>
      </c>
      <c r="G18" s="42">
        <f t="shared" si="0"/>
        <v>3541054</v>
      </c>
    </row>
    <row r="19" spans="1:7">
      <c r="A19" s="36" t="s">
        <v>44</v>
      </c>
      <c r="B19" s="36"/>
      <c r="C19" s="41">
        <f>'Revenue Requirement - Asbury'!E19</f>
        <v>1500522</v>
      </c>
      <c r="D19" s="36"/>
      <c r="E19" s="38">
        <v>1</v>
      </c>
      <c r="G19" s="42">
        <f t="shared" si="0"/>
        <v>1500522</v>
      </c>
    </row>
    <row r="20" spans="1:7">
      <c r="A20" s="36" t="s">
        <v>45</v>
      </c>
      <c r="B20" s="36"/>
      <c r="C20" s="41">
        <f>'Revenue Requirement - Asbury'!E20</f>
        <v>2837588</v>
      </c>
      <c r="D20" s="36"/>
      <c r="E20" s="38">
        <v>1</v>
      </c>
      <c r="G20" s="42">
        <f t="shared" si="0"/>
        <v>2837588</v>
      </c>
    </row>
    <row r="21" spans="1:7">
      <c r="A21" s="36" t="s">
        <v>46</v>
      </c>
      <c r="B21" s="36"/>
      <c r="C21" s="44">
        <f>'Revenue Requirement - Asbury'!E21</f>
        <v>18445096</v>
      </c>
      <c r="D21" s="36"/>
      <c r="E21" s="38">
        <v>1</v>
      </c>
      <c r="G21" s="45">
        <f t="shared" si="0"/>
        <v>18445096</v>
      </c>
    </row>
    <row r="22" spans="1:7">
      <c r="A22" s="24" t="s">
        <v>55</v>
      </c>
      <c r="B22" s="24"/>
      <c r="C22" s="46">
        <f>SUM(C12:C21)</f>
        <v>81697178.452521414</v>
      </c>
      <c r="G22" s="39">
        <f>SUM(G12:G21)</f>
        <v>81697178.452521414</v>
      </c>
    </row>
    <row r="23" spans="1:7">
      <c r="A23" s="24" t="s">
        <v>56</v>
      </c>
      <c r="B23" s="24"/>
      <c r="C23" s="46"/>
      <c r="G23" s="39">
        <v>-1673601</v>
      </c>
    </row>
    <row r="24" spans="1:7">
      <c r="A24" s="24" t="s">
        <v>57</v>
      </c>
      <c r="B24" s="24"/>
      <c r="C24" s="46"/>
      <c r="G24" s="39">
        <f>G22+G23</f>
        <v>80023577.452521414</v>
      </c>
    </row>
    <row r="26" spans="1:7">
      <c r="A26" s="36" t="s">
        <v>58</v>
      </c>
      <c r="B26" s="36"/>
      <c r="C26" s="47">
        <v>4.65E-2</v>
      </c>
    </row>
    <row r="27" spans="1:7">
      <c r="A27" s="36" t="s">
        <v>59</v>
      </c>
      <c r="B27" s="36"/>
      <c r="C27" s="48">
        <f>C26/12</f>
        <v>3.875E-3</v>
      </c>
    </row>
    <row r="29" spans="1:7">
      <c r="A29" s="49">
        <v>44713</v>
      </c>
      <c r="B29" s="49"/>
      <c r="G29" s="27">
        <f>$G$24*$C$27</f>
        <v>310091.36262852047</v>
      </c>
    </row>
    <row r="30" spans="1:7">
      <c r="A30" s="49">
        <v>44743</v>
      </c>
      <c r="B30" s="49"/>
      <c r="G30" s="27">
        <f t="shared" ref="G30:G35" si="1">$G$24*$C$27</f>
        <v>310091.36262852047</v>
      </c>
    </row>
    <row r="31" spans="1:7">
      <c r="A31" s="49">
        <v>44774</v>
      </c>
      <c r="B31" s="49"/>
      <c r="G31" s="27">
        <f t="shared" si="1"/>
        <v>310091.36262852047</v>
      </c>
    </row>
    <row r="32" spans="1:7">
      <c r="A32" s="49">
        <v>44805</v>
      </c>
      <c r="B32" s="49"/>
      <c r="G32" s="27">
        <f t="shared" si="1"/>
        <v>310091.36262852047</v>
      </c>
    </row>
    <row r="33" spans="1:8">
      <c r="A33" s="49">
        <v>44835</v>
      </c>
      <c r="B33" s="49"/>
      <c r="G33" s="27">
        <f t="shared" si="1"/>
        <v>310091.36262852047</v>
      </c>
    </row>
    <row r="34" spans="1:8">
      <c r="A34" s="49">
        <v>44866</v>
      </c>
      <c r="B34" s="49"/>
      <c r="G34" s="27">
        <f t="shared" si="1"/>
        <v>310091.36262852047</v>
      </c>
    </row>
    <row r="35" spans="1:8">
      <c r="A35" s="49">
        <v>44896</v>
      </c>
      <c r="B35" s="49"/>
      <c r="G35" s="45">
        <f t="shared" si="1"/>
        <v>310091.36262852047</v>
      </c>
    </row>
    <row r="36" spans="1:8">
      <c r="A36" s="49" t="s">
        <v>60</v>
      </c>
      <c r="B36" s="49"/>
      <c r="G36" s="50">
        <f>SUM(G29:G35)</f>
        <v>2170639.5383996433</v>
      </c>
      <c r="H36" s="25" t="s">
        <v>61</v>
      </c>
    </row>
    <row r="38" spans="1:8">
      <c r="A38" s="49">
        <v>44927</v>
      </c>
      <c r="B38" s="51"/>
      <c r="C38" s="36"/>
      <c r="D38" s="52"/>
      <c r="E38" s="36"/>
      <c r="F38" s="36"/>
      <c r="G38" s="53">
        <f>$G$24*$C$27</f>
        <v>310091.36262852047</v>
      </c>
    </row>
    <row r="39" spans="1:8">
      <c r="A39" s="49">
        <v>44958</v>
      </c>
      <c r="B39" s="54"/>
      <c r="C39" s="36"/>
      <c r="D39" s="52"/>
      <c r="E39" s="36"/>
      <c r="F39" s="36"/>
      <c r="G39" s="53">
        <f t="shared" ref="G39:G50" si="2">$G$24*$C$27</f>
        <v>310091.36262852047</v>
      </c>
    </row>
    <row r="40" spans="1:8">
      <c r="A40" s="49">
        <v>44986</v>
      </c>
      <c r="B40" s="55"/>
      <c r="C40" s="55"/>
      <c r="D40" s="55"/>
      <c r="E40" s="55"/>
      <c r="F40" s="55"/>
      <c r="G40" s="56">
        <f t="shared" si="2"/>
        <v>310091.36262852047</v>
      </c>
    </row>
    <row r="41" spans="1:8">
      <c r="A41" s="49">
        <v>45017</v>
      </c>
      <c r="G41" s="27">
        <f t="shared" si="2"/>
        <v>310091.36262852047</v>
      </c>
    </row>
    <row r="42" spans="1:8">
      <c r="A42" s="49">
        <v>45047</v>
      </c>
      <c r="G42" s="27">
        <f t="shared" si="2"/>
        <v>310091.36262852047</v>
      </c>
    </row>
    <row r="43" spans="1:8">
      <c r="A43" s="49">
        <v>45078</v>
      </c>
      <c r="G43" s="27">
        <f t="shared" si="2"/>
        <v>310091.36262852047</v>
      </c>
    </row>
    <row r="44" spans="1:8">
      <c r="A44" s="49">
        <v>45108</v>
      </c>
      <c r="G44" s="27">
        <f t="shared" si="2"/>
        <v>310091.36262852047</v>
      </c>
    </row>
    <row r="45" spans="1:8">
      <c r="A45" s="49">
        <v>45139</v>
      </c>
      <c r="G45" s="27">
        <f t="shared" si="2"/>
        <v>310091.36262852047</v>
      </c>
    </row>
    <row r="46" spans="1:8">
      <c r="A46" s="49">
        <v>45170</v>
      </c>
      <c r="G46" s="27">
        <f t="shared" si="2"/>
        <v>310091.36262852047</v>
      </c>
    </row>
    <row r="47" spans="1:8">
      <c r="A47" s="49">
        <v>45200</v>
      </c>
      <c r="G47" s="27">
        <f t="shared" si="2"/>
        <v>310091.36262852047</v>
      </c>
    </row>
    <row r="48" spans="1:8">
      <c r="A48" s="49">
        <v>45231</v>
      </c>
      <c r="G48" s="27">
        <f t="shared" si="2"/>
        <v>310091.36262852047</v>
      </c>
    </row>
    <row r="49" spans="1:9">
      <c r="A49" s="49">
        <v>45261</v>
      </c>
      <c r="G49" s="42">
        <f t="shared" si="2"/>
        <v>310091.36262852047</v>
      </c>
    </row>
    <row r="50" spans="1:9">
      <c r="A50" s="49">
        <v>45292</v>
      </c>
      <c r="G50" s="45">
        <f t="shared" si="2"/>
        <v>310091.36262852047</v>
      </c>
      <c r="H50" s="255"/>
    </row>
    <row r="51" spans="1:9">
      <c r="A51" s="254" t="s">
        <v>766</v>
      </c>
      <c r="G51" s="27">
        <f>SUM(G38:G50)</f>
        <v>4031187.7141707661</v>
      </c>
      <c r="H51" s="43">
        <f>G51+G36</f>
        <v>6201827.2525704093</v>
      </c>
      <c r="I51" s="25" t="s">
        <v>70</v>
      </c>
    </row>
  </sheetData>
  <mergeCells count="1">
    <mergeCell ref="A8:A10"/>
  </mergeCells>
  <pageMargins left="0.7" right="0.7" top="0.75" bottom="0.75" header="0.3" footer="0.3"/>
  <pageSetup scale="52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338D-EF03-4E9F-A16D-F8A52B81454B}">
  <dimension ref="A1:H109"/>
  <sheetViews>
    <sheetView topLeftCell="A40" workbookViewId="0">
      <selection activeCell="E42" sqref="E42"/>
    </sheetView>
  </sheetViews>
  <sheetFormatPr defaultRowHeight="14.5"/>
  <cols>
    <col min="1" max="1" width="37" bestFit="1" customWidth="1"/>
    <col min="2" max="2" width="10.6328125" bestFit="1" customWidth="1"/>
    <col min="3" max="3" width="10" hidden="1" customWidth="1"/>
    <col min="4" max="4" width="16.36328125" bestFit="1" customWidth="1"/>
    <col min="5" max="5" width="19.453125" bestFit="1" customWidth="1"/>
    <col min="7" max="7" width="21.453125" customWidth="1"/>
  </cols>
  <sheetData>
    <row r="1" spans="1:8" ht="15.5" thickTop="1" thickBot="1">
      <c r="A1" s="59" t="s">
        <v>71</v>
      </c>
      <c r="B1" s="60" t="s">
        <v>72</v>
      </c>
      <c r="C1" s="60" t="s">
        <v>73</v>
      </c>
      <c r="D1" s="60" t="s">
        <v>74</v>
      </c>
      <c r="E1" s="60" t="s">
        <v>75</v>
      </c>
    </row>
    <row r="2" spans="1:8" ht="15" thickTop="1">
      <c r="A2" s="61" t="s">
        <v>76</v>
      </c>
      <c r="B2" s="62">
        <v>182419</v>
      </c>
      <c r="C2" s="63"/>
      <c r="D2" s="64"/>
      <c r="E2" s="64"/>
      <c r="G2" s="65">
        <f>D39+D70</f>
        <v>183732088.01000002</v>
      </c>
      <c r="H2" s="4" t="s">
        <v>77</v>
      </c>
    </row>
    <row r="3" spans="1:8">
      <c r="A3" s="66" t="s">
        <v>76</v>
      </c>
      <c r="B3" s="67">
        <v>182419</v>
      </c>
      <c r="C3" s="63">
        <v>44469</v>
      </c>
      <c r="D3" s="64">
        <v>192365016.27000001</v>
      </c>
      <c r="E3" s="64">
        <v>0</v>
      </c>
      <c r="G3" s="4"/>
      <c r="H3" s="4"/>
    </row>
    <row r="4" spans="1:8">
      <c r="A4" s="68" t="s">
        <v>78</v>
      </c>
      <c r="B4" s="67"/>
      <c r="C4" s="63"/>
      <c r="D4" s="64"/>
      <c r="E4" s="64">
        <f>'MO 95% Int Calc Mar21-Aug21'!B20</f>
        <v>653790.81999999995</v>
      </c>
      <c r="G4" s="4"/>
      <c r="H4" s="4"/>
    </row>
    <row r="5" spans="1:8">
      <c r="A5" s="68" t="s">
        <v>79</v>
      </c>
      <c r="B5" s="67"/>
      <c r="C5" s="63"/>
      <c r="D5" s="64"/>
      <c r="E5" s="64">
        <f>'MO 95% Int Calc Mar21-Aug21'!C20</f>
        <v>653790.81999999995</v>
      </c>
      <c r="G5" s="4"/>
      <c r="H5" s="4"/>
    </row>
    <row r="6" spans="1:8">
      <c r="A6" s="68" t="s">
        <v>80</v>
      </c>
      <c r="B6" s="67"/>
      <c r="C6" s="63"/>
      <c r="D6" s="64"/>
      <c r="E6" s="64">
        <f>'MO 95% Int Calc Mar21-Aug21'!D20</f>
        <v>653790.81999999995</v>
      </c>
      <c r="G6" s="4"/>
      <c r="H6" s="4"/>
    </row>
    <row r="7" spans="1:8">
      <c r="A7" s="68" t="s">
        <v>81</v>
      </c>
      <c r="B7" s="67"/>
      <c r="C7" s="63"/>
      <c r="D7" s="64"/>
      <c r="E7" s="64">
        <f>'MO 95% Int Calc Mar21-Aug21'!E20</f>
        <v>745414.44</v>
      </c>
      <c r="G7" s="4"/>
      <c r="H7" s="4"/>
    </row>
    <row r="8" spans="1:8">
      <c r="A8" s="68" t="s">
        <v>82</v>
      </c>
      <c r="B8" s="67"/>
      <c r="C8" s="63"/>
      <c r="D8" s="64"/>
      <c r="E8" s="64">
        <f>'MO 95% Int Calc Mar21-Aug21'!F20</f>
        <v>745414.44</v>
      </c>
      <c r="G8" s="4"/>
      <c r="H8" s="4"/>
    </row>
    <row r="9" spans="1:8">
      <c r="A9" s="68" t="s">
        <v>83</v>
      </c>
      <c r="B9" s="67"/>
      <c r="C9" s="63"/>
      <c r="D9" s="64"/>
      <c r="E9" s="64">
        <f>'MO 95% Int Calc Mar21-Aug21'!G20</f>
        <v>745414.44</v>
      </c>
      <c r="G9" s="4"/>
      <c r="H9" s="4"/>
    </row>
    <row r="10" spans="1:8">
      <c r="A10" s="68" t="s">
        <v>84</v>
      </c>
      <c r="B10" s="67"/>
      <c r="C10" s="63"/>
      <c r="D10" s="69"/>
      <c r="E10" s="69">
        <f>'MO 95% Int Calc Sep21-Feb22'!B20</f>
        <v>745414.44</v>
      </c>
      <c r="G10" s="4"/>
      <c r="H10" s="4"/>
    </row>
    <row r="11" spans="1:8">
      <c r="A11" s="68" t="s">
        <v>85</v>
      </c>
      <c r="B11" s="67"/>
      <c r="C11" s="63"/>
      <c r="D11" s="69"/>
      <c r="E11" s="69">
        <f>'MO 95% Int Calc Sep21-Feb22'!C20</f>
        <v>745414.44</v>
      </c>
      <c r="G11" s="4"/>
      <c r="H11" s="4"/>
    </row>
    <row r="12" spans="1:8">
      <c r="A12" s="68" t="s">
        <v>147</v>
      </c>
      <c r="B12" s="67"/>
      <c r="C12" s="63"/>
      <c r="D12" s="69"/>
      <c r="E12" s="69">
        <f>'MO 95% Int Calc Sep21-Feb22'!D20</f>
        <v>745414.44</v>
      </c>
      <c r="G12" s="4"/>
    </row>
    <row r="13" spans="1:8">
      <c r="A13" s="68" t="s">
        <v>148</v>
      </c>
      <c r="B13" s="67"/>
      <c r="C13" s="63"/>
      <c r="D13" s="69">
        <v>-8632928.2599999998</v>
      </c>
      <c r="E13" s="69">
        <f>'MO 95% Int Calc Sep21-Feb22'!E20</f>
        <v>711961.84</v>
      </c>
      <c r="G13" s="4"/>
    </row>
    <row r="14" spans="1:8">
      <c r="A14" s="68" t="s">
        <v>149</v>
      </c>
      <c r="B14" s="67"/>
      <c r="C14" s="63"/>
      <c r="D14" s="69"/>
      <c r="E14" s="69">
        <f>'MO 95% Int Calc Sep21-Feb22'!F20</f>
        <v>711961.84</v>
      </c>
      <c r="G14" s="4"/>
    </row>
    <row r="15" spans="1:8">
      <c r="A15" s="68" t="s">
        <v>150</v>
      </c>
      <c r="B15" s="67"/>
      <c r="C15" s="63"/>
      <c r="D15" s="69"/>
      <c r="E15" s="69">
        <f>'MO 95% Int Calc Sep21-Feb22'!G20</f>
        <v>711961.84</v>
      </c>
      <c r="G15" s="4"/>
    </row>
    <row r="16" spans="1:8">
      <c r="A16" s="68" t="s">
        <v>151</v>
      </c>
      <c r="B16" s="67"/>
      <c r="C16" s="63"/>
      <c r="D16" s="69"/>
      <c r="E16" s="69">
        <f>'MO 95% Int Calc Mar22-Aug22'!B20</f>
        <v>711961.84</v>
      </c>
      <c r="G16" s="4"/>
    </row>
    <row r="17" spans="1:8">
      <c r="A17" s="68" t="s">
        <v>152</v>
      </c>
      <c r="B17" s="67"/>
      <c r="C17" s="63"/>
      <c r="D17" s="69"/>
      <c r="E17" s="69">
        <f>'MO 95% Int Calc Mar22-Aug22'!C20</f>
        <v>711961.84</v>
      </c>
      <c r="G17" s="70"/>
    </row>
    <row r="18" spans="1:8">
      <c r="A18" s="68" t="s">
        <v>153</v>
      </c>
      <c r="B18" s="67"/>
      <c r="C18" s="63"/>
      <c r="D18" s="69"/>
      <c r="E18" s="69">
        <f>'MO 95% Int Calc Mar22-Aug22'!D20</f>
        <v>711961.84</v>
      </c>
      <c r="G18" s="4"/>
    </row>
    <row r="19" spans="1:8">
      <c r="A19" s="68" t="s">
        <v>154</v>
      </c>
      <c r="B19" s="67"/>
      <c r="C19" s="63"/>
      <c r="D19" s="69"/>
      <c r="E19" s="69">
        <f>'MO 95% Int Calc Mar22-Aug22'!E20</f>
        <v>711961.84</v>
      </c>
      <c r="G19" s="4"/>
    </row>
    <row r="20" spans="1:8">
      <c r="A20" s="68" t="s">
        <v>155</v>
      </c>
      <c r="B20" s="67"/>
      <c r="C20" s="63"/>
      <c r="D20" s="69"/>
      <c r="E20" s="69">
        <f>'MO 95% Int Calc Mar22-Aug22'!F20</f>
        <v>711961.84</v>
      </c>
      <c r="G20" s="4"/>
    </row>
    <row r="21" spans="1:8">
      <c r="A21" s="68" t="s">
        <v>156</v>
      </c>
      <c r="B21" s="67"/>
      <c r="C21" s="63"/>
      <c r="D21" s="69"/>
      <c r="E21" s="69">
        <f>'MO 95% Int Calc Mar22-Aug22'!G20</f>
        <v>711961.84</v>
      </c>
      <c r="G21" s="4"/>
    </row>
    <row r="22" spans="1:8">
      <c r="A22" s="68" t="s">
        <v>157</v>
      </c>
      <c r="B22" s="67"/>
      <c r="C22" s="63"/>
      <c r="D22" s="69"/>
      <c r="E22" s="69">
        <f>'MO 95% Int Calc Sept22-Dec22'!B20</f>
        <v>711961.84</v>
      </c>
      <c r="G22" s="4"/>
    </row>
    <row r="23" spans="1:8">
      <c r="A23" s="68" t="s">
        <v>158</v>
      </c>
      <c r="B23" s="67"/>
      <c r="C23" s="63"/>
      <c r="D23" s="69"/>
      <c r="E23" s="69">
        <f>'MO 95% Int Calc Sept22-Dec22'!C20</f>
        <v>711961.84</v>
      </c>
      <c r="G23" s="4"/>
    </row>
    <row r="24" spans="1:8">
      <c r="A24" s="68" t="s">
        <v>159</v>
      </c>
      <c r="B24" s="67"/>
      <c r="C24" s="63"/>
      <c r="D24" s="69"/>
      <c r="E24" s="69">
        <f>'MO 95% Int Calc Sept22-Dec22'!D20</f>
        <v>711961.84</v>
      </c>
      <c r="G24" s="4"/>
    </row>
    <row r="25" spans="1:8" ht="14.25" customHeight="1">
      <c r="A25" s="68" t="s">
        <v>160</v>
      </c>
      <c r="B25" s="67"/>
      <c r="C25" s="63"/>
      <c r="D25" s="69"/>
      <c r="E25" s="69">
        <f>'MO 95% Int Calc Sept22-Dec22'!E20</f>
        <v>711961.84</v>
      </c>
      <c r="G25" s="4"/>
    </row>
    <row r="26" spans="1:8" ht="14.25" customHeight="1">
      <c r="A26" s="68" t="s">
        <v>161</v>
      </c>
      <c r="B26" s="67"/>
      <c r="C26" s="63"/>
      <c r="D26" s="69"/>
      <c r="E26" s="69">
        <f>'MO 95% Int Calc Jan23-Dec23)'!B20</f>
        <v>711961.84</v>
      </c>
      <c r="G26" s="70">
        <f>SUM(E26:E38)</f>
        <v>9255503.9199999999</v>
      </c>
      <c r="H26" s="4" t="s">
        <v>178</v>
      </c>
    </row>
    <row r="27" spans="1:8" ht="14.25" customHeight="1">
      <c r="A27" s="68" t="s">
        <v>162</v>
      </c>
      <c r="B27" s="67"/>
      <c r="C27" s="63"/>
      <c r="D27" s="69"/>
      <c r="E27" s="69">
        <f>'MO 95% Int Calc Jan23-Dec23)'!C20</f>
        <v>711961.84</v>
      </c>
      <c r="G27" s="4"/>
    </row>
    <row r="28" spans="1:8" ht="14.25" customHeight="1">
      <c r="A28" s="68" t="s">
        <v>163</v>
      </c>
      <c r="B28" s="67"/>
      <c r="C28" s="63"/>
      <c r="D28" s="69"/>
      <c r="E28" s="69">
        <f>'MO 95% Int Calc Jan23-Dec23)'!D20</f>
        <v>711961.84</v>
      </c>
      <c r="G28" s="4"/>
    </row>
    <row r="29" spans="1:8" ht="14.25" customHeight="1">
      <c r="A29" s="68" t="s">
        <v>164</v>
      </c>
      <c r="B29" s="67"/>
      <c r="C29" s="63"/>
      <c r="D29" s="69"/>
      <c r="E29" s="69">
        <f>'MO 95% Int Calc Jan23-Dec23)'!E20</f>
        <v>711961.84</v>
      </c>
      <c r="G29" s="4"/>
    </row>
    <row r="30" spans="1:8" ht="14.25" customHeight="1">
      <c r="A30" s="68" t="s">
        <v>165</v>
      </c>
      <c r="B30" s="67"/>
      <c r="C30" s="63"/>
      <c r="D30" s="69"/>
      <c r="E30" s="69">
        <f>'MO 95% Int Calc Jan23-Dec23)'!F20</f>
        <v>711961.84</v>
      </c>
      <c r="G30" s="4"/>
    </row>
    <row r="31" spans="1:8" ht="14.25" customHeight="1">
      <c r="A31" s="68" t="s">
        <v>166</v>
      </c>
      <c r="B31" s="67"/>
      <c r="C31" s="63"/>
      <c r="D31" s="69"/>
      <c r="E31" s="69">
        <f>'MO 95% Int Calc Jan23-Dec23)'!G20</f>
        <v>711961.84</v>
      </c>
      <c r="G31" s="4"/>
    </row>
    <row r="32" spans="1:8" ht="14.25" customHeight="1">
      <c r="A32" s="68" t="s">
        <v>167</v>
      </c>
      <c r="B32" s="67"/>
      <c r="C32" s="63"/>
      <c r="D32" s="69"/>
      <c r="E32" s="69">
        <f>'MO 95% Int Calc Jan23-Dec23)'!H20</f>
        <v>711961.84</v>
      </c>
      <c r="G32" s="4"/>
    </row>
    <row r="33" spans="1:8" ht="14.25" customHeight="1">
      <c r="A33" s="68" t="s">
        <v>168</v>
      </c>
      <c r="B33" s="67"/>
      <c r="C33" s="63"/>
      <c r="D33" s="69"/>
      <c r="E33" s="69">
        <f>'MO 95% Int Calc Jan23-Dec23)'!I20</f>
        <v>711961.84</v>
      </c>
      <c r="G33" s="4"/>
    </row>
    <row r="34" spans="1:8" ht="14.25" customHeight="1">
      <c r="A34" s="68" t="s">
        <v>169</v>
      </c>
      <c r="B34" s="67"/>
      <c r="C34" s="63"/>
      <c r="D34" s="69"/>
      <c r="E34" s="69">
        <f>'MO 95% Int Calc Jan23-Dec23)'!J20</f>
        <v>711961.84</v>
      </c>
      <c r="G34" s="4"/>
    </row>
    <row r="35" spans="1:8" ht="14.25" customHeight="1">
      <c r="A35" s="68" t="s">
        <v>170</v>
      </c>
      <c r="B35" s="67"/>
      <c r="C35" s="63"/>
      <c r="D35" s="69"/>
      <c r="E35" s="69">
        <f>'MO 95% Int Calc Jan23-Dec23)'!K20</f>
        <v>711961.84</v>
      </c>
      <c r="G35" s="4"/>
    </row>
    <row r="36" spans="1:8" ht="14.25" customHeight="1">
      <c r="A36" s="68" t="s">
        <v>171</v>
      </c>
      <c r="B36" s="67"/>
      <c r="C36" s="63"/>
      <c r="D36" s="69"/>
      <c r="E36" s="69">
        <f>'MO 95% Int Calc Jan23-Dec23)'!L20</f>
        <v>711961.84</v>
      </c>
      <c r="G36" s="4"/>
    </row>
    <row r="37" spans="1:8" ht="14.25" customHeight="1">
      <c r="A37" s="68" t="s">
        <v>172</v>
      </c>
      <c r="B37" s="67"/>
      <c r="C37" s="63"/>
      <c r="D37" s="69"/>
      <c r="E37" s="69">
        <f>'MO 95% Int Calc Jan23-Dec23)'!M20</f>
        <v>711961.84</v>
      </c>
      <c r="G37" s="4"/>
    </row>
    <row r="38" spans="1:8" ht="14.25" customHeight="1">
      <c r="A38" s="68" t="s">
        <v>765</v>
      </c>
      <c r="B38" s="67"/>
      <c r="C38" s="63"/>
      <c r="D38" s="69"/>
      <c r="E38" s="69">
        <v>711961.84</v>
      </c>
      <c r="G38" s="4"/>
    </row>
    <row r="39" spans="1:8" ht="15" thickBot="1">
      <c r="A39" s="71" t="s">
        <v>174</v>
      </c>
      <c r="B39" s="72"/>
      <c r="C39" s="73"/>
      <c r="D39" s="74">
        <f>SUM(D3:D25)</f>
        <v>183732088.01000002</v>
      </c>
      <c r="E39" s="74">
        <f>SUM(E3:E38)</f>
        <v>24944866.939999994</v>
      </c>
      <c r="G39" s="65">
        <f>E70+E103</f>
        <v>4855703.6400000006</v>
      </c>
      <c r="H39" s="4" t="s">
        <v>100</v>
      </c>
    </row>
    <row r="40" spans="1:8" ht="15.5" thickTop="1" thickBot="1">
      <c r="C40" s="63"/>
      <c r="D40" s="64"/>
      <c r="E40" s="64"/>
      <c r="G40" s="70"/>
      <c r="H40" s="4"/>
    </row>
    <row r="41" spans="1:8" ht="15.5" thickTop="1" thickBot="1">
      <c r="A41" s="61" t="s">
        <v>101</v>
      </c>
      <c r="B41" s="62">
        <v>182420</v>
      </c>
      <c r="C41" s="63"/>
      <c r="D41" s="60" t="s">
        <v>74</v>
      </c>
      <c r="E41" s="60" t="s">
        <v>102</v>
      </c>
      <c r="G41" s="10"/>
    </row>
    <row r="42" spans="1:8" ht="15" thickTop="1">
      <c r="A42" s="66" t="s">
        <v>101</v>
      </c>
      <c r="B42" s="67">
        <v>182420</v>
      </c>
      <c r="C42" s="63">
        <v>44469</v>
      </c>
      <c r="D42" s="64"/>
      <c r="E42" s="64">
        <v>133692.51</v>
      </c>
    </row>
    <row r="43" spans="1:8">
      <c r="A43" s="68" t="s">
        <v>103</v>
      </c>
      <c r="B43" s="67"/>
      <c r="C43" s="63"/>
      <c r="D43" s="69"/>
      <c r="E43" s="69">
        <f>700.92</f>
        <v>700.92</v>
      </c>
    </row>
    <row r="44" spans="1:8">
      <c r="A44" s="68" t="s">
        <v>86</v>
      </c>
      <c r="B44" s="67"/>
      <c r="C44" s="63"/>
      <c r="D44" s="69"/>
      <c r="E44" s="69"/>
    </row>
    <row r="45" spans="1:8">
      <c r="A45" s="68" t="s">
        <v>87</v>
      </c>
      <c r="B45" s="67"/>
      <c r="C45" s="63"/>
      <c r="D45" s="69"/>
      <c r="E45" s="69">
        <v>6712.44</v>
      </c>
    </row>
    <row r="46" spans="1:8">
      <c r="A46" s="68" t="s">
        <v>88</v>
      </c>
      <c r="B46" s="67"/>
      <c r="C46" s="63"/>
      <c r="D46" s="69"/>
      <c r="E46" s="69"/>
    </row>
    <row r="47" spans="1:8">
      <c r="A47" s="68" t="s">
        <v>89</v>
      </c>
      <c r="B47" s="67"/>
      <c r="C47" s="63"/>
      <c r="D47" s="69"/>
      <c r="E47" s="69">
        <v>578.66</v>
      </c>
    </row>
    <row r="48" spans="1:8">
      <c r="A48" s="68" t="s">
        <v>90</v>
      </c>
      <c r="B48" s="67"/>
      <c r="C48" s="63"/>
      <c r="D48" s="69"/>
      <c r="E48" s="69">
        <v>110413.25</v>
      </c>
      <c r="G48" s="10"/>
    </row>
    <row r="49" spans="1:7">
      <c r="A49" s="68" t="s">
        <v>91</v>
      </c>
      <c r="B49" s="67"/>
      <c r="C49" s="63"/>
      <c r="D49" s="69"/>
      <c r="E49" s="69">
        <v>-990</v>
      </c>
      <c r="G49" s="10"/>
    </row>
    <row r="50" spans="1:7">
      <c r="A50" s="68" t="s">
        <v>92</v>
      </c>
      <c r="B50" s="67"/>
      <c r="C50" s="63"/>
      <c r="D50" s="69"/>
      <c r="E50" s="69">
        <v>0</v>
      </c>
      <c r="G50" s="10"/>
    </row>
    <row r="51" spans="1:7">
      <c r="A51" s="68" t="s">
        <v>93</v>
      </c>
      <c r="B51" s="67"/>
      <c r="C51" s="63"/>
      <c r="D51" s="69"/>
      <c r="E51" s="69">
        <f>'182420'!I69</f>
        <v>-6434</v>
      </c>
    </row>
    <row r="52" spans="1:7">
      <c r="A52" s="68" t="s">
        <v>94</v>
      </c>
      <c r="B52" s="67"/>
      <c r="C52" s="63"/>
      <c r="D52" s="69"/>
      <c r="E52" s="69">
        <f>'182420'!I72</f>
        <v>1035.94</v>
      </c>
    </row>
    <row r="53" spans="1:7">
      <c r="A53" s="68" t="s">
        <v>95</v>
      </c>
      <c r="B53" s="67"/>
      <c r="C53" s="63"/>
      <c r="D53" s="69"/>
      <c r="E53" s="69">
        <v>0</v>
      </c>
      <c r="G53" s="10"/>
    </row>
    <row r="54" spans="1:7">
      <c r="A54" s="68" t="s">
        <v>96</v>
      </c>
      <c r="B54" s="67"/>
      <c r="C54" s="63"/>
      <c r="D54" s="69"/>
      <c r="E54" s="69">
        <v>0</v>
      </c>
    </row>
    <row r="55" spans="1:7">
      <c r="A55" s="68" t="s">
        <v>97</v>
      </c>
      <c r="B55" s="67"/>
      <c r="C55" s="63"/>
      <c r="D55" s="69"/>
      <c r="E55" s="69">
        <v>0</v>
      </c>
    </row>
    <row r="56" spans="1:7">
      <c r="A56" s="68" t="s">
        <v>98</v>
      </c>
      <c r="B56" s="67"/>
      <c r="C56" s="63"/>
      <c r="D56" s="69"/>
      <c r="E56" s="69">
        <f>'182420'!I77+'182420'!I78</f>
        <v>3106.2400000000002</v>
      </c>
    </row>
    <row r="57" spans="1:7">
      <c r="A57" s="68" t="s">
        <v>99</v>
      </c>
      <c r="B57" s="67"/>
      <c r="C57" s="63"/>
      <c r="D57" s="69"/>
      <c r="E57" s="69">
        <v>0</v>
      </c>
    </row>
    <row r="58" spans="1:7">
      <c r="A58" s="68" t="s">
        <v>135</v>
      </c>
      <c r="B58" s="67"/>
      <c r="C58" s="63"/>
      <c r="D58" s="69"/>
      <c r="E58" s="69">
        <f>'182420'!I80</f>
        <v>3000</v>
      </c>
    </row>
    <row r="59" spans="1:7">
      <c r="A59" s="68" t="s">
        <v>136</v>
      </c>
      <c r="B59" s="67"/>
      <c r="C59" s="63"/>
      <c r="D59" s="69"/>
      <c r="E59" s="69">
        <f>'182420'!I82+'182420'!I83</f>
        <v>-1790</v>
      </c>
    </row>
    <row r="60" spans="1:7">
      <c r="A60" s="68" t="s">
        <v>137</v>
      </c>
      <c r="B60" s="67"/>
      <c r="C60" s="63"/>
      <c r="D60" s="69"/>
      <c r="E60" s="69">
        <f>'182420'!I85+'182420'!I87</f>
        <v>10260</v>
      </c>
    </row>
    <row r="61" spans="1:7">
      <c r="A61" s="68" t="s">
        <v>138</v>
      </c>
      <c r="B61" s="67"/>
      <c r="C61" s="63"/>
      <c r="D61" s="69"/>
      <c r="E61" s="69">
        <f>'182420'!I89+'182420'!I90</f>
        <v>2480</v>
      </c>
    </row>
    <row r="62" spans="1:7">
      <c r="A62" s="68" t="s">
        <v>139</v>
      </c>
      <c r="B62" s="67"/>
      <c r="C62" s="63"/>
      <c r="D62" s="69"/>
      <c r="E62" s="69">
        <f>'182420'!I91</f>
        <v>-13950</v>
      </c>
    </row>
    <row r="63" spans="1:7">
      <c r="A63" s="68" t="s">
        <v>140</v>
      </c>
      <c r="B63" s="67"/>
      <c r="C63" s="63"/>
      <c r="D63" s="69"/>
      <c r="E63" s="69"/>
    </row>
    <row r="64" spans="1:7">
      <c r="A64" s="68" t="s">
        <v>141</v>
      </c>
      <c r="B64" s="67"/>
      <c r="C64" s="63"/>
      <c r="D64" s="69"/>
      <c r="E64" s="69"/>
    </row>
    <row r="65" spans="1:5">
      <c r="A65" s="68" t="s">
        <v>142</v>
      </c>
      <c r="B65" s="67"/>
      <c r="C65" s="63"/>
      <c r="D65" s="69"/>
      <c r="E65" s="69"/>
    </row>
    <row r="66" spans="1:5">
      <c r="A66" s="68" t="s">
        <v>143</v>
      </c>
      <c r="B66" s="67"/>
      <c r="C66" s="63"/>
      <c r="D66" s="69"/>
      <c r="E66" s="69"/>
    </row>
    <row r="67" spans="1:5">
      <c r="A67" s="68" t="s">
        <v>144</v>
      </c>
      <c r="B67" s="67"/>
      <c r="C67" s="63"/>
      <c r="D67" s="69"/>
      <c r="E67" s="69"/>
    </row>
    <row r="68" spans="1:5">
      <c r="A68" s="68" t="s">
        <v>145</v>
      </c>
      <c r="B68" s="67"/>
      <c r="C68" s="63"/>
      <c r="D68" s="69"/>
      <c r="E68" s="69"/>
    </row>
    <row r="69" spans="1:5">
      <c r="A69" s="68" t="s">
        <v>146</v>
      </c>
      <c r="B69" s="67"/>
      <c r="C69" s="63"/>
      <c r="D69" s="69"/>
      <c r="E69" s="69"/>
    </row>
    <row r="70" spans="1:5" ht="15" thickBot="1">
      <c r="A70" s="71" t="s">
        <v>173</v>
      </c>
      <c r="B70" s="75"/>
      <c r="C70" s="73"/>
      <c r="D70" s="74">
        <f>SUM(D42:D57)</f>
        <v>0</v>
      </c>
      <c r="E70" s="74">
        <f>SUM(E42:E69)</f>
        <v>248815.96000000002</v>
      </c>
    </row>
    <row r="71" spans="1:5" ht="15" thickTop="1">
      <c r="C71" s="63"/>
      <c r="D71" s="64"/>
      <c r="E71" s="64"/>
    </row>
    <row r="72" spans="1:5">
      <c r="C72" s="63"/>
      <c r="D72" s="64"/>
      <c r="E72" s="64"/>
    </row>
    <row r="73" spans="1:5">
      <c r="A73" s="76" t="s">
        <v>104</v>
      </c>
      <c r="B73">
        <v>186219</v>
      </c>
      <c r="C73" s="63"/>
      <c r="D73" s="64"/>
      <c r="E73" s="64"/>
    </row>
    <row r="74" spans="1:5">
      <c r="A74" t="s">
        <v>105</v>
      </c>
      <c r="C74" s="63"/>
      <c r="D74" s="64"/>
      <c r="E74" s="64">
        <f>SUM('186219'!I3:I4)</f>
        <v>725.40000000000009</v>
      </c>
    </row>
    <row r="75" spans="1:5">
      <c r="A75" t="s">
        <v>106</v>
      </c>
      <c r="C75" s="63"/>
      <c r="D75" s="64"/>
      <c r="E75" s="64">
        <f>SUM('186219'!I5)</f>
        <v>4043.73</v>
      </c>
    </row>
    <row r="76" spans="1:5">
      <c r="A76" s="68" t="s">
        <v>103</v>
      </c>
      <c r="C76" s="63"/>
      <c r="D76" s="64"/>
      <c r="E76" s="64">
        <v>0</v>
      </c>
    </row>
    <row r="77" spans="1:5">
      <c r="A77" s="68" t="s">
        <v>86</v>
      </c>
      <c r="C77" s="63"/>
      <c r="D77" s="64"/>
      <c r="E77" s="64">
        <f>SUM('186219'!I6)</f>
        <v>1633</v>
      </c>
    </row>
    <row r="78" spans="1:5">
      <c r="A78" s="68" t="s">
        <v>87</v>
      </c>
      <c r="C78" s="63"/>
      <c r="D78" s="64"/>
      <c r="E78" s="64">
        <f>SUM('186219'!I7:I8)</f>
        <v>10608</v>
      </c>
    </row>
    <row r="79" spans="1:5">
      <c r="A79" s="68" t="s">
        <v>88</v>
      </c>
      <c r="C79" s="63"/>
      <c r="D79" s="64"/>
      <c r="E79" s="64">
        <v>0</v>
      </c>
    </row>
    <row r="80" spans="1:5">
      <c r="A80" s="68" t="s">
        <v>89</v>
      </c>
      <c r="C80" s="63"/>
      <c r="D80" s="64"/>
      <c r="E80" s="64">
        <v>0</v>
      </c>
    </row>
    <row r="81" spans="1:5">
      <c r="A81" s="68" t="s">
        <v>90</v>
      </c>
      <c r="C81" s="63"/>
      <c r="D81" s="64"/>
      <c r="E81" s="64">
        <f>SUM('186219'!I9:I11)</f>
        <v>39346.5</v>
      </c>
    </row>
    <row r="82" spans="1:5">
      <c r="A82" s="68" t="s">
        <v>91</v>
      </c>
      <c r="C82" s="63"/>
      <c r="D82" s="64"/>
      <c r="E82" s="64">
        <f>SUM('186219'!I12:I15)</f>
        <v>83097.740000000005</v>
      </c>
    </row>
    <row r="83" spans="1:5">
      <c r="A83" s="68" t="s">
        <v>92</v>
      </c>
      <c r="C83" s="63"/>
      <c r="D83" s="64"/>
      <c r="E83" s="64">
        <f>SUM('186219'!I16:I21)</f>
        <v>235413.11</v>
      </c>
    </row>
    <row r="84" spans="1:5">
      <c r="A84" s="68" t="s">
        <v>93</v>
      </c>
      <c r="C84" s="63"/>
      <c r="D84" s="64"/>
      <c r="E84" s="64">
        <f>SUM('186219'!I22:I31)</f>
        <v>118954.58</v>
      </c>
    </row>
    <row r="85" spans="1:5">
      <c r="A85" s="68" t="s">
        <v>94</v>
      </c>
      <c r="C85" s="63"/>
      <c r="D85" s="64"/>
      <c r="E85" s="64">
        <f>SUM('186219'!I32:I46)</f>
        <v>805219.83999999997</v>
      </c>
    </row>
    <row r="86" spans="1:5">
      <c r="A86" s="68" t="s">
        <v>95</v>
      </c>
      <c r="C86" s="63"/>
      <c r="D86" s="64"/>
      <c r="E86" s="64">
        <f>SUM('186219'!I47:I53)</f>
        <v>97171.35</v>
      </c>
    </row>
    <row r="87" spans="1:5">
      <c r="A87" s="68" t="s">
        <v>96</v>
      </c>
      <c r="C87" s="63"/>
      <c r="D87" s="64"/>
      <c r="E87" s="64">
        <f>SUM('186219'!I54:I63)</f>
        <v>76054</v>
      </c>
    </row>
    <row r="88" spans="1:5">
      <c r="A88" s="68" t="s">
        <v>97</v>
      </c>
      <c r="C88" s="63"/>
      <c r="D88" s="64"/>
      <c r="E88" s="64">
        <f>SUM('186219'!I64:I73)</f>
        <v>582725</v>
      </c>
    </row>
    <row r="89" spans="1:5">
      <c r="A89" s="68" t="s">
        <v>98</v>
      </c>
      <c r="C89" s="63"/>
      <c r="D89" s="64"/>
      <c r="E89" s="64">
        <f>SUM('186219'!I74:I81)</f>
        <v>89519</v>
      </c>
    </row>
    <row r="90" spans="1:5">
      <c r="A90" s="68" t="s">
        <v>99</v>
      </c>
      <c r="C90" s="63"/>
      <c r="D90" s="64"/>
      <c r="E90" s="64">
        <f>SUM('186219'!I82:I89)</f>
        <v>82655.040000000008</v>
      </c>
    </row>
    <row r="91" spans="1:5">
      <c r="A91" s="68" t="s">
        <v>135</v>
      </c>
      <c r="C91" s="63"/>
      <c r="D91" s="64"/>
      <c r="E91" s="64">
        <f>SUM('186219'!I90:I94)</f>
        <v>222882.12</v>
      </c>
    </row>
    <row r="92" spans="1:5">
      <c r="A92" s="68" t="s">
        <v>136</v>
      </c>
      <c r="C92" s="63"/>
      <c r="D92" s="64"/>
      <c r="E92" s="64">
        <f>SUM('186219'!I95:I96)</f>
        <v>6720.73</v>
      </c>
    </row>
    <row r="93" spans="1:5">
      <c r="A93" s="68" t="s">
        <v>137</v>
      </c>
      <c r="C93" s="63"/>
      <c r="D93" s="64"/>
      <c r="E93" s="64">
        <f>SUM('186219'!I97:I99)</f>
        <v>88733</v>
      </c>
    </row>
    <row r="94" spans="1:5">
      <c r="A94" s="68" t="s">
        <v>138</v>
      </c>
      <c r="C94" s="63"/>
      <c r="D94" s="64"/>
      <c r="E94" s="64">
        <f>SUM('186219'!I100:I101)</f>
        <v>89408</v>
      </c>
    </row>
    <row r="95" spans="1:5">
      <c r="A95" s="68" t="s">
        <v>139</v>
      </c>
      <c r="C95" s="63"/>
      <c r="D95" s="64"/>
      <c r="E95" s="64">
        <f>SUM('186219'!I102:I106)</f>
        <v>94531.74</v>
      </c>
    </row>
    <row r="96" spans="1:5">
      <c r="A96" s="68" t="s">
        <v>140</v>
      </c>
      <c r="C96" s="63"/>
      <c r="D96" s="64"/>
      <c r="E96" s="64">
        <f>SUM('186219'!I107:I116)</f>
        <v>173824.05</v>
      </c>
    </row>
    <row r="97" spans="1:5">
      <c r="A97" s="68" t="s">
        <v>141</v>
      </c>
      <c r="C97" s="63"/>
      <c r="D97" s="64"/>
      <c r="E97" s="64">
        <f>SUM('186219'!I117:I119)</f>
        <v>9099.5</v>
      </c>
    </row>
    <row r="98" spans="1:5">
      <c r="A98" s="68" t="s">
        <v>142</v>
      </c>
      <c r="C98" s="63"/>
      <c r="D98" s="64"/>
      <c r="E98" s="64">
        <f>SUM('186219'!I120:I122)</f>
        <v>114026</v>
      </c>
    </row>
    <row r="99" spans="1:5">
      <c r="A99" s="68" t="s">
        <v>143</v>
      </c>
      <c r="C99" s="63"/>
      <c r="D99" s="64"/>
      <c r="E99" s="64">
        <f>SUM('186219'!I123:I128)</f>
        <v>766097.22</v>
      </c>
    </row>
    <row r="100" spans="1:5">
      <c r="A100" s="68" t="s">
        <v>144</v>
      </c>
      <c r="C100" s="63"/>
      <c r="D100" s="64"/>
      <c r="E100" s="64">
        <f>SUM('186219'!I129:I130)</f>
        <v>677492</v>
      </c>
    </row>
    <row r="101" spans="1:5">
      <c r="A101" s="68" t="s">
        <v>145</v>
      </c>
      <c r="C101" s="63"/>
      <c r="D101" s="64"/>
      <c r="E101" s="64">
        <f>SUM('186219'!I131:I132)</f>
        <v>-290847.5</v>
      </c>
    </row>
    <row r="102" spans="1:5">
      <c r="A102" s="68" t="s">
        <v>146</v>
      </c>
      <c r="C102" s="63"/>
      <c r="D102" s="64"/>
      <c r="E102" s="64">
        <f>SUM('186219'!I133:I146)</f>
        <v>427754.53</v>
      </c>
    </row>
    <row r="103" spans="1:5" ht="15" thickBot="1">
      <c r="A103" s="71" t="s">
        <v>107</v>
      </c>
      <c r="B103" s="75"/>
      <c r="C103" s="73"/>
      <c r="D103" s="74"/>
      <c r="E103" s="74">
        <f>SUM(E74:E102)</f>
        <v>4606887.6800000006</v>
      </c>
    </row>
    <row r="104" spans="1:5" ht="15" thickTop="1">
      <c r="C104" s="63"/>
    </row>
    <row r="105" spans="1:5">
      <c r="C105" s="63"/>
    </row>
    <row r="106" spans="1:5">
      <c r="C106" s="63"/>
    </row>
    <row r="107" spans="1:5">
      <c r="C107" s="63"/>
    </row>
    <row r="108" spans="1:5">
      <c r="C108" s="63"/>
    </row>
    <row r="109" spans="1:5">
      <c r="C109" s="63"/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FC95D-29AD-4BBF-B9DC-A177BDF593AC}">
  <dimension ref="A1:R283"/>
  <sheetViews>
    <sheetView workbookViewId="0">
      <pane ySplit="2" topLeftCell="A130" activePane="bottomLeft" state="frozen"/>
      <selection activeCell="N224" sqref="N224"/>
      <selection pane="bottomLeft" activeCell="Q76" sqref="Q76:R94"/>
    </sheetView>
  </sheetViews>
  <sheetFormatPr defaultColWidth="10.36328125" defaultRowHeight="14.5"/>
  <cols>
    <col min="1" max="1" width="8.08984375" style="191" customWidth="1"/>
    <col min="2" max="3" width="14.90625" style="191" customWidth="1"/>
    <col min="4" max="4" width="11.453125" style="191" customWidth="1"/>
    <col min="5" max="6" width="11.08984375" style="191" bestFit="1" customWidth="1"/>
    <col min="7" max="7" width="12.08984375" style="191" customWidth="1"/>
    <col min="8" max="8" width="41.90625" style="191" customWidth="1"/>
    <col min="9" max="9" width="13.36328125" style="192" bestFit="1" customWidth="1"/>
    <col min="10" max="10" width="14.90625" style="191" customWidth="1"/>
    <col min="11" max="11" width="8.08984375" style="191" customWidth="1"/>
    <col min="12" max="12" width="6.6328125" style="191" customWidth="1"/>
    <col min="13" max="13" width="18.453125" style="191" bestFit="1" customWidth="1"/>
    <col min="14" max="14" width="10.36328125" style="191"/>
    <col min="15" max="15" width="12.90625" style="191" bestFit="1" customWidth="1"/>
    <col min="16" max="17" width="10.36328125" style="191"/>
    <col min="18" max="18" width="12.90625" style="191" bestFit="1" customWidth="1"/>
    <col min="19" max="256" width="10.36328125" style="191"/>
    <col min="257" max="257" width="8.08984375" style="191" customWidth="1"/>
    <col min="258" max="259" width="14.90625" style="191" customWidth="1"/>
    <col min="260" max="260" width="11.453125" style="191" customWidth="1"/>
    <col min="261" max="262" width="11.08984375" style="191" bestFit="1" customWidth="1"/>
    <col min="263" max="263" width="12.08984375" style="191" customWidth="1"/>
    <col min="264" max="264" width="41.90625" style="191" customWidth="1"/>
    <col min="265" max="265" width="12.90625" style="191" bestFit="1" customWidth="1"/>
    <col min="266" max="266" width="14.90625" style="191" customWidth="1"/>
    <col min="267" max="267" width="8.08984375" style="191" customWidth="1"/>
    <col min="268" max="268" width="6.6328125" style="191" customWidth="1"/>
    <col min="269" max="512" width="10.36328125" style="191"/>
    <col min="513" max="513" width="8.08984375" style="191" customWidth="1"/>
    <col min="514" max="515" width="14.90625" style="191" customWidth="1"/>
    <col min="516" max="516" width="11.453125" style="191" customWidth="1"/>
    <col min="517" max="518" width="11.08984375" style="191" bestFit="1" customWidth="1"/>
    <col min="519" max="519" width="12.08984375" style="191" customWidth="1"/>
    <col min="520" max="520" width="41.90625" style="191" customWidth="1"/>
    <col min="521" max="521" width="12.90625" style="191" bestFit="1" customWidth="1"/>
    <col min="522" max="522" width="14.90625" style="191" customWidth="1"/>
    <col min="523" max="523" width="8.08984375" style="191" customWidth="1"/>
    <col min="524" max="524" width="6.6328125" style="191" customWidth="1"/>
    <col min="525" max="768" width="10.36328125" style="191"/>
    <col min="769" max="769" width="8.08984375" style="191" customWidth="1"/>
    <col min="770" max="771" width="14.90625" style="191" customWidth="1"/>
    <col min="772" max="772" width="11.453125" style="191" customWidth="1"/>
    <col min="773" max="774" width="11.08984375" style="191" bestFit="1" customWidth="1"/>
    <col min="775" max="775" width="12.08984375" style="191" customWidth="1"/>
    <col min="776" max="776" width="41.90625" style="191" customWidth="1"/>
    <col min="777" max="777" width="12.90625" style="191" bestFit="1" customWidth="1"/>
    <col min="778" max="778" width="14.90625" style="191" customWidth="1"/>
    <col min="779" max="779" width="8.08984375" style="191" customWidth="1"/>
    <col min="780" max="780" width="6.6328125" style="191" customWidth="1"/>
    <col min="781" max="1024" width="10.36328125" style="191"/>
    <col min="1025" max="1025" width="8.08984375" style="191" customWidth="1"/>
    <col min="1026" max="1027" width="14.90625" style="191" customWidth="1"/>
    <col min="1028" max="1028" width="11.453125" style="191" customWidth="1"/>
    <col min="1029" max="1030" width="11.08984375" style="191" bestFit="1" customWidth="1"/>
    <col min="1031" max="1031" width="12.08984375" style="191" customWidth="1"/>
    <col min="1032" max="1032" width="41.90625" style="191" customWidth="1"/>
    <col min="1033" max="1033" width="12.90625" style="191" bestFit="1" customWidth="1"/>
    <col min="1034" max="1034" width="14.90625" style="191" customWidth="1"/>
    <col min="1035" max="1035" width="8.08984375" style="191" customWidth="1"/>
    <col min="1036" max="1036" width="6.6328125" style="191" customWidth="1"/>
    <col min="1037" max="1280" width="10.36328125" style="191"/>
    <col min="1281" max="1281" width="8.08984375" style="191" customWidth="1"/>
    <col min="1282" max="1283" width="14.90625" style="191" customWidth="1"/>
    <col min="1284" max="1284" width="11.453125" style="191" customWidth="1"/>
    <col min="1285" max="1286" width="11.08984375" style="191" bestFit="1" customWidth="1"/>
    <col min="1287" max="1287" width="12.08984375" style="191" customWidth="1"/>
    <col min="1288" max="1288" width="41.90625" style="191" customWidth="1"/>
    <col min="1289" max="1289" width="12.90625" style="191" bestFit="1" customWidth="1"/>
    <col min="1290" max="1290" width="14.90625" style="191" customWidth="1"/>
    <col min="1291" max="1291" width="8.08984375" style="191" customWidth="1"/>
    <col min="1292" max="1292" width="6.6328125" style="191" customWidth="1"/>
    <col min="1293" max="1536" width="10.36328125" style="191"/>
    <col min="1537" max="1537" width="8.08984375" style="191" customWidth="1"/>
    <col min="1538" max="1539" width="14.90625" style="191" customWidth="1"/>
    <col min="1540" max="1540" width="11.453125" style="191" customWidth="1"/>
    <col min="1541" max="1542" width="11.08984375" style="191" bestFit="1" customWidth="1"/>
    <col min="1543" max="1543" width="12.08984375" style="191" customWidth="1"/>
    <col min="1544" max="1544" width="41.90625" style="191" customWidth="1"/>
    <col min="1545" max="1545" width="12.90625" style="191" bestFit="1" customWidth="1"/>
    <col min="1546" max="1546" width="14.90625" style="191" customWidth="1"/>
    <col min="1547" max="1547" width="8.08984375" style="191" customWidth="1"/>
    <col min="1548" max="1548" width="6.6328125" style="191" customWidth="1"/>
    <col min="1549" max="1792" width="10.36328125" style="191"/>
    <col min="1793" max="1793" width="8.08984375" style="191" customWidth="1"/>
    <col min="1794" max="1795" width="14.90625" style="191" customWidth="1"/>
    <col min="1796" max="1796" width="11.453125" style="191" customWidth="1"/>
    <col min="1797" max="1798" width="11.08984375" style="191" bestFit="1" customWidth="1"/>
    <col min="1799" max="1799" width="12.08984375" style="191" customWidth="1"/>
    <col min="1800" max="1800" width="41.90625" style="191" customWidth="1"/>
    <col min="1801" max="1801" width="12.90625" style="191" bestFit="1" customWidth="1"/>
    <col min="1802" max="1802" width="14.90625" style="191" customWidth="1"/>
    <col min="1803" max="1803" width="8.08984375" style="191" customWidth="1"/>
    <col min="1804" max="1804" width="6.6328125" style="191" customWidth="1"/>
    <col min="1805" max="2048" width="10.36328125" style="191"/>
    <col min="2049" max="2049" width="8.08984375" style="191" customWidth="1"/>
    <col min="2050" max="2051" width="14.90625" style="191" customWidth="1"/>
    <col min="2052" max="2052" width="11.453125" style="191" customWidth="1"/>
    <col min="2053" max="2054" width="11.08984375" style="191" bestFit="1" customWidth="1"/>
    <col min="2055" max="2055" width="12.08984375" style="191" customWidth="1"/>
    <col min="2056" max="2056" width="41.90625" style="191" customWidth="1"/>
    <col min="2057" max="2057" width="12.90625" style="191" bestFit="1" customWidth="1"/>
    <col min="2058" max="2058" width="14.90625" style="191" customWidth="1"/>
    <col min="2059" max="2059" width="8.08984375" style="191" customWidth="1"/>
    <col min="2060" max="2060" width="6.6328125" style="191" customWidth="1"/>
    <col min="2061" max="2304" width="10.36328125" style="191"/>
    <col min="2305" max="2305" width="8.08984375" style="191" customWidth="1"/>
    <col min="2306" max="2307" width="14.90625" style="191" customWidth="1"/>
    <col min="2308" max="2308" width="11.453125" style="191" customWidth="1"/>
    <col min="2309" max="2310" width="11.08984375" style="191" bestFit="1" customWidth="1"/>
    <col min="2311" max="2311" width="12.08984375" style="191" customWidth="1"/>
    <col min="2312" max="2312" width="41.90625" style="191" customWidth="1"/>
    <col min="2313" max="2313" width="12.90625" style="191" bestFit="1" customWidth="1"/>
    <col min="2314" max="2314" width="14.90625" style="191" customWidth="1"/>
    <col min="2315" max="2315" width="8.08984375" style="191" customWidth="1"/>
    <col min="2316" max="2316" width="6.6328125" style="191" customWidth="1"/>
    <col min="2317" max="2560" width="10.36328125" style="191"/>
    <col min="2561" max="2561" width="8.08984375" style="191" customWidth="1"/>
    <col min="2562" max="2563" width="14.90625" style="191" customWidth="1"/>
    <col min="2564" max="2564" width="11.453125" style="191" customWidth="1"/>
    <col min="2565" max="2566" width="11.08984375" style="191" bestFit="1" customWidth="1"/>
    <col min="2567" max="2567" width="12.08984375" style="191" customWidth="1"/>
    <col min="2568" max="2568" width="41.90625" style="191" customWidth="1"/>
    <col min="2569" max="2569" width="12.90625" style="191" bestFit="1" customWidth="1"/>
    <col min="2570" max="2570" width="14.90625" style="191" customWidth="1"/>
    <col min="2571" max="2571" width="8.08984375" style="191" customWidth="1"/>
    <col min="2572" max="2572" width="6.6328125" style="191" customWidth="1"/>
    <col min="2573" max="2816" width="10.36328125" style="191"/>
    <col min="2817" max="2817" width="8.08984375" style="191" customWidth="1"/>
    <col min="2818" max="2819" width="14.90625" style="191" customWidth="1"/>
    <col min="2820" max="2820" width="11.453125" style="191" customWidth="1"/>
    <col min="2821" max="2822" width="11.08984375" style="191" bestFit="1" customWidth="1"/>
    <col min="2823" max="2823" width="12.08984375" style="191" customWidth="1"/>
    <col min="2824" max="2824" width="41.90625" style="191" customWidth="1"/>
    <col min="2825" max="2825" width="12.90625" style="191" bestFit="1" customWidth="1"/>
    <col min="2826" max="2826" width="14.90625" style="191" customWidth="1"/>
    <col min="2827" max="2827" width="8.08984375" style="191" customWidth="1"/>
    <col min="2828" max="2828" width="6.6328125" style="191" customWidth="1"/>
    <col min="2829" max="3072" width="10.36328125" style="191"/>
    <col min="3073" max="3073" width="8.08984375" style="191" customWidth="1"/>
    <col min="3074" max="3075" width="14.90625" style="191" customWidth="1"/>
    <col min="3076" max="3076" width="11.453125" style="191" customWidth="1"/>
    <col min="3077" max="3078" width="11.08984375" style="191" bestFit="1" customWidth="1"/>
    <col min="3079" max="3079" width="12.08984375" style="191" customWidth="1"/>
    <col min="3080" max="3080" width="41.90625" style="191" customWidth="1"/>
    <col min="3081" max="3081" width="12.90625" style="191" bestFit="1" customWidth="1"/>
    <col min="3082" max="3082" width="14.90625" style="191" customWidth="1"/>
    <col min="3083" max="3083" width="8.08984375" style="191" customWidth="1"/>
    <col min="3084" max="3084" width="6.6328125" style="191" customWidth="1"/>
    <col min="3085" max="3328" width="10.36328125" style="191"/>
    <col min="3329" max="3329" width="8.08984375" style="191" customWidth="1"/>
    <col min="3330" max="3331" width="14.90625" style="191" customWidth="1"/>
    <col min="3332" max="3332" width="11.453125" style="191" customWidth="1"/>
    <col min="3333" max="3334" width="11.08984375" style="191" bestFit="1" customWidth="1"/>
    <col min="3335" max="3335" width="12.08984375" style="191" customWidth="1"/>
    <col min="3336" max="3336" width="41.90625" style="191" customWidth="1"/>
    <col min="3337" max="3337" width="12.90625" style="191" bestFit="1" customWidth="1"/>
    <col min="3338" max="3338" width="14.90625" style="191" customWidth="1"/>
    <col min="3339" max="3339" width="8.08984375" style="191" customWidth="1"/>
    <col min="3340" max="3340" width="6.6328125" style="191" customWidth="1"/>
    <col min="3341" max="3584" width="10.36328125" style="191"/>
    <col min="3585" max="3585" width="8.08984375" style="191" customWidth="1"/>
    <col min="3586" max="3587" width="14.90625" style="191" customWidth="1"/>
    <col min="3588" max="3588" width="11.453125" style="191" customWidth="1"/>
    <col min="3589" max="3590" width="11.08984375" style="191" bestFit="1" customWidth="1"/>
    <col min="3591" max="3591" width="12.08984375" style="191" customWidth="1"/>
    <col min="3592" max="3592" width="41.90625" style="191" customWidth="1"/>
    <col min="3593" max="3593" width="12.90625" style="191" bestFit="1" customWidth="1"/>
    <col min="3594" max="3594" width="14.90625" style="191" customWidth="1"/>
    <col min="3595" max="3595" width="8.08984375" style="191" customWidth="1"/>
    <col min="3596" max="3596" width="6.6328125" style="191" customWidth="1"/>
    <col min="3597" max="3840" width="10.36328125" style="191"/>
    <col min="3841" max="3841" width="8.08984375" style="191" customWidth="1"/>
    <col min="3842" max="3843" width="14.90625" style="191" customWidth="1"/>
    <col min="3844" max="3844" width="11.453125" style="191" customWidth="1"/>
    <col min="3845" max="3846" width="11.08984375" style="191" bestFit="1" customWidth="1"/>
    <col min="3847" max="3847" width="12.08984375" style="191" customWidth="1"/>
    <col min="3848" max="3848" width="41.90625" style="191" customWidth="1"/>
    <col min="3849" max="3849" width="12.90625" style="191" bestFit="1" customWidth="1"/>
    <col min="3850" max="3850" width="14.90625" style="191" customWidth="1"/>
    <col min="3851" max="3851" width="8.08984375" style="191" customWidth="1"/>
    <col min="3852" max="3852" width="6.6328125" style="191" customWidth="1"/>
    <col min="3853" max="4096" width="10.36328125" style="191"/>
    <col min="4097" max="4097" width="8.08984375" style="191" customWidth="1"/>
    <col min="4098" max="4099" width="14.90625" style="191" customWidth="1"/>
    <col min="4100" max="4100" width="11.453125" style="191" customWidth="1"/>
    <col min="4101" max="4102" width="11.08984375" style="191" bestFit="1" customWidth="1"/>
    <col min="4103" max="4103" width="12.08984375" style="191" customWidth="1"/>
    <col min="4104" max="4104" width="41.90625" style="191" customWidth="1"/>
    <col min="4105" max="4105" width="12.90625" style="191" bestFit="1" customWidth="1"/>
    <col min="4106" max="4106" width="14.90625" style="191" customWidth="1"/>
    <col min="4107" max="4107" width="8.08984375" style="191" customWidth="1"/>
    <col min="4108" max="4108" width="6.6328125" style="191" customWidth="1"/>
    <col min="4109" max="4352" width="10.36328125" style="191"/>
    <col min="4353" max="4353" width="8.08984375" style="191" customWidth="1"/>
    <col min="4354" max="4355" width="14.90625" style="191" customWidth="1"/>
    <col min="4356" max="4356" width="11.453125" style="191" customWidth="1"/>
    <col min="4357" max="4358" width="11.08984375" style="191" bestFit="1" customWidth="1"/>
    <col min="4359" max="4359" width="12.08984375" style="191" customWidth="1"/>
    <col min="4360" max="4360" width="41.90625" style="191" customWidth="1"/>
    <col min="4361" max="4361" width="12.90625" style="191" bestFit="1" customWidth="1"/>
    <col min="4362" max="4362" width="14.90625" style="191" customWidth="1"/>
    <col min="4363" max="4363" width="8.08984375" style="191" customWidth="1"/>
    <col min="4364" max="4364" width="6.6328125" style="191" customWidth="1"/>
    <col min="4365" max="4608" width="10.36328125" style="191"/>
    <col min="4609" max="4609" width="8.08984375" style="191" customWidth="1"/>
    <col min="4610" max="4611" width="14.90625" style="191" customWidth="1"/>
    <col min="4612" max="4612" width="11.453125" style="191" customWidth="1"/>
    <col min="4613" max="4614" width="11.08984375" style="191" bestFit="1" customWidth="1"/>
    <col min="4615" max="4615" width="12.08984375" style="191" customWidth="1"/>
    <col min="4616" max="4616" width="41.90625" style="191" customWidth="1"/>
    <col min="4617" max="4617" width="12.90625" style="191" bestFit="1" customWidth="1"/>
    <col min="4618" max="4618" width="14.90625" style="191" customWidth="1"/>
    <col min="4619" max="4619" width="8.08984375" style="191" customWidth="1"/>
    <col min="4620" max="4620" width="6.6328125" style="191" customWidth="1"/>
    <col min="4621" max="4864" width="10.36328125" style="191"/>
    <col min="4865" max="4865" width="8.08984375" style="191" customWidth="1"/>
    <col min="4866" max="4867" width="14.90625" style="191" customWidth="1"/>
    <col min="4868" max="4868" width="11.453125" style="191" customWidth="1"/>
    <col min="4869" max="4870" width="11.08984375" style="191" bestFit="1" customWidth="1"/>
    <col min="4871" max="4871" width="12.08984375" style="191" customWidth="1"/>
    <col min="4872" max="4872" width="41.90625" style="191" customWidth="1"/>
    <col min="4873" max="4873" width="12.90625" style="191" bestFit="1" customWidth="1"/>
    <col min="4874" max="4874" width="14.90625" style="191" customWidth="1"/>
    <col min="4875" max="4875" width="8.08984375" style="191" customWidth="1"/>
    <col min="4876" max="4876" width="6.6328125" style="191" customWidth="1"/>
    <col min="4877" max="5120" width="10.36328125" style="191"/>
    <col min="5121" max="5121" width="8.08984375" style="191" customWidth="1"/>
    <col min="5122" max="5123" width="14.90625" style="191" customWidth="1"/>
    <col min="5124" max="5124" width="11.453125" style="191" customWidth="1"/>
    <col min="5125" max="5126" width="11.08984375" style="191" bestFit="1" customWidth="1"/>
    <col min="5127" max="5127" width="12.08984375" style="191" customWidth="1"/>
    <col min="5128" max="5128" width="41.90625" style="191" customWidth="1"/>
    <col min="5129" max="5129" width="12.90625" style="191" bestFit="1" customWidth="1"/>
    <col min="5130" max="5130" width="14.90625" style="191" customWidth="1"/>
    <col min="5131" max="5131" width="8.08984375" style="191" customWidth="1"/>
    <col min="5132" max="5132" width="6.6328125" style="191" customWidth="1"/>
    <col min="5133" max="5376" width="10.36328125" style="191"/>
    <col min="5377" max="5377" width="8.08984375" style="191" customWidth="1"/>
    <col min="5378" max="5379" width="14.90625" style="191" customWidth="1"/>
    <col min="5380" max="5380" width="11.453125" style="191" customWidth="1"/>
    <col min="5381" max="5382" width="11.08984375" style="191" bestFit="1" customWidth="1"/>
    <col min="5383" max="5383" width="12.08984375" style="191" customWidth="1"/>
    <col min="5384" max="5384" width="41.90625" style="191" customWidth="1"/>
    <col min="5385" max="5385" width="12.90625" style="191" bestFit="1" customWidth="1"/>
    <col min="5386" max="5386" width="14.90625" style="191" customWidth="1"/>
    <col min="5387" max="5387" width="8.08984375" style="191" customWidth="1"/>
    <col min="5388" max="5388" width="6.6328125" style="191" customWidth="1"/>
    <col min="5389" max="5632" width="10.36328125" style="191"/>
    <col min="5633" max="5633" width="8.08984375" style="191" customWidth="1"/>
    <col min="5634" max="5635" width="14.90625" style="191" customWidth="1"/>
    <col min="5636" max="5636" width="11.453125" style="191" customWidth="1"/>
    <col min="5637" max="5638" width="11.08984375" style="191" bestFit="1" customWidth="1"/>
    <col min="5639" max="5639" width="12.08984375" style="191" customWidth="1"/>
    <col min="5640" max="5640" width="41.90625" style="191" customWidth="1"/>
    <col min="5641" max="5641" width="12.90625" style="191" bestFit="1" customWidth="1"/>
    <col min="5642" max="5642" width="14.90625" style="191" customWidth="1"/>
    <col min="5643" max="5643" width="8.08984375" style="191" customWidth="1"/>
    <col min="5644" max="5644" width="6.6328125" style="191" customWidth="1"/>
    <col min="5645" max="5888" width="10.36328125" style="191"/>
    <col min="5889" max="5889" width="8.08984375" style="191" customWidth="1"/>
    <col min="5890" max="5891" width="14.90625" style="191" customWidth="1"/>
    <col min="5892" max="5892" width="11.453125" style="191" customWidth="1"/>
    <col min="5893" max="5894" width="11.08984375" style="191" bestFit="1" customWidth="1"/>
    <col min="5895" max="5895" width="12.08984375" style="191" customWidth="1"/>
    <col min="5896" max="5896" width="41.90625" style="191" customWidth="1"/>
    <col min="5897" max="5897" width="12.90625" style="191" bestFit="1" customWidth="1"/>
    <col min="5898" max="5898" width="14.90625" style="191" customWidth="1"/>
    <col min="5899" max="5899" width="8.08984375" style="191" customWidth="1"/>
    <col min="5900" max="5900" width="6.6328125" style="191" customWidth="1"/>
    <col min="5901" max="6144" width="10.36328125" style="191"/>
    <col min="6145" max="6145" width="8.08984375" style="191" customWidth="1"/>
    <col min="6146" max="6147" width="14.90625" style="191" customWidth="1"/>
    <col min="6148" max="6148" width="11.453125" style="191" customWidth="1"/>
    <col min="6149" max="6150" width="11.08984375" style="191" bestFit="1" customWidth="1"/>
    <col min="6151" max="6151" width="12.08984375" style="191" customWidth="1"/>
    <col min="6152" max="6152" width="41.90625" style="191" customWidth="1"/>
    <col min="6153" max="6153" width="12.90625" style="191" bestFit="1" customWidth="1"/>
    <col min="6154" max="6154" width="14.90625" style="191" customWidth="1"/>
    <col min="6155" max="6155" width="8.08984375" style="191" customWidth="1"/>
    <col min="6156" max="6156" width="6.6328125" style="191" customWidth="1"/>
    <col min="6157" max="6400" width="10.36328125" style="191"/>
    <col min="6401" max="6401" width="8.08984375" style="191" customWidth="1"/>
    <col min="6402" max="6403" width="14.90625" style="191" customWidth="1"/>
    <col min="6404" max="6404" width="11.453125" style="191" customWidth="1"/>
    <col min="6405" max="6406" width="11.08984375" style="191" bestFit="1" customWidth="1"/>
    <col min="6407" max="6407" width="12.08984375" style="191" customWidth="1"/>
    <col min="6408" max="6408" width="41.90625" style="191" customWidth="1"/>
    <col min="6409" max="6409" width="12.90625" style="191" bestFit="1" customWidth="1"/>
    <col min="6410" max="6410" width="14.90625" style="191" customWidth="1"/>
    <col min="6411" max="6411" width="8.08984375" style="191" customWidth="1"/>
    <col min="6412" max="6412" width="6.6328125" style="191" customWidth="1"/>
    <col min="6413" max="6656" width="10.36328125" style="191"/>
    <col min="6657" max="6657" width="8.08984375" style="191" customWidth="1"/>
    <col min="6658" max="6659" width="14.90625" style="191" customWidth="1"/>
    <col min="6660" max="6660" width="11.453125" style="191" customWidth="1"/>
    <col min="6661" max="6662" width="11.08984375" style="191" bestFit="1" customWidth="1"/>
    <col min="6663" max="6663" width="12.08984375" style="191" customWidth="1"/>
    <col min="6664" max="6664" width="41.90625" style="191" customWidth="1"/>
    <col min="6665" max="6665" width="12.90625" style="191" bestFit="1" customWidth="1"/>
    <col min="6666" max="6666" width="14.90625" style="191" customWidth="1"/>
    <col min="6667" max="6667" width="8.08984375" style="191" customWidth="1"/>
    <col min="6668" max="6668" width="6.6328125" style="191" customWidth="1"/>
    <col min="6669" max="6912" width="10.36328125" style="191"/>
    <col min="6913" max="6913" width="8.08984375" style="191" customWidth="1"/>
    <col min="6914" max="6915" width="14.90625" style="191" customWidth="1"/>
    <col min="6916" max="6916" width="11.453125" style="191" customWidth="1"/>
    <col min="6917" max="6918" width="11.08984375" style="191" bestFit="1" customWidth="1"/>
    <col min="6919" max="6919" width="12.08984375" style="191" customWidth="1"/>
    <col min="6920" max="6920" width="41.90625" style="191" customWidth="1"/>
    <col min="6921" max="6921" width="12.90625" style="191" bestFit="1" customWidth="1"/>
    <col min="6922" max="6922" width="14.90625" style="191" customWidth="1"/>
    <col min="6923" max="6923" width="8.08984375" style="191" customWidth="1"/>
    <col min="6924" max="6924" width="6.6328125" style="191" customWidth="1"/>
    <col min="6925" max="7168" width="10.36328125" style="191"/>
    <col min="7169" max="7169" width="8.08984375" style="191" customWidth="1"/>
    <col min="7170" max="7171" width="14.90625" style="191" customWidth="1"/>
    <col min="7172" max="7172" width="11.453125" style="191" customWidth="1"/>
    <col min="7173" max="7174" width="11.08984375" style="191" bestFit="1" customWidth="1"/>
    <col min="7175" max="7175" width="12.08984375" style="191" customWidth="1"/>
    <col min="7176" max="7176" width="41.90625" style="191" customWidth="1"/>
    <col min="7177" max="7177" width="12.90625" style="191" bestFit="1" customWidth="1"/>
    <col min="7178" max="7178" width="14.90625" style="191" customWidth="1"/>
    <col min="7179" max="7179" width="8.08984375" style="191" customWidth="1"/>
    <col min="7180" max="7180" width="6.6328125" style="191" customWidth="1"/>
    <col min="7181" max="7424" width="10.36328125" style="191"/>
    <col min="7425" max="7425" width="8.08984375" style="191" customWidth="1"/>
    <col min="7426" max="7427" width="14.90625" style="191" customWidth="1"/>
    <col min="7428" max="7428" width="11.453125" style="191" customWidth="1"/>
    <col min="7429" max="7430" width="11.08984375" style="191" bestFit="1" customWidth="1"/>
    <col min="7431" max="7431" width="12.08984375" style="191" customWidth="1"/>
    <col min="7432" max="7432" width="41.90625" style="191" customWidth="1"/>
    <col min="7433" max="7433" width="12.90625" style="191" bestFit="1" customWidth="1"/>
    <col min="7434" max="7434" width="14.90625" style="191" customWidth="1"/>
    <col min="7435" max="7435" width="8.08984375" style="191" customWidth="1"/>
    <col min="7436" max="7436" width="6.6328125" style="191" customWidth="1"/>
    <col min="7437" max="7680" width="10.36328125" style="191"/>
    <col min="7681" max="7681" width="8.08984375" style="191" customWidth="1"/>
    <col min="7682" max="7683" width="14.90625" style="191" customWidth="1"/>
    <col min="7684" max="7684" width="11.453125" style="191" customWidth="1"/>
    <col min="7685" max="7686" width="11.08984375" style="191" bestFit="1" customWidth="1"/>
    <col min="7687" max="7687" width="12.08984375" style="191" customWidth="1"/>
    <col min="7688" max="7688" width="41.90625" style="191" customWidth="1"/>
    <col min="7689" max="7689" width="12.90625" style="191" bestFit="1" customWidth="1"/>
    <col min="7690" max="7690" width="14.90625" style="191" customWidth="1"/>
    <col min="7691" max="7691" width="8.08984375" style="191" customWidth="1"/>
    <col min="7692" max="7692" width="6.6328125" style="191" customWidth="1"/>
    <col min="7693" max="7936" width="10.36328125" style="191"/>
    <col min="7937" max="7937" width="8.08984375" style="191" customWidth="1"/>
    <col min="7938" max="7939" width="14.90625" style="191" customWidth="1"/>
    <col min="7940" max="7940" width="11.453125" style="191" customWidth="1"/>
    <col min="7941" max="7942" width="11.08984375" style="191" bestFit="1" customWidth="1"/>
    <col min="7943" max="7943" width="12.08984375" style="191" customWidth="1"/>
    <col min="7944" max="7944" width="41.90625" style="191" customWidth="1"/>
    <col min="7945" max="7945" width="12.90625" style="191" bestFit="1" customWidth="1"/>
    <col min="7946" max="7946" width="14.90625" style="191" customWidth="1"/>
    <col min="7947" max="7947" width="8.08984375" style="191" customWidth="1"/>
    <col min="7948" max="7948" width="6.6328125" style="191" customWidth="1"/>
    <col min="7949" max="8192" width="10.36328125" style="191"/>
    <col min="8193" max="8193" width="8.08984375" style="191" customWidth="1"/>
    <col min="8194" max="8195" width="14.90625" style="191" customWidth="1"/>
    <col min="8196" max="8196" width="11.453125" style="191" customWidth="1"/>
    <col min="8197" max="8198" width="11.08984375" style="191" bestFit="1" customWidth="1"/>
    <col min="8199" max="8199" width="12.08984375" style="191" customWidth="1"/>
    <col min="8200" max="8200" width="41.90625" style="191" customWidth="1"/>
    <col min="8201" max="8201" width="12.90625" style="191" bestFit="1" customWidth="1"/>
    <col min="8202" max="8202" width="14.90625" style="191" customWidth="1"/>
    <col min="8203" max="8203" width="8.08984375" style="191" customWidth="1"/>
    <col min="8204" max="8204" width="6.6328125" style="191" customWidth="1"/>
    <col min="8205" max="8448" width="10.36328125" style="191"/>
    <col min="8449" max="8449" width="8.08984375" style="191" customWidth="1"/>
    <col min="8450" max="8451" width="14.90625" style="191" customWidth="1"/>
    <col min="8452" max="8452" width="11.453125" style="191" customWidth="1"/>
    <col min="8453" max="8454" width="11.08984375" style="191" bestFit="1" customWidth="1"/>
    <col min="8455" max="8455" width="12.08984375" style="191" customWidth="1"/>
    <col min="8456" max="8456" width="41.90625" style="191" customWidth="1"/>
    <col min="8457" max="8457" width="12.90625" style="191" bestFit="1" customWidth="1"/>
    <col min="8458" max="8458" width="14.90625" style="191" customWidth="1"/>
    <col min="8459" max="8459" width="8.08984375" style="191" customWidth="1"/>
    <col min="8460" max="8460" width="6.6328125" style="191" customWidth="1"/>
    <col min="8461" max="8704" width="10.36328125" style="191"/>
    <col min="8705" max="8705" width="8.08984375" style="191" customWidth="1"/>
    <col min="8706" max="8707" width="14.90625" style="191" customWidth="1"/>
    <col min="8708" max="8708" width="11.453125" style="191" customWidth="1"/>
    <col min="8709" max="8710" width="11.08984375" style="191" bestFit="1" customWidth="1"/>
    <col min="8711" max="8711" width="12.08984375" style="191" customWidth="1"/>
    <col min="8712" max="8712" width="41.90625" style="191" customWidth="1"/>
    <col min="8713" max="8713" width="12.90625" style="191" bestFit="1" customWidth="1"/>
    <col min="8714" max="8714" width="14.90625" style="191" customWidth="1"/>
    <col min="8715" max="8715" width="8.08984375" style="191" customWidth="1"/>
    <col min="8716" max="8716" width="6.6328125" style="191" customWidth="1"/>
    <col min="8717" max="8960" width="10.36328125" style="191"/>
    <col min="8961" max="8961" width="8.08984375" style="191" customWidth="1"/>
    <col min="8962" max="8963" width="14.90625" style="191" customWidth="1"/>
    <col min="8964" max="8964" width="11.453125" style="191" customWidth="1"/>
    <col min="8965" max="8966" width="11.08984375" style="191" bestFit="1" customWidth="1"/>
    <col min="8967" max="8967" width="12.08984375" style="191" customWidth="1"/>
    <col min="8968" max="8968" width="41.90625" style="191" customWidth="1"/>
    <col min="8969" max="8969" width="12.90625" style="191" bestFit="1" customWidth="1"/>
    <col min="8970" max="8970" width="14.90625" style="191" customWidth="1"/>
    <col min="8971" max="8971" width="8.08984375" style="191" customWidth="1"/>
    <col min="8972" max="8972" width="6.6328125" style="191" customWidth="1"/>
    <col min="8973" max="9216" width="10.36328125" style="191"/>
    <col min="9217" max="9217" width="8.08984375" style="191" customWidth="1"/>
    <col min="9218" max="9219" width="14.90625" style="191" customWidth="1"/>
    <col min="9220" max="9220" width="11.453125" style="191" customWidth="1"/>
    <col min="9221" max="9222" width="11.08984375" style="191" bestFit="1" customWidth="1"/>
    <col min="9223" max="9223" width="12.08984375" style="191" customWidth="1"/>
    <col min="9224" max="9224" width="41.90625" style="191" customWidth="1"/>
    <col min="9225" max="9225" width="12.90625" style="191" bestFit="1" customWidth="1"/>
    <col min="9226" max="9226" width="14.90625" style="191" customWidth="1"/>
    <col min="9227" max="9227" width="8.08984375" style="191" customWidth="1"/>
    <col min="9228" max="9228" width="6.6328125" style="191" customWidth="1"/>
    <col min="9229" max="9472" width="10.36328125" style="191"/>
    <col min="9473" max="9473" width="8.08984375" style="191" customWidth="1"/>
    <col min="9474" max="9475" width="14.90625" style="191" customWidth="1"/>
    <col min="9476" max="9476" width="11.453125" style="191" customWidth="1"/>
    <col min="9477" max="9478" width="11.08984375" style="191" bestFit="1" customWidth="1"/>
    <col min="9479" max="9479" width="12.08984375" style="191" customWidth="1"/>
    <col min="9480" max="9480" width="41.90625" style="191" customWidth="1"/>
    <col min="9481" max="9481" width="12.90625" style="191" bestFit="1" customWidth="1"/>
    <col min="9482" max="9482" width="14.90625" style="191" customWidth="1"/>
    <col min="9483" max="9483" width="8.08984375" style="191" customWidth="1"/>
    <col min="9484" max="9484" width="6.6328125" style="191" customWidth="1"/>
    <col min="9485" max="9728" width="10.36328125" style="191"/>
    <col min="9729" max="9729" width="8.08984375" style="191" customWidth="1"/>
    <col min="9730" max="9731" width="14.90625" style="191" customWidth="1"/>
    <col min="9732" max="9732" width="11.453125" style="191" customWidth="1"/>
    <col min="9733" max="9734" width="11.08984375" style="191" bestFit="1" customWidth="1"/>
    <col min="9735" max="9735" width="12.08984375" style="191" customWidth="1"/>
    <col min="9736" max="9736" width="41.90625" style="191" customWidth="1"/>
    <col min="9737" max="9737" width="12.90625" style="191" bestFit="1" customWidth="1"/>
    <col min="9738" max="9738" width="14.90625" style="191" customWidth="1"/>
    <col min="9739" max="9739" width="8.08984375" style="191" customWidth="1"/>
    <col min="9740" max="9740" width="6.6328125" style="191" customWidth="1"/>
    <col min="9741" max="9984" width="10.36328125" style="191"/>
    <col min="9985" max="9985" width="8.08984375" style="191" customWidth="1"/>
    <col min="9986" max="9987" width="14.90625" style="191" customWidth="1"/>
    <col min="9988" max="9988" width="11.453125" style="191" customWidth="1"/>
    <col min="9989" max="9990" width="11.08984375" style="191" bestFit="1" customWidth="1"/>
    <col min="9991" max="9991" width="12.08984375" style="191" customWidth="1"/>
    <col min="9992" max="9992" width="41.90625" style="191" customWidth="1"/>
    <col min="9993" max="9993" width="12.90625" style="191" bestFit="1" customWidth="1"/>
    <col min="9994" max="9994" width="14.90625" style="191" customWidth="1"/>
    <col min="9995" max="9995" width="8.08984375" style="191" customWidth="1"/>
    <col min="9996" max="9996" width="6.6328125" style="191" customWidth="1"/>
    <col min="9997" max="10240" width="10.36328125" style="191"/>
    <col min="10241" max="10241" width="8.08984375" style="191" customWidth="1"/>
    <col min="10242" max="10243" width="14.90625" style="191" customWidth="1"/>
    <col min="10244" max="10244" width="11.453125" style="191" customWidth="1"/>
    <col min="10245" max="10246" width="11.08984375" style="191" bestFit="1" customWidth="1"/>
    <col min="10247" max="10247" width="12.08984375" style="191" customWidth="1"/>
    <col min="10248" max="10248" width="41.90625" style="191" customWidth="1"/>
    <col min="10249" max="10249" width="12.90625" style="191" bestFit="1" customWidth="1"/>
    <col min="10250" max="10250" width="14.90625" style="191" customWidth="1"/>
    <col min="10251" max="10251" width="8.08984375" style="191" customWidth="1"/>
    <col min="10252" max="10252" width="6.6328125" style="191" customWidth="1"/>
    <col min="10253" max="10496" width="10.36328125" style="191"/>
    <col min="10497" max="10497" width="8.08984375" style="191" customWidth="1"/>
    <col min="10498" max="10499" width="14.90625" style="191" customWidth="1"/>
    <col min="10500" max="10500" width="11.453125" style="191" customWidth="1"/>
    <col min="10501" max="10502" width="11.08984375" style="191" bestFit="1" customWidth="1"/>
    <col min="10503" max="10503" width="12.08984375" style="191" customWidth="1"/>
    <col min="10504" max="10504" width="41.90625" style="191" customWidth="1"/>
    <col min="10505" max="10505" width="12.90625" style="191" bestFit="1" customWidth="1"/>
    <col min="10506" max="10506" width="14.90625" style="191" customWidth="1"/>
    <col min="10507" max="10507" width="8.08984375" style="191" customWidth="1"/>
    <col min="10508" max="10508" width="6.6328125" style="191" customWidth="1"/>
    <col min="10509" max="10752" width="10.36328125" style="191"/>
    <col min="10753" max="10753" width="8.08984375" style="191" customWidth="1"/>
    <col min="10754" max="10755" width="14.90625" style="191" customWidth="1"/>
    <col min="10756" max="10756" width="11.453125" style="191" customWidth="1"/>
    <col min="10757" max="10758" width="11.08984375" style="191" bestFit="1" customWidth="1"/>
    <col min="10759" max="10759" width="12.08984375" style="191" customWidth="1"/>
    <col min="10760" max="10760" width="41.90625" style="191" customWidth="1"/>
    <col min="10761" max="10761" width="12.90625" style="191" bestFit="1" customWidth="1"/>
    <col min="10762" max="10762" width="14.90625" style="191" customWidth="1"/>
    <col min="10763" max="10763" width="8.08984375" style="191" customWidth="1"/>
    <col min="10764" max="10764" width="6.6328125" style="191" customWidth="1"/>
    <col min="10765" max="11008" width="10.36328125" style="191"/>
    <col min="11009" max="11009" width="8.08984375" style="191" customWidth="1"/>
    <col min="11010" max="11011" width="14.90625" style="191" customWidth="1"/>
    <col min="11012" max="11012" width="11.453125" style="191" customWidth="1"/>
    <col min="11013" max="11014" width="11.08984375" style="191" bestFit="1" customWidth="1"/>
    <col min="11015" max="11015" width="12.08984375" style="191" customWidth="1"/>
    <col min="11016" max="11016" width="41.90625" style="191" customWidth="1"/>
    <col min="11017" max="11017" width="12.90625" style="191" bestFit="1" customWidth="1"/>
    <col min="11018" max="11018" width="14.90625" style="191" customWidth="1"/>
    <col min="11019" max="11019" width="8.08984375" style="191" customWidth="1"/>
    <col min="11020" max="11020" width="6.6328125" style="191" customWidth="1"/>
    <col min="11021" max="11264" width="10.36328125" style="191"/>
    <col min="11265" max="11265" width="8.08984375" style="191" customWidth="1"/>
    <col min="11266" max="11267" width="14.90625" style="191" customWidth="1"/>
    <col min="11268" max="11268" width="11.453125" style="191" customWidth="1"/>
    <col min="11269" max="11270" width="11.08984375" style="191" bestFit="1" customWidth="1"/>
    <col min="11271" max="11271" width="12.08984375" style="191" customWidth="1"/>
    <col min="11272" max="11272" width="41.90625" style="191" customWidth="1"/>
    <col min="11273" max="11273" width="12.90625" style="191" bestFit="1" customWidth="1"/>
    <col min="11274" max="11274" width="14.90625" style="191" customWidth="1"/>
    <col min="11275" max="11275" width="8.08984375" style="191" customWidth="1"/>
    <col min="11276" max="11276" width="6.6328125" style="191" customWidth="1"/>
    <col min="11277" max="11520" width="10.36328125" style="191"/>
    <col min="11521" max="11521" width="8.08984375" style="191" customWidth="1"/>
    <col min="11522" max="11523" width="14.90625" style="191" customWidth="1"/>
    <col min="11524" max="11524" width="11.453125" style="191" customWidth="1"/>
    <col min="11525" max="11526" width="11.08984375" style="191" bestFit="1" customWidth="1"/>
    <col min="11527" max="11527" width="12.08984375" style="191" customWidth="1"/>
    <col min="11528" max="11528" width="41.90625" style="191" customWidth="1"/>
    <col min="11529" max="11529" width="12.90625" style="191" bestFit="1" customWidth="1"/>
    <col min="11530" max="11530" width="14.90625" style="191" customWidth="1"/>
    <col min="11531" max="11531" width="8.08984375" style="191" customWidth="1"/>
    <col min="11532" max="11532" width="6.6328125" style="191" customWidth="1"/>
    <col min="11533" max="11776" width="10.36328125" style="191"/>
    <col min="11777" max="11777" width="8.08984375" style="191" customWidth="1"/>
    <col min="11778" max="11779" width="14.90625" style="191" customWidth="1"/>
    <col min="11780" max="11780" width="11.453125" style="191" customWidth="1"/>
    <col min="11781" max="11782" width="11.08984375" style="191" bestFit="1" customWidth="1"/>
    <col min="11783" max="11783" width="12.08984375" style="191" customWidth="1"/>
    <col min="11784" max="11784" width="41.90625" style="191" customWidth="1"/>
    <col min="11785" max="11785" width="12.90625" style="191" bestFit="1" customWidth="1"/>
    <col min="11786" max="11786" width="14.90625" style="191" customWidth="1"/>
    <col min="11787" max="11787" width="8.08984375" style="191" customWidth="1"/>
    <col min="11788" max="11788" width="6.6328125" style="191" customWidth="1"/>
    <col min="11789" max="12032" width="10.36328125" style="191"/>
    <col min="12033" max="12033" width="8.08984375" style="191" customWidth="1"/>
    <col min="12034" max="12035" width="14.90625" style="191" customWidth="1"/>
    <col min="12036" max="12036" width="11.453125" style="191" customWidth="1"/>
    <col min="12037" max="12038" width="11.08984375" style="191" bestFit="1" customWidth="1"/>
    <col min="12039" max="12039" width="12.08984375" style="191" customWidth="1"/>
    <col min="12040" max="12040" width="41.90625" style="191" customWidth="1"/>
    <col min="12041" max="12041" width="12.90625" style="191" bestFit="1" customWidth="1"/>
    <col min="12042" max="12042" width="14.90625" style="191" customWidth="1"/>
    <col min="12043" max="12043" width="8.08984375" style="191" customWidth="1"/>
    <col min="12044" max="12044" width="6.6328125" style="191" customWidth="1"/>
    <col min="12045" max="12288" width="10.36328125" style="191"/>
    <col min="12289" max="12289" width="8.08984375" style="191" customWidth="1"/>
    <col min="12290" max="12291" width="14.90625" style="191" customWidth="1"/>
    <col min="12292" max="12292" width="11.453125" style="191" customWidth="1"/>
    <col min="12293" max="12294" width="11.08984375" style="191" bestFit="1" customWidth="1"/>
    <col min="12295" max="12295" width="12.08984375" style="191" customWidth="1"/>
    <col min="12296" max="12296" width="41.90625" style="191" customWidth="1"/>
    <col min="12297" max="12297" width="12.90625" style="191" bestFit="1" customWidth="1"/>
    <col min="12298" max="12298" width="14.90625" style="191" customWidth="1"/>
    <col min="12299" max="12299" width="8.08984375" style="191" customWidth="1"/>
    <col min="12300" max="12300" width="6.6328125" style="191" customWidth="1"/>
    <col min="12301" max="12544" width="10.36328125" style="191"/>
    <col min="12545" max="12545" width="8.08984375" style="191" customWidth="1"/>
    <col min="12546" max="12547" width="14.90625" style="191" customWidth="1"/>
    <col min="12548" max="12548" width="11.453125" style="191" customWidth="1"/>
    <col min="12549" max="12550" width="11.08984375" style="191" bestFit="1" customWidth="1"/>
    <col min="12551" max="12551" width="12.08984375" style="191" customWidth="1"/>
    <col min="12552" max="12552" width="41.90625" style="191" customWidth="1"/>
    <col min="12553" max="12553" width="12.90625" style="191" bestFit="1" customWidth="1"/>
    <col min="12554" max="12554" width="14.90625" style="191" customWidth="1"/>
    <col min="12555" max="12555" width="8.08984375" style="191" customWidth="1"/>
    <col min="12556" max="12556" width="6.6328125" style="191" customWidth="1"/>
    <col min="12557" max="12800" width="10.36328125" style="191"/>
    <col min="12801" max="12801" width="8.08984375" style="191" customWidth="1"/>
    <col min="12802" max="12803" width="14.90625" style="191" customWidth="1"/>
    <col min="12804" max="12804" width="11.453125" style="191" customWidth="1"/>
    <col min="12805" max="12806" width="11.08984375" style="191" bestFit="1" customWidth="1"/>
    <col min="12807" max="12807" width="12.08984375" style="191" customWidth="1"/>
    <col min="12808" max="12808" width="41.90625" style="191" customWidth="1"/>
    <col min="12809" max="12809" width="12.90625" style="191" bestFit="1" customWidth="1"/>
    <col min="12810" max="12810" width="14.90625" style="191" customWidth="1"/>
    <col min="12811" max="12811" width="8.08984375" style="191" customWidth="1"/>
    <col min="12812" max="12812" width="6.6328125" style="191" customWidth="1"/>
    <col min="12813" max="13056" width="10.36328125" style="191"/>
    <col min="13057" max="13057" width="8.08984375" style="191" customWidth="1"/>
    <col min="13058" max="13059" width="14.90625" style="191" customWidth="1"/>
    <col min="13060" max="13060" width="11.453125" style="191" customWidth="1"/>
    <col min="13061" max="13062" width="11.08984375" style="191" bestFit="1" customWidth="1"/>
    <col min="13063" max="13063" width="12.08984375" style="191" customWidth="1"/>
    <col min="13064" max="13064" width="41.90625" style="191" customWidth="1"/>
    <col min="13065" max="13065" width="12.90625" style="191" bestFit="1" customWidth="1"/>
    <col min="13066" max="13066" width="14.90625" style="191" customWidth="1"/>
    <col min="13067" max="13067" width="8.08984375" style="191" customWidth="1"/>
    <col min="13068" max="13068" width="6.6328125" style="191" customWidth="1"/>
    <col min="13069" max="13312" width="10.36328125" style="191"/>
    <col min="13313" max="13313" width="8.08984375" style="191" customWidth="1"/>
    <col min="13314" max="13315" width="14.90625" style="191" customWidth="1"/>
    <col min="13316" max="13316" width="11.453125" style="191" customWidth="1"/>
    <col min="13317" max="13318" width="11.08984375" style="191" bestFit="1" customWidth="1"/>
    <col min="13319" max="13319" width="12.08984375" style="191" customWidth="1"/>
    <col min="13320" max="13320" width="41.90625" style="191" customWidth="1"/>
    <col min="13321" max="13321" width="12.90625" style="191" bestFit="1" customWidth="1"/>
    <col min="13322" max="13322" width="14.90625" style="191" customWidth="1"/>
    <col min="13323" max="13323" width="8.08984375" style="191" customWidth="1"/>
    <col min="13324" max="13324" width="6.6328125" style="191" customWidth="1"/>
    <col min="13325" max="13568" width="10.36328125" style="191"/>
    <col min="13569" max="13569" width="8.08984375" style="191" customWidth="1"/>
    <col min="13570" max="13571" width="14.90625" style="191" customWidth="1"/>
    <col min="13572" max="13572" width="11.453125" style="191" customWidth="1"/>
    <col min="13573" max="13574" width="11.08984375" style="191" bestFit="1" customWidth="1"/>
    <col min="13575" max="13575" width="12.08984375" style="191" customWidth="1"/>
    <col min="13576" max="13576" width="41.90625" style="191" customWidth="1"/>
    <col min="13577" max="13577" width="12.90625" style="191" bestFit="1" customWidth="1"/>
    <col min="13578" max="13578" width="14.90625" style="191" customWidth="1"/>
    <col min="13579" max="13579" width="8.08984375" style="191" customWidth="1"/>
    <col min="13580" max="13580" width="6.6328125" style="191" customWidth="1"/>
    <col min="13581" max="13824" width="10.36328125" style="191"/>
    <col min="13825" max="13825" width="8.08984375" style="191" customWidth="1"/>
    <col min="13826" max="13827" width="14.90625" style="191" customWidth="1"/>
    <col min="13828" max="13828" width="11.453125" style="191" customWidth="1"/>
    <col min="13829" max="13830" width="11.08984375" style="191" bestFit="1" customWidth="1"/>
    <col min="13831" max="13831" width="12.08984375" style="191" customWidth="1"/>
    <col min="13832" max="13832" width="41.90625" style="191" customWidth="1"/>
    <col min="13833" max="13833" width="12.90625" style="191" bestFit="1" customWidth="1"/>
    <col min="13834" max="13834" width="14.90625" style="191" customWidth="1"/>
    <col min="13835" max="13835" width="8.08984375" style="191" customWidth="1"/>
    <col min="13836" max="13836" width="6.6328125" style="191" customWidth="1"/>
    <col min="13837" max="14080" width="10.36328125" style="191"/>
    <col min="14081" max="14081" width="8.08984375" style="191" customWidth="1"/>
    <col min="14082" max="14083" width="14.90625" style="191" customWidth="1"/>
    <col min="14084" max="14084" width="11.453125" style="191" customWidth="1"/>
    <col min="14085" max="14086" width="11.08984375" style="191" bestFit="1" customWidth="1"/>
    <col min="14087" max="14087" width="12.08984375" style="191" customWidth="1"/>
    <col min="14088" max="14088" width="41.90625" style="191" customWidth="1"/>
    <col min="14089" max="14089" width="12.90625" style="191" bestFit="1" customWidth="1"/>
    <col min="14090" max="14090" width="14.90625" style="191" customWidth="1"/>
    <col min="14091" max="14091" width="8.08984375" style="191" customWidth="1"/>
    <col min="14092" max="14092" width="6.6328125" style="191" customWidth="1"/>
    <col min="14093" max="14336" width="10.36328125" style="191"/>
    <col min="14337" max="14337" width="8.08984375" style="191" customWidth="1"/>
    <col min="14338" max="14339" width="14.90625" style="191" customWidth="1"/>
    <col min="14340" max="14340" width="11.453125" style="191" customWidth="1"/>
    <col min="14341" max="14342" width="11.08984375" style="191" bestFit="1" customWidth="1"/>
    <col min="14343" max="14343" width="12.08984375" style="191" customWidth="1"/>
    <col min="14344" max="14344" width="41.90625" style="191" customWidth="1"/>
    <col min="14345" max="14345" width="12.90625" style="191" bestFit="1" customWidth="1"/>
    <col min="14346" max="14346" width="14.90625" style="191" customWidth="1"/>
    <col min="14347" max="14347" width="8.08984375" style="191" customWidth="1"/>
    <col min="14348" max="14348" width="6.6328125" style="191" customWidth="1"/>
    <col min="14349" max="14592" width="10.36328125" style="191"/>
    <col min="14593" max="14593" width="8.08984375" style="191" customWidth="1"/>
    <col min="14594" max="14595" width="14.90625" style="191" customWidth="1"/>
    <col min="14596" max="14596" width="11.453125" style="191" customWidth="1"/>
    <col min="14597" max="14598" width="11.08984375" style="191" bestFit="1" customWidth="1"/>
    <col min="14599" max="14599" width="12.08984375" style="191" customWidth="1"/>
    <col min="14600" max="14600" width="41.90625" style="191" customWidth="1"/>
    <col min="14601" max="14601" width="12.90625" style="191" bestFit="1" customWidth="1"/>
    <col min="14602" max="14602" width="14.90625" style="191" customWidth="1"/>
    <col min="14603" max="14603" width="8.08984375" style="191" customWidth="1"/>
    <col min="14604" max="14604" width="6.6328125" style="191" customWidth="1"/>
    <col min="14605" max="14848" width="10.36328125" style="191"/>
    <col min="14849" max="14849" width="8.08984375" style="191" customWidth="1"/>
    <col min="14850" max="14851" width="14.90625" style="191" customWidth="1"/>
    <col min="14852" max="14852" width="11.453125" style="191" customWidth="1"/>
    <col min="14853" max="14854" width="11.08984375" style="191" bestFit="1" customWidth="1"/>
    <col min="14855" max="14855" width="12.08984375" style="191" customWidth="1"/>
    <col min="14856" max="14856" width="41.90625" style="191" customWidth="1"/>
    <col min="14857" max="14857" width="12.90625" style="191" bestFit="1" customWidth="1"/>
    <col min="14858" max="14858" width="14.90625" style="191" customWidth="1"/>
    <col min="14859" max="14859" width="8.08984375" style="191" customWidth="1"/>
    <col min="14860" max="14860" width="6.6328125" style="191" customWidth="1"/>
    <col min="14861" max="15104" width="10.36328125" style="191"/>
    <col min="15105" max="15105" width="8.08984375" style="191" customWidth="1"/>
    <col min="15106" max="15107" width="14.90625" style="191" customWidth="1"/>
    <col min="15108" max="15108" width="11.453125" style="191" customWidth="1"/>
    <col min="15109" max="15110" width="11.08984375" style="191" bestFit="1" customWidth="1"/>
    <col min="15111" max="15111" width="12.08984375" style="191" customWidth="1"/>
    <col min="15112" max="15112" width="41.90625" style="191" customWidth="1"/>
    <col min="15113" max="15113" width="12.90625" style="191" bestFit="1" customWidth="1"/>
    <col min="15114" max="15114" width="14.90625" style="191" customWidth="1"/>
    <col min="15115" max="15115" width="8.08984375" style="191" customWidth="1"/>
    <col min="15116" max="15116" width="6.6328125" style="191" customWidth="1"/>
    <col min="15117" max="15360" width="10.36328125" style="191"/>
    <col min="15361" max="15361" width="8.08984375" style="191" customWidth="1"/>
    <col min="15362" max="15363" width="14.90625" style="191" customWidth="1"/>
    <col min="15364" max="15364" width="11.453125" style="191" customWidth="1"/>
    <col min="15365" max="15366" width="11.08984375" style="191" bestFit="1" customWidth="1"/>
    <col min="15367" max="15367" width="12.08984375" style="191" customWidth="1"/>
    <col min="15368" max="15368" width="41.90625" style="191" customWidth="1"/>
    <col min="15369" max="15369" width="12.90625" style="191" bestFit="1" customWidth="1"/>
    <col min="15370" max="15370" width="14.90625" style="191" customWidth="1"/>
    <col min="15371" max="15371" width="8.08984375" style="191" customWidth="1"/>
    <col min="15372" max="15372" width="6.6328125" style="191" customWidth="1"/>
    <col min="15373" max="15616" width="10.36328125" style="191"/>
    <col min="15617" max="15617" width="8.08984375" style="191" customWidth="1"/>
    <col min="15618" max="15619" width="14.90625" style="191" customWidth="1"/>
    <col min="15620" max="15620" width="11.453125" style="191" customWidth="1"/>
    <col min="15621" max="15622" width="11.08984375" style="191" bestFit="1" customWidth="1"/>
    <col min="15623" max="15623" width="12.08984375" style="191" customWidth="1"/>
    <col min="15624" max="15624" width="41.90625" style="191" customWidth="1"/>
    <col min="15625" max="15625" width="12.90625" style="191" bestFit="1" customWidth="1"/>
    <col min="15626" max="15626" width="14.90625" style="191" customWidth="1"/>
    <col min="15627" max="15627" width="8.08984375" style="191" customWidth="1"/>
    <col min="15628" max="15628" width="6.6328125" style="191" customWidth="1"/>
    <col min="15629" max="15872" width="10.36328125" style="191"/>
    <col min="15873" max="15873" width="8.08984375" style="191" customWidth="1"/>
    <col min="15874" max="15875" width="14.90625" style="191" customWidth="1"/>
    <col min="15876" max="15876" width="11.453125" style="191" customWidth="1"/>
    <col min="15877" max="15878" width="11.08984375" style="191" bestFit="1" customWidth="1"/>
    <col min="15879" max="15879" width="12.08984375" style="191" customWidth="1"/>
    <col min="15880" max="15880" width="41.90625" style="191" customWidth="1"/>
    <col min="15881" max="15881" width="12.90625" style="191" bestFit="1" customWidth="1"/>
    <col min="15882" max="15882" width="14.90625" style="191" customWidth="1"/>
    <col min="15883" max="15883" width="8.08984375" style="191" customWidth="1"/>
    <col min="15884" max="15884" width="6.6328125" style="191" customWidth="1"/>
    <col min="15885" max="16128" width="10.36328125" style="191"/>
    <col min="16129" max="16129" width="8.08984375" style="191" customWidth="1"/>
    <col min="16130" max="16131" width="14.90625" style="191" customWidth="1"/>
    <col min="16132" max="16132" width="11.453125" style="191" customWidth="1"/>
    <col min="16133" max="16134" width="11.08984375" style="191" bestFit="1" customWidth="1"/>
    <col min="16135" max="16135" width="12.08984375" style="191" customWidth="1"/>
    <col min="16136" max="16136" width="41.90625" style="191" customWidth="1"/>
    <col min="16137" max="16137" width="12.90625" style="191" bestFit="1" customWidth="1"/>
    <col min="16138" max="16138" width="14.90625" style="191" customWidth="1"/>
    <col min="16139" max="16139" width="8.08984375" style="191" customWidth="1"/>
    <col min="16140" max="16140" width="6.6328125" style="191" customWidth="1"/>
    <col min="16141" max="16384" width="10.36328125" style="191"/>
  </cols>
  <sheetData>
    <row r="1" spans="1:14" ht="15.5" thickTop="1" thickBot="1">
      <c r="A1" s="189" t="s">
        <v>201</v>
      </c>
      <c r="B1" s="190" t="s">
        <v>202</v>
      </c>
    </row>
    <row r="2" spans="1:14" ht="14" thickTop="1" thickBot="1">
      <c r="A2" s="189" t="s">
        <v>203</v>
      </c>
      <c r="B2" s="189" t="s">
        <v>204</v>
      </c>
      <c r="C2" s="189" t="s">
        <v>205</v>
      </c>
      <c r="D2" s="189" t="s">
        <v>206</v>
      </c>
      <c r="E2" s="189" t="s">
        <v>207</v>
      </c>
      <c r="F2" s="189" t="s">
        <v>208</v>
      </c>
      <c r="G2" s="189" t="s">
        <v>209</v>
      </c>
      <c r="H2" s="189" t="s">
        <v>210</v>
      </c>
      <c r="I2" s="193" t="s">
        <v>211</v>
      </c>
      <c r="J2" s="189" t="s">
        <v>212</v>
      </c>
      <c r="K2" s="189" t="s">
        <v>213</v>
      </c>
      <c r="L2" s="189" t="s">
        <v>114</v>
      </c>
      <c r="M2" s="189" t="s">
        <v>689</v>
      </c>
    </row>
    <row r="3" spans="1:14" ht="15" thickTop="1">
      <c r="A3" s="220" t="s">
        <v>214</v>
      </c>
      <c r="B3" s="220" t="s">
        <v>215</v>
      </c>
      <c r="C3" s="220" t="s">
        <v>221</v>
      </c>
      <c r="D3" s="220" t="s">
        <v>222</v>
      </c>
      <c r="E3" s="220" t="s">
        <v>708</v>
      </c>
      <c r="F3" s="220" t="s">
        <v>709</v>
      </c>
      <c r="G3" s="220" t="s">
        <v>710</v>
      </c>
      <c r="H3" s="220" t="s">
        <v>544</v>
      </c>
      <c r="I3" s="222">
        <v>52.7</v>
      </c>
      <c r="J3" s="220" t="s">
        <v>711</v>
      </c>
      <c r="K3">
        <v>10</v>
      </c>
      <c r="L3">
        <v>2023</v>
      </c>
      <c r="M3" s="191" t="s">
        <v>687</v>
      </c>
      <c r="N3" s="191" t="s">
        <v>810</v>
      </c>
    </row>
    <row r="4" spans="1:14">
      <c r="A4" s="220" t="s">
        <v>214</v>
      </c>
      <c r="B4" s="220" t="s">
        <v>215</v>
      </c>
      <c r="C4" s="220" t="s">
        <v>221</v>
      </c>
      <c r="D4" s="220" t="s">
        <v>222</v>
      </c>
      <c r="E4" s="220" t="s">
        <v>785</v>
      </c>
      <c r="F4" s="220" t="s">
        <v>709</v>
      </c>
      <c r="G4" s="220" t="s">
        <v>786</v>
      </c>
      <c r="H4" s="220" t="s">
        <v>544</v>
      </c>
      <c r="I4" s="222">
        <v>672.7</v>
      </c>
      <c r="J4" s="220" t="s">
        <v>787</v>
      </c>
      <c r="K4">
        <v>12</v>
      </c>
      <c r="L4">
        <v>2023</v>
      </c>
      <c r="M4" s="191" t="s">
        <v>687</v>
      </c>
      <c r="N4" s="191" t="s">
        <v>810</v>
      </c>
    </row>
    <row r="5" spans="1:14">
      <c r="A5" s="220" t="s">
        <v>214</v>
      </c>
      <c r="B5" s="220" t="s">
        <v>215</v>
      </c>
      <c r="C5" s="220" t="s">
        <v>221</v>
      </c>
      <c r="D5" s="220" t="s">
        <v>222</v>
      </c>
      <c r="E5" s="220" t="s">
        <v>788</v>
      </c>
      <c r="F5" s="220" t="s">
        <v>789</v>
      </c>
      <c r="G5" s="220" t="s">
        <v>790</v>
      </c>
      <c r="H5" s="220" t="s">
        <v>791</v>
      </c>
      <c r="I5" s="222">
        <v>4043.73</v>
      </c>
      <c r="J5" s="220" t="s">
        <v>787</v>
      </c>
      <c r="K5">
        <v>12</v>
      </c>
      <c r="L5">
        <v>2023</v>
      </c>
      <c r="M5" s="191" t="s">
        <v>687</v>
      </c>
      <c r="N5" s="191" t="s">
        <v>810</v>
      </c>
    </row>
    <row r="6" spans="1:14">
      <c r="A6" s="194" t="s">
        <v>214</v>
      </c>
      <c r="B6" s="194" t="s">
        <v>215</v>
      </c>
      <c r="C6" s="194" t="s">
        <v>221</v>
      </c>
      <c r="D6" s="194" t="s">
        <v>222</v>
      </c>
      <c r="E6" s="194" t="s">
        <v>243</v>
      </c>
      <c r="F6" s="194" t="s">
        <v>244</v>
      </c>
      <c r="G6" s="194" t="s">
        <v>245</v>
      </c>
      <c r="H6" s="194" t="s">
        <v>246</v>
      </c>
      <c r="I6" s="200">
        <v>1633</v>
      </c>
      <c r="J6" s="194" t="s">
        <v>247</v>
      </c>
      <c r="K6" s="191">
        <v>12</v>
      </c>
      <c r="L6" s="191">
        <v>2021</v>
      </c>
      <c r="M6" s="191" t="s">
        <v>687</v>
      </c>
      <c r="N6" s="191" t="s">
        <v>810</v>
      </c>
    </row>
    <row r="7" spans="1:14">
      <c r="A7" s="194" t="s">
        <v>214</v>
      </c>
      <c r="B7" s="194" t="s">
        <v>215</v>
      </c>
      <c r="C7" s="194" t="s">
        <v>216</v>
      </c>
      <c r="D7" s="194" t="s">
        <v>222</v>
      </c>
      <c r="E7" s="194" t="s">
        <v>427</v>
      </c>
      <c r="F7" s="194" t="s">
        <v>244</v>
      </c>
      <c r="G7" s="194" t="s">
        <v>428</v>
      </c>
      <c r="H7" s="194" t="s">
        <v>246</v>
      </c>
      <c r="I7" s="200">
        <v>1785</v>
      </c>
      <c r="J7" s="194" t="s">
        <v>429</v>
      </c>
      <c r="K7" s="191">
        <v>10</v>
      </c>
      <c r="L7" s="191">
        <v>2022</v>
      </c>
      <c r="M7" s="191" t="s">
        <v>687</v>
      </c>
      <c r="N7" s="191" t="s">
        <v>810</v>
      </c>
    </row>
    <row r="8" spans="1:14">
      <c r="A8" s="194" t="s">
        <v>214</v>
      </c>
      <c r="B8" s="194" t="s">
        <v>215</v>
      </c>
      <c r="C8" s="194" t="s">
        <v>216</v>
      </c>
      <c r="D8" s="194" t="s">
        <v>222</v>
      </c>
      <c r="E8" s="194" t="s">
        <v>436</v>
      </c>
      <c r="F8" s="194" t="s">
        <v>244</v>
      </c>
      <c r="G8" s="194" t="s">
        <v>437</v>
      </c>
      <c r="H8" s="194" t="s">
        <v>246</v>
      </c>
      <c r="I8" s="200">
        <v>8823</v>
      </c>
      <c r="J8" s="194" t="s">
        <v>438</v>
      </c>
      <c r="K8" s="191">
        <v>11</v>
      </c>
      <c r="L8" s="191">
        <v>2022</v>
      </c>
      <c r="M8" s="191" t="s">
        <v>687</v>
      </c>
      <c r="N8" s="191" t="s">
        <v>810</v>
      </c>
    </row>
    <row r="9" spans="1:14">
      <c r="A9" s="194" t="s">
        <v>214</v>
      </c>
      <c r="B9" s="194" t="s">
        <v>215</v>
      </c>
      <c r="C9" s="194" t="s">
        <v>216</v>
      </c>
      <c r="D9" s="194" t="s">
        <v>222</v>
      </c>
      <c r="E9" s="194" t="s">
        <v>439</v>
      </c>
      <c r="F9" s="194" t="s">
        <v>244</v>
      </c>
      <c r="G9" s="194" t="s">
        <v>440</v>
      </c>
      <c r="H9" s="194" t="s">
        <v>246</v>
      </c>
      <c r="I9" s="200">
        <v>9664.5</v>
      </c>
      <c r="J9" s="194" t="s">
        <v>438</v>
      </c>
      <c r="K9" s="191">
        <v>11</v>
      </c>
      <c r="L9" s="191">
        <v>2022</v>
      </c>
      <c r="M9" s="191" t="s">
        <v>687</v>
      </c>
      <c r="N9" s="191" t="s">
        <v>810</v>
      </c>
    </row>
    <row r="10" spans="1:14">
      <c r="A10" s="194" t="s">
        <v>214</v>
      </c>
      <c r="B10" s="194" t="s">
        <v>215</v>
      </c>
      <c r="C10" s="194" t="s">
        <v>216</v>
      </c>
      <c r="D10" s="194" t="s">
        <v>222</v>
      </c>
      <c r="E10" s="194" t="s">
        <v>446</v>
      </c>
      <c r="F10" s="194" t="s">
        <v>244</v>
      </c>
      <c r="G10" s="194" t="s">
        <v>447</v>
      </c>
      <c r="H10" s="194" t="s">
        <v>246</v>
      </c>
      <c r="I10" s="200">
        <v>1020</v>
      </c>
      <c r="J10" s="194" t="s">
        <v>448</v>
      </c>
      <c r="K10" s="191">
        <v>11</v>
      </c>
      <c r="L10" s="191">
        <v>2022</v>
      </c>
      <c r="M10" s="191" t="s">
        <v>687</v>
      </c>
      <c r="N10" s="191" t="s">
        <v>810</v>
      </c>
    </row>
    <row r="11" spans="1:14">
      <c r="A11" s="194" t="s">
        <v>214</v>
      </c>
      <c r="B11" s="194" t="s">
        <v>215</v>
      </c>
      <c r="C11" s="194" t="s">
        <v>216</v>
      </c>
      <c r="D11" s="194" t="s">
        <v>222</v>
      </c>
      <c r="E11" s="194" t="s">
        <v>449</v>
      </c>
      <c r="F11" s="194" t="s">
        <v>244</v>
      </c>
      <c r="G11" s="194" t="s">
        <v>450</v>
      </c>
      <c r="H11" s="194" t="s">
        <v>246</v>
      </c>
      <c r="I11" s="200">
        <v>28662</v>
      </c>
      <c r="J11" s="194" t="s">
        <v>451</v>
      </c>
      <c r="K11" s="191">
        <v>11</v>
      </c>
      <c r="L11" s="191">
        <v>2022</v>
      </c>
      <c r="M11" s="191" t="s">
        <v>687</v>
      </c>
      <c r="N11" s="191" t="s">
        <v>810</v>
      </c>
    </row>
    <row r="12" spans="1:14">
      <c r="A12" s="194" t="s">
        <v>214</v>
      </c>
      <c r="B12" s="194" t="s">
        <v>215</v>
      </c>
      <c r="C12" s="194" t="s">
        <v>216</v>
      </c>
      <c r="D12" s="194" t="s">
        <v>222</v>
      </c>
      <c r="E12" s="194" t="s">
        <v>258</v>
      </c>
      <c r="F12" s="194" t="s">
        <v>259</v>
      </c>
      <c r="G12" s="194" t="s">
        <v>260</v>
      </c>
      <c r="H12" s="194" t="s">
        <v>261</v>
      </c>
      <c r="I12" s="201">
        <v>75665.240000000005</v>
      </c>
      <c r="J12" s="194" t="s">
        <v>262</v>
      </c>
      <c r="K12" s="191">
        <v>4</v>
      </c>
      <c r="L12" s="191">
        <v>2022</v>
      </c>
      <c r="M12" s="191" t="s">
        <v>684</v>
      </c>
      <c r="N12" s="191" t="s">
        <v>810</v>
      </c>
    </row>
    <row r="13" spans="1:14">
      <c r="A13" s="194" t="s">
        <v>214</v>
      </c>
      <c r="B13" s="194" t="s">
        <v>215</v>
      </c>
      <c r="C13" s="194" t="s">
        <v>216</v>
      </c>
      <c r="D13" s="194" t="s">
        <v>217</v>
      </c>
      <c r="E13" s="194" t="s">
        <v>263</v>
      </c>
      <c r="F13" s="194" t="s">
        <v>264</v>
      </c>
      <c r="G13" s="194" t="s">
        <v>265</v>
      </c>
      <c r="H13" s="194" t="s">
        <v>266</v>
      </c>
      <c r="I13" s="206">
        <v>7432.5</v>
      </c>
      <c r="J13" s="194" t="s">
        <v>267</v>
      </c>
      <c r="K13" s="191">
        <v>4</v>
      </c>
      <c r="L13" s="191">
        <v>2022</v>
      </c>
      <c r="M13" s="191" t="s">
        <v>685</v>
      </c>
      <c r="N13" s="191" t="s">
        <v>810</v>
      </c>
    </row>
    <row r="14" spans="1:14">
      <c r="A14" s="194" t="s">
        <v>214</v>
      </c>
      <c r="B14" s="194" t="s">
        <v>215</v>
      </c>
      <c r="C14" s="194" t="s">
        <v>216</v>
      </c>
      <c r="D14" s="194" t="s">
        <v>217</v>
      </c>
      <c r="E14" s="194" t="s">
        <v>268</v>
      </c>
      <c r="F14" s="194" t="s">
        <v>264</v>
      </c>
      <c r="G14" s="194" t="s">
        <v>269</v>
      </c>
      <c r="H14" s="194" t="s">
        <v>266</v>
      </c>
      <c r="I14" s="206">
        <v>-7432.5</v>
      </c>
      <c r="J14" s="194" t="s">
        <v>270</v>
      </c>
      <c r="K14" s="191">
        <v>4</v>
      </c>
      <c r="L14" s="191">
        <v>2022</v>
      </c>
      <c r="M14" s="191" t="s">
        <v>685</v>
      </c>
      <c r="N14" s="191" t="s">
        <v>810</v>
      </c>
    </row>
    <row r="15" spans="1:14">
      <c r="A15" s="194" t="s">
        <v>214</v>
      </c>
      <c r="B15" s="194" t="s">
        <v>215</v>
      </c>
      <c r="C15" s="194" t="s">
        <v>216</v>
      </c>
      <c r="D15" s="194" t="s">
        <v>222</v>
      </c>
      <c r="E15" s="194" t="s">
        <v>268</v>
      </c>
      <c r="F15" s="194" t="s">
        <v>264</v>
      </c>
      <c r="G15" s="194" t="s">
        <v>269</v>
      </c>
      <c r="H15" s="194" t="s">
        <v>266</v>
      </c>
      <c r="I15" s="206">
        <v>7432.5</v>
      </c>
      <c r="J15" s="194" t="s">
        <v>270</v>
      </c>
      <c r="K15" s="191">
        <v>4</v>
      </c>
      <c r="L15" s="191">
        <v>2022</v>
      </c>
      <c r="M15" s="191" t="s">
        <v>685</v>
      </c>
      <c r="N15" s="191" t="s">
        <v>810</v>
      </c>
    </row>
    <row r="16" spans="1:14">
      <c r="A16" s="194" t="s">
        <v>214</v>
      </c>
      <c r="B16" s="194" t="s">
        <v>215</v>
      </c>
      <c r="C16" s="194" t="s">
        <v>216</v>
      </c>
      <c r="D16" s="194" t="s">
        <v>222</v>
      </c>
      <c r="E16" s="194" t="s">
        <v>461</v>
      </c>
      <c r="F16" s="194" t="s">
        <v>244</v>
      </c>
      <c r="G16" s="194" t="s">
        <v>462</v>
      </c>
      <c r="H16" s="194" t="s">
        <v>246</v>
      </c>
      <c r="I16" s="200">
        <v>229.5</v>
      </c>
      <c r="J16" s="194" t="s">
        <v>463</v>
      </c>
      <c r="K16" s="191">
        <v>12</v>
      </c>
      <c r="L16" s="191">
        <v>2022</v>
      </c>
      <c r="M16" s="191" t="s">
        <v>687</v>
      </c>
      <c r="N16" s="191" t="s">
        <v>810</v>
      </c>
    </row>
    <row r="17" spans="1:14">
      <c r="A17" s="194" t="s">
        <v>214</v>
      </c>
      <c r="B17" s="194" t="s">
        <v>215</v>
      </c>
      <c r="C17" s="194" t="s">
        <v>216</v>
      </c>
      <c r="D17" s="194" t="s">
        <v>222</v>
      </c>
      <c r="E17" s="194" t="s">
        <v>484</v>
      </c>
      <c r="F17" s="194" t="s">
        <v>244</v>
      </c>
      <c r="G17" s="194" t="s">
        <v>485</v>
      </c>
      <c r="H17" s="194" t="s">
        <v>246</v>
      </c>
      <c r="I17" s="200">
        <v>688.5</v>
      </c>
      <c r="J17" s="194" t="s">
        <v>486</v>
      </c>
      <c r="K17" s="191">
        <v>3</v>
      </c>
      <c r="L17" s="191">
        <v>2023</v>
      </c>
      <c r="M17" s="191" t="s">
        <v>687</v>
      </c>
      <c r="N17" s="191" t="s">
        <v>810</v>
      </c>
    </row>
    <row r="18" spans="1:14">
      <c r="A18" s="194" t="s">
        <v>214</v>
      </c>
      <c r="B18" s="194" t="s">
        <v>215</v>
      </c>
      <c r="C18" s="194" t="s">
        <v>221</v>
      </c>
      <c r="D18" s="194" t="s">
        <v>222</v>
      </c>
      <c r="E18" s="194" t="s">
        <v>514</v>
      </c>
      <c r="F18" s="194" t="s">
        <v>244</v>
      </c>
      <c r="G18" s="194" t="s">
        <v>515</v>
      </c>
      <c r="H18" s="194" t="s">
        <v>246</v>
      </c>
      <c r="I18" s="200">
        <v>1606.5</v>
      </c>
      <c r="J18" s="194" t="s">
        <v>516</v>
      </c>
      <c r="K18" s="191">
        <v>6</v>
      </c>
      <c r="L18" s="191">
        <v>2023</v>
      </c>
      <c r="M18" s="191" t="s">
        <v>687</v>
      </c>
      <c r="N18" s="191" t="s">
        <v>810</v>
      </c>
    </row>
    <row r="19" spans="1:14">
      <c r="A19" s="194" t="s">
        <v>214</v>
      </c>
      <c r="B19" s="194" t="s">
        <v>215</v>
      </c>
      <c r="C19" s="194" t="s">
        <v>216</v>
      </c>
      <c r="D19" s="194" t="s">
        <v>228</v>
      </c>
      <c r="E19" s="194"/>
      <c r="F19" s="194" t="s">
        <v>218</v>
      </c>
      <c r="G19" s="194"/>
      <c r="H19" s="194" t="s">
        <v>274</v>
      </c>
      <c r="I19" s="206">
        <v>225000</v>
      </c>
      <c r="J19" s="194" t="s">
        <v>275</v>
      </c>
      <c r="K19" s="191">
        <v>5</v>
      </c>
      <c r="L19" s="191">
        <v>2022</v>
      </c>
      <c r="M19" s="191" t="s">
        <v>685</v>
      </c>
      <c r="N19" s="191" t="s">
        <v>810</v>
      </c>
    </row>
    <row r="20" spans="1:14">
      <c r="A20" s="194" t="s">
        <v>214</v>
      </c>
      <c r="B20" s="194" t="s">
        <v>215</v>
      </c>
      <c r="C20" s="194" t="s">
        <v>216</v>
      </c>
      <c r="D20" s="194" t="s">
        <v>228</v>
      </c>
      <c r="E20" s="194"/>
      <c r="F20" s="194" t="s">
        <v>218</v>
      </c>
      <c r="G20" s="194"/>
      <c r="H20" s="194" t="s">
        <v>274</v>
      </c>
      <c r="I20" s="206">
        <v>4063.61</v>
      </c>
      <c r="J20" s="194" t="s">
        <v>275</v>
      </c>
      <c r="K20" s="191">
        <v>5</v>
      </c>
      <c r="L20" s="191">
        <v>2022</v>
      </c>
      <c r="M20" s="191" t="s">
        <v>685</v>
      </c>
      <c r="N20" s="191" t="s">
        <v>810</v>
      </c>
    </row>
    <row r="21" spans="1:14">
      <c r="A21" s="194" t="s">
        <v>214</v>
      </c>
      <c r="B21" s="194" t="s">
        <v>215</v>
      </c>
      <c r="C21" s="194" t="s">
        <v>216</v>
      </c>
      <c r="D21" s="194" t="s">
        <v>222</v>
      </c>
      <c r="E21" s="194" t="s">
        <v>276</v>
      </c>
      <c r="F21" s="194" t="s">
        <v>277</v>
      </c>
      <c r="G21" s="194" t="s">
        <v>278</v>
      </c>
      <c r="H21" s="194" t="s">
        <v>279</v>
      </c>
      <c r="I21" s="199">
        <v>3825</v>
      </c>
      <c r="J21" s="194" t="s">
        <v>280</v>
      </c>
      <c r="K21" s="191">
        <v>5</v>
      </c>
      <c r="L21" s="191">
        <v>2022</v>
      </c>
      <c r="M21" s="191" t="s">
        <v>688</v>
      </c>
      <c r="N21" s="191" t="s">
        <v>810</v>
      </c>
    </row>
    <row r="22" spans="1:14">
      <c r="A22" s="194" t="s">
        <v>214</v>
      </c>
      <c r="B22" s="194" t="s">
        <v>215</v>
      </c>
      <c r="C22" s="194" t="s">
        <v>216</v>
      </c>
      <c r="D22" s="194" t="s">
        <v>222</v>
      </c>
      <c r="E22" s="194" t="s">
        <v>293</v>
      </c>
      <c r="F22" s="194" t="s">
        <v>264</v>
      </c>
      <c r="G22" s="194" t="s">
        <v>294</v>
      </c>
      <c r="H22" s="194" t="s">
        <v>266</v>
      </c>
      <c r="I22" s="206">
        <v>9880</v>
      </c>
      <c r="J22" s="194" t="s">
        <v>295</v>
      </c>
      <c r="K22" s="191">
        <v>6</v>
      </c>
      <c r="L22" s="191">
        <v>2022</v>
      </c>
      <c r="M22" s="191" t="s">
        <v>685</v>
      </c>
      <c r="N22" s="191" t="s">
        <v>810</v>
      </c>
    </row>
    <row r="23" spans="1:14">
      <c r="A23" s="194" t="s">
        <v>214</v>
      </c>
      <c r="B23" s="194" t="s">
        <v>215</v>
      </c>
      <c r="C23" s="194" t="s">
        <v>216</v>
      </c>
      <c r="D23" s="194" t="s">
        <v>296</v>
      </c>
      <c r="E23" s="194" t="s">
        <v>297</v>
      </c>
      <c r="F23" s="194" t="s">
        <v>259</v>
      </c>
      <c r="G23" s="194" t="s">
        <v>298</v>
      </c>
      <c r="H23" s="194" t="s">
        <v>261</v>
      </c>
      <c r="I23" s="201">
        <v>75000</v>
      </c>
      <c r="J23" s="194" t="s">
        <v>299</v>
      </c>
      <c r="K23" s="191">
        <v>6</v>
      </c>
      <c r="L23" s="191">
        <v>2022</v>
      </c>
      <c r="M23" s="191" t="s">
        <v>684</v>
      </c>
      <c r="N23" s="191" t="s">
        <v>810</v>
      </c>
    </row>
    <row r="24" spans="1:14">
      <c r="A24" s="194" t="s">
        <v>214</v>
      </c>
      <c r="B24" s="194" t="s">
        <v>215</v>
      </c>
      <c r="C24" s="194" t="s">
        <v>216</v>
      </c>
      <c r="D24" s="194" t="s">
        <v>288</v>
      </c>
      <c r="E24" s="194" t="s">
        <v>297</v>
      </c>
      <c r="F24" s="194" t="s">
        <v>259</v>
      </c>
      <c r="G24" s="194" t="s">
        <v>298</v>
      </c>
      <c r="H24" s="194" t="s">
        <v>261</v>
      </c>
      <c r="I24" s="201">
        <v>544.66</v>
      </c>
      <c r="J24" s="194" t="s">
        <v>299</v>
      </c>
      <c r="K24" s="191">
        <v>6</v>
      </c>
      <c r="L24" s="191">
        <v>2022</v>
      </c>
      <c r="M24" s="191" t="s">
        <v>684</v>
      </c>
      <c r="N24" s="191" t="s">
        <v>810</v>
      </c>
    </row>
    <row r="25" spans="1:14">
      <c r="A25" s="194" t="s">
        <v>214</v>
      </c>
      <c r="B25" s="194" t="s">
        <v>215</v>
      </c>
      <c r="C25" s="194" t="s">
        <v>300</v>
      </c>
      <c r="D25" s="194" t="s">
        <v>296</v>
      </c>
      <c r="E25" s="194" t="s">
        <v>301</v>
      </c>
      <c r="F25" s="194" t="s">
        <v>302</v>
      </c>
      <c r="G25" s="194" t="s">
        <v>303</v>
      </c>
      <c r="H25" s="194" t="s">
        <v>304</v>
      </c>
      <c r="I25" s="199">
        <v>4534</v>
      </c>
      <c r="J25" s="194" t="s">
        <v>305</v>
      </c>
      <c r="K25" s="191">
        <v>6</v>
      </c>
      <c r="L25" s="191">
        <v>2022</v>
      </c>
      <c r="M25" s="191" t="s">
        <v>688</v>
      </c>
      <c r="N25" s="191" t="s">
        <v>810</v>
      </c>
    </row>
    <row r="26" spans="1:14">
      <c r="A26" s="194" t="s">
        <v>214</v>
      </c>
      <c r="B26" s="194" t="s">
        <v>215</v>
      </c>
      <c r="C26" s="194" t="s">
        <v>216</v>
      </c>
      <c r="D26" s="194" t="s">
        <v>222</v>
      </c>
      <c r="E26" s="194" t="s">
        <v>306</v>
      </c>
      <c r="F26" s="194" t="s">
        <v>264</v>
      </c>
      <c r="G26" s="194" t="s">
        <v>307</v>
      </c>
      <c r="H26" s="194" t="s">
        <v>266</v>
      </c>
      <c r="I26" s="206">
        <v>15292</v>
      </c>
      <c r="J26" s="194" t="s">
        <v>308</v>
      </c>
      <c r="K26" s="191">
        <v>6</v>
      </c>
      <c r="L26" s="191">
        <v>2022</v>
      </c>
      <c r="M26" s="191" t="s">
        <v>685</v>
      </c>
      <c r="N26" s="191" t="s">
        <v>810</v>
      </c>
    </row>
    <row r="27" spans="1:14">
      <c r="A27" s="194" t="s">
        <v>214</v>
      </c>
      <c r="B27" s="194" t="s">
        <v>215</v>
      </c>
      <c r="C27" s="194" t="s">
        <v>216</v>
      </c>
      <c r="D27" s="194" t="s">
        <v>222</v>
      </c>
      <c r="E27" s="194" t="s">
        <v>309</v>
      </c>
      <c r="F27" s="194" t="s">
        <v>264</v>
      </c>
      <c r="G27" s="194" t="s">
        <v>310</v>
      </c>
      <c r="H27" s="194" t="s">
        <v>266</v>
      </c>
      <c r="I27" s="206">
        <v>12655.5</v>
      </c>
      <c r="J27" s="194" t="s">
        <v>308</v>
      </c>
      <c r="K27" s="191">
        <v>6</v>
      </c>
      <c r="L27" s="191">
        <v>2022</v>
      </c>
      <c r="M27" s="191" t="s">
        <v>685</v>
      </c>
      <c r="N27" s="191" t="s">
        <v>810</v>
      </c>
    </row>
    <row r="28" spans="1:14">
      <c r="A28" s="194" t="s">
        <v>214</v>
      </c>
      <c r="B28" s="194" t="s">
        <v>215</v>
      </c>
      <c r="C28" s="194" t="s">
        <v>221</v>
      </c>
      <c r="D28" s="194" t="s">
        <v>222</v>
      </c>
      <c r="E28" s="194" t="s">
        <v>517</v>
      </c>
      <c r="F28" s="194" t="s">
        <v>244</v>
      </c>
      <c r="G28" s="194" t="s">
        <v>518</v>
      </c>
      <c r="H28" s="194" t="s">
        <v>246</v>
      </c>
      <c r="I28" s="200">
        <v>382.5</v>
      </c>
      <c r="J28" s="194" t="s">
        <v>516</v>
      </c>
      <c r="K28" s="191">
        <v>6</v>
      </c>
      <c r="L28" s="191">
        <v>2023</v>
      </c>
      <c r="M28" s="191" t="s">
        <v>687</v>
      </c>
      <c r="N28" s="191" t="s">
        <v>810</v>
      </c>
    </row>
    <row r="29" spans="1:14">
      <c r="A29" s="194" t="s">
        <v>214</v>
      </c>
      <c r="B29" s="194" t="s">
        <v>215</v>
      </c>
      <c r="C29" s="194" t="s">
        <v>216</v>
      </c>
      <c r="D29" s="194" t="s">
        <v>314</v>
      </c>
      <c r="E29" s="194" t="s">
        <v>315</v>
      </c>
      <c r="F29" s="194" t="s">
        <v>316</v>
      </c>
      <c r="G29" s="194" t="s">
        <v>317</v>
      </c>
      <c r="H29" s="194" t="s">
        <v>318</v>
      </c>
      <c r="I29" s="207">
        <v>235.17</v>
      </c>
      <c r="J29" s="194" t="s">
        <v>319</v>
      </c>
      <c r="K29" s="191">
        <v>6</v>
      </c>
      <c r="L29" s="191">
        <v>2022</v>
      </c>
      <c r="M29" s="191" t="s">
        <v>686</v>
      </c>
      <c r="N29" s="191" t="s">
        <v>810</v>
      </c>
    </row>
    <row r="30" spans="1:14">
      <c r="A30" s="194" t="s">
        <v>214</v>
      </c>
      <c r="B30" s="194" t="s">
        <v>215</v>
      </c>
      <c r="C30" s="194" t="s">
        <v>216</v>
      </c>
      <c r="D30" s="194" t="s">
        <v>320</v>
      </c>
      <c r="E30" s="194" t="s">
        <v>321</v>
      </c>
      <c r="F30" s="194" t="s">
        <v>316</v>
      </c>
      <c r="G30" s="194" t="s">
        <v>317</v>
      </c>
      <c r="H30" s="194" t="s">
        <v>318</v>
      </c>
      <c r="I30" s="207">
        <v>64.88</v>
      </c>
      <c r="J30" s="194" t="s">
        <v>319</v>
      </c>
      <c r="K30" s="191">
        <v>6</v>
      </c>
      <c r="L30" s="191">
        <v>2022</v>
      </c>
      <c r="M30" s="191" t="s">
        <v>686</v>
      </c>
      <c r="N30" s="191" t="s">
        <v>810</v>
      </c>
    </row>
    <row r="31" spans="1:14">
      <c r="A31" s="194" t="s">
        <v>214</v>
      </c>
      <c r="B31" s="194" t="s">
        <v>215</v>
      </c>
      <c r="C31" s="194" t="s">
        <v>216</v>
      </c>
      <c r="D31" s="194" t="s">
        <v>322</v>
      </c>
      <c r="E31" s="194" t="s">
        <v>321</v>
      </c>
      <c r="F31" s="194" t="s">
        <v>316</v>
      </c>
      <c r="G31" s="194" t="s">
        <v>317</v>
      </c>
      <c r="H31" s="194" t="s">
        <v>318</v>
      </c>
      <c r="I31" s="207">
        <v>365.87</v>
      </c>
      <c r="J31" s="194" t="s">
        <v>319</v>
      </c>
      <c r="K31" s="191">
        <v>6</v>
      </c>
      <c r="L31" s="191">
        <v>2022</v>
      </c>
      <c r="M31" s="191" t="s">
        <v>686</v>
      </c>
      <c r="N31" s="191" t="s">
        <v>810</v>
      </c>
    </row>
    <row r="32" spans="1:14">
      <c r="A32" s="194" t="s">
        <v>214</v>
      </c>
      <c r="B32" s="194" t="s">
        <v>215</v>
      </c>
      <c r="C32" s="194" t="s">
        <v>216</v>
      </c>
      <c r="D32" s="194" t="s">
        <v>324</v>
      </c>
      <c r="E32" s="194"/>
      <c r="F32" s="194" t="s">
        <v>218</v>
      </c>
      <c r="G32" s="194"/>
      <c r="H32" s="194" t="s">
        <v>325</v>
      </c>
      <c r="I32" s="207">
        <v>106.65</v>
      </c>
      <c r="J32" s="194" t="s">
        <v>326</v>
      </c>
      <c r="K32" s="191">
        <v>7</v>
      </c>
      <c r="L32" s="191">
        <v>2022</v>
      </c>
      <c r="M32" s="191" t="s">
        <v>686</v>
      </c>
      <c r="N32" s="191" t="s">
        <v>810</v>
      </c>
    </row>
    <row r="33" spans="1:14">
      <c r="A33" s="194" t="s">
        <v>214</v>
      </c>
      <c r="B33" s="194" t="s">
        <v>215</v>
      </c>
      <c r="C33" s="194" t="s">
        <v>216</v>
      </c>
      <c r="D33" s="194" t="s">
        <v>324</v>
      </c>
      <c r="E33" s="194"/>
      <c r="F33" s="194" t="s">
        <v>218</v>
      </c>
      <c r="G33" s="194"/>
      <c r="H33" s="194" t="s">
        <v>325</v>
      </c>
      <c r="I33" s="207">
        <v>185.11</v>
      </c>
      <c r="J33" s="194" t="s">
        <v>326</v>
      </c>
      <c r="K33" s="191">
        <v>7</v>
      </c>
      <c r="L33" s="191">
        <v>2022</v>
      </c>
      <c r="M33" s="191" t="s">
        <v>686</v>
      </c>
      <c r="N33" s="191" t="s">
        <v>810</v>
      </c>
    </row>
    <row r="34" spans="1:14">
      <c r="A34" s="194" t="s">
        <v>214</v>
      </c>
      <c r="B34" s="194" t="s">
        <v>215</v>
      </c>
      <c r="C34" s="194" t="s">
        <v>216</v>
      </c>
      <c r="D34" s="194" t="s">
        <v>324</v>
      </c>
      <c r="E34" s="194"/>
      <c r="F34" s="194" t="s">
        <v>218</v>
      </c>
      <c r="G34" s="194"/>
      <c r="H34" s="194" t="s">
        <v>325</v>
      </c>
      <c r="I34" s="207">
        <v>15.29</v>
      </c>
      <c r="J34" s="194" t="s">
        <v>326</v>
      </c>
      <c r="K34" s="191">
        <v>7</v>
      </c>
      <c r="L34" s="191">
        <v>2022</v>
      </c>
      <c r="M34" s="191" t="s">
        <v>686</v>
      </c>
      <c r="N34" s="191" t="s">
        <v>810</v>
      </c>
    </row>
    <row r="35" spans="1:14">
      <c r="A35" s="194" t="s">
        <v>214</v>
      </c>
      <c r="B35" s="194" t="s">
        <v>215</v>
      </c>
      <c r="C35" s="194" t="s">
        <v>216</v>
      </c>
      <c r="D35" s="194" t="s">
        <v>324</v>
      </c>
      <c r="E35" s="194"/>
      <c r="F35" s="194" t="s">
        <v>218</v>
      </c>
      <c r="G35" s="194"/>
      <c r="H35" s="194" t="s">
        <v>325</v>
      </c>
      <c r="I35" s="207">
        <v>10.79</v>
      </c>
      <c r="J35" s="194" t="s">
        <v>326</v>
      </c>
      <c r="K35" s="191">
        <v>7</v>
      </c>
      <c r="L35" s="191">
        <v>2022</v>
      </c>
      <c r="M35" s="191" t="s">
        <v>686</v>
      </c>
      <c r="N35" s="191" t="s">
        <v>810</v>
      </c>
    </row>
    <row r="36" spans="1:14">
      <c r="A36" s="194" t="s">
        <v>214</v>
      </c>
      <c r="B36" s="194" t="s">
        <v>215</v>
      </c>
      <c r="C36" s="194" t="s">
        <v>216</v>
      </c>
      <c r="D36" s="194" t="s">
        <v>327</v>
      </c>
      <c r="E36" s="194"/>
      <c r="F36" s="194" t="s">
        <v>218</v>
      </c>
      <c r="G36" s="194"/>
      <c r="H36" s="194" t="s">
        <v>328</v>
      </c>
      <c r="I36" s="207">
        <v>238.57</v>
      </c>
      <c r="J36" s="194" t="s">
        <v>326</v>
      </c>
      <c r="K36" s="191">
        <v>7</v>
      </c>
      <c r="L36" s="191">
        <v>2022</v>
      </c>
      <c r="M36" s="191" t="s">
        <v>686</v>
      </c>
      <c r="N36" s="191" t="s">
        <v>810</v>
      </c>
    </row>
    <row r="37" spans="1:14">
      <c r="A37" s="194" t="s">
        <v>214</v>
      </c>
      <c r="B37" s="194" t="s">
        <v>215</v>
      </c>
      <c r="C37" s="194" t="s">
        <v>216</v>
      </c>
      <c r="D37" s="194" t="s">
        <v>217</v>
      </c>
      <c r="E37" s="194" t="s">
        <v>332</v>
      </c>
      <c r="F37" s="194" t="s">
        <v>290</v>
      </c>
      <c r="G37" s="194" t="s">
        <v>333</v>
      </c>
      <c r="H37" s="194" t="s">
        <v>274</v>
      </c>
      <c r="I37" s="206">
        <v>285195</v>
      </c>
      <c r="J37" s="194" t="s">
        <v>334</v>
      </c>
      <c r="K37" s="191">
        <v>7</v>
      </c>
      <c r="L37" s="191">
        <v>2022</v>
      </c>
      <c r="M37" s="191" t="s">
        <v>685</v>
      </c>
      <c r="N37" s="191" t="s">
        <v>810</v>
      </c>
    </row>
    <row r="38" spans="1:14">
      <c r="A38" s="194" t="s">
        <v>214</v>
      </c>
      <c r="B38" s="194" t="s">
        <v>215</v>
      </c>
      <c r="C38" s="194" t="s">
        <v>216</v>
      </c>
      <c r="D38" s="194" t="s">
        <v>288</v>
      </c>
      <c r="E38" s="194" t="s">
        <v>332</v>
      </c>
      <c r="F38" s="194" t="s">
        <v>290</v>
      </c>
      <c r="G38" s="194" t="s">
        <v>333</v>
      </c>
      <c r="H38" s="194" t="s">
        <v>274</v>
      </c>
      <c r="I38" s="206">
        <v>1330</v>
      </c>
      <c r="J38" s="194" t="s">
        <v>334</v>
      </c>
      <c r="K38" s="191">
        <v>7</v>
      </c>
      <c r="L38" s="191">
        <v>2022</v>
      </c>
      <c r="M38" s="191" t="s">
        <v>685</v>
      </c>
      <c r="N38" s="191" t="s">
        <v>810</v>
      </c>
    </row>
    <row r="39" spans="1:14">
      <c r="A39" s="194" t="s">
        <v>214</v>
      </c>
      <c r="B39" s="194" t="s">
        <v>215</v>
      </c>
      <c r="C39" s="194" t="s">
        <v>216</v>
      </c>
      <c r="D39" s="194" t="s">
        <v>217</v>
      </c>
      <c r="E39" s="194" t="s">
        <v>335</v>
      </c>
      <c r="F39" s="194" t="s">
        <v>290</v>
      </c>
      <c r="G39" s="194" t="s">
        <v>336</v>
      </c>
      <c r="H39" s="194" t="s">
        <v>274</v>
      </c>
      <c r="I39" s="206">
        <v>225000</v>
      </c>
      <c r="J39" s="194" t="s">
        <v>334</v>
      </c>
      <c r="K39" s="191">
        <v>7</v>
      </c>
      <c r="L39" s="191">
        <v>2022</v>
      </c>
      <c r="M39" s="191" t="s">
        <v>685</v>
      </c>
      <c r="N39" s="191" t="s">
        <v>810</v>
      </c>
    </row>
    <row r="40" spans="1:14">
      <c r="A40" s="194" t="s">
        <v>214</v>
      </c>
      <c r="B40" s="194" t="s">
        <v>215</v>
      </c>
      <c r="C40" s="194" t="s">
        <v>216</v>
      </c>
      <c r="D40" s="194" t="s">
        <v>217</v>
      </c>
      <c r="E40" s="194" t="s">
        <v>337</v>
      </c>
      <c r="F40" s="194" t="s">
        <v>290</v>
      </c>
      <c r="G40" s="194" t="s">
        <v>338</v>
      </c>
      <c r="H40" s="194" t="s">
        <v>274</v>
      </c>
      <c r="I40" s="206">
        <v>225000</v>
      </c>
      <c r="J40" s="194" t="s">
        <v>334</v>
      </c>
      <c r="K40" s="191">
        <v>7</v>
      </c>
      <c r="L40" s="191">
        <v>2022</v>
      </c>
      <c r="M40" s="191" t="s">
        <v>685</v>
      </c>
      <c r="N40" s="191" t="s">
        <v>810</v>
      </c>
    </row>
    <row r="41" spans="1:14">
      <c r="A41" s="194" t="s">
        <v>214</v>
      </c>
      <c r="B41" s="194" t="s">
        <v>215</v>
      </c>
      <c r="C41" s="194" t="s">
        <v>216</v>
      </c>
      <c r="D41" s="194" t="s">
        <v>288</v>
      </c>
      <c r="E41" s="194" t="s">
        <v>337</v>
      </c>
      <c r="F41" s="194" t="s">
        <v>290</v>
      </c>
      <c r="G41" s="194" t="s">
        <v>338</v>
      </c>
      <c r="H41" s="194" t="s">
        <v>274</v>
      </c>
      <c r="I41" s="206">
        <v>3875</v>
      </c>
      <c r="J41" s="194" t="s">
        <v>334</v>
      </c>
      <c r="K41" s="191">
        <v>7</v>
      </c>
      <c r="L41" s="191">
        <v>2022</v>
      </c>
      <c r="M41" s="191" t="s">
        <v>685</v>
      </c>
      <c r="N41" s="191" t="s">
        <v>810</v>
      </c>
    </row>
    <row r="42" spans="1:14">
      <c r="A42" s="194" t="s">
        <v>214</v>
      </c>
      <c r="B42" s="194" t="s">
        <v>215</v>
      </c>
      <c r="C42" s="194" t="s">
        <v>216</v>
      </c>
      <c r="D42" s="194" t="s">
        <v>322</v>
      </c>
      <c r="E42" s="194" t="s">
        <v>339</v>
      </c>
      <c r="F42" s="194" t="s">
        <v>340</v>
      </c>
      <c r="G42" s="194" t="s">
        <v>341</v>
      </c>
      <c r="H42" s="194" t="s">
        <v>342</v>
      </c>
      <c r="I42" s="207">
        <v>585.75</v>
      </c>
      <c r="J42" s="194" t="s">
        <v>343</v>
      </c>
      <c r="K42" s="191">
        <v>7</v>
      </c>
      <c r="L42" s="191">
        <v>2022</v>
      </c>
      <c r="M42" s="191" t="s">
        <v>686</v>
      </c>
      <c r="N42" s="191" t="s">
        <v>810</v>
      </c>
    </row>
    <row r="43" spans="1:14">
      <c r="A43" s="194" t="s">
        <v>214</v>
      </c>
      <c r="B43" s="194" t="s">
        <v>215</v>
      </c>
      <c r="C43" s="194" t="s">
        <v>216</v>
      </c>
      <c r="D43" s="194" t="s">
        <v>320</v>
      </c>
      <c r="E43" s="194" t="s">
        <v>339</v>
      </c>
      <c r="F43" s="194" t="s">
        <v>340</v>
      </c>
      <c r="G43" s="194" t="s">
        <v>341</v>
      </c>
      <c r="H43" s="194" t="s">
        <v>342</v>
      </c>
      <c r="I43" s="207">
        <v>527.17999999999995</v>
      </c>
      <c r="J43" s="194" t="s">
        <v>343</v>
      </c>
      <c r="K43" s="191">
        <v>7</v>
      </c>
      <c r="L43" s="191">
        <v>2022</v>
      </c>
      <c r="M43" s="191" t="s">
        <v>686</v>
      </c>
      <c r="N43" s="191" t="s">
        <v>810</v>
      </c>
    </row>
    <row r="44" spans="1:14">
      <c r="A44" s="194" t="s">
        <v>214</v>
      </c>
      <c r="B44" s="194" t="s">
        <v>215</v>
      </c>
      <c r="C44" s="194" t="s">
        <v>221</v>
      </c>
      <c r="D44" s="194" t="s">
        <v>222</v>
      </c>
      <c r="E44" s="194" t="s">
        <v>519</v>
      </c>
      <c r="F44" s="194" t="s">
        <v>244</v>
      </c>
      <c r="G44" s="194" t="s">
        <v>520</v>
      </c>
      <c r="H44" s="194" t="s">
        <v>246</v>
      </c>
      <c r="I44" s="200">
        <v>790.5</v>
      </c>
      <c r="J44" s="194" t="s">
        <v>521</v>
      </c>
      <c r="K44" s="191">
        <v>6</v>
      </c>
      <c r="L44" s="191">
        <v>2023</v>
      </c>
      <c r="M44" s="191" t="s">
        <v>687</v>
      </c>
      <c r="N44" s="191" t="s">
        <v>810</v>
      </c>
    </row>
    <row r="45" spans="1:14">
      <c r="A45" s="194" t="s">
        <v>214</v>
      </c>
      <c r="B45" s="194" t="s">
        <v>215</v>
      </c>
      <c r="C45" s="194" t="s">
        <v>216</v>
      </c>
      <c r="D45" s="194" t="s">
        <v>222</v>
      </c>
      <c r="E45" s="194" t="s">
        <v>347</v>
      </c>
      <c r="F45" s="194" t="s">
        <v>264</v>
      </c>
      <c r="G45" s="194" t="s">
        <v>348</v>
      </c>
      <c r="H45" s="194" t="s">
        <v>266</v>
      </c>
      <c r="I45" s="206">
        <v>31148</v>
      </c>
      <c r="J45" s="194" t="s">
        <v>346</v>
      </c>
      <c r="K45" s="191">
        <v>7</v>
      </c>
      <c r="L45" s="191">
        <v>2022</v>
      </c>
      <c r="M45" s="191" t="s">
        <v>685</v>
      </c>
      <c r="N45" s="191" t="s">
        <v>810</v>
      </c>
    </row>
    <row r="46" spans="1:14">
      <c r="A46" s="194" t="s">
        <v>214</v>
      </c>
      <c r="B46" s="194" t="s">
        <v>215</v>
      </c>
      <c r="C46" s="194" t="s">
        <v>216</v>
      </c>
      <c r="D46" s="194" t="s">
        <v>222</v>
      </c>
      <c r="E46" s="194" t="s">
        <v>349</v>
      </c>
      <c r="F46" s="194" t="s">
        <v>264</v>
      </c>
      <c r="G46" s="194" t="s">
        <v>350</v>
      </c>
      <c r="H46" s="194" t="s">
        <v>266</v>
      </c>
      <c r="I46" s="206">
        <v>31212</v>
      </c>
      <c r="J46" s="194" t="s">
        <v>346</v>
      </c>
      <c r="K46" s="191">
        <v>7</v>
      </c>
      <c r="L46" s="191">
        <v>2022</v>
      </c>
      <c r="M46" s="191" t="s">
        <v>685</v>
      </c>
      <c r="N46" s="191" t="s">
        <v>810</v>
      </c>
    </row>
    <row r="47" spans="1:14">
      <c r="A47" s="194" t="s">
        <v>214</v>
      </c>
      <c r="B47" s="194" t="s">
        <v>215</v>
      </c>
      <c r="C47" s="194" t="s">
        <v>216</v>
      </c>
      <c r="D47" s="194" t="s">
        <v>217</v>
      </c>
      <c r="E47" s="194" t="s">
        <v>353</v>
      </c>
      <c r="F47" s="194" t="s">
        <v>354</v>
      </c>
      <c r="G47" s="194" t="s">
        <v>355</v>
      </c>
      <c r="H47" s="194" t="s">
        <v>356</v>
      </c>
      <c r="I47" s="199">
        <v>32339.119999999999</v>
      </c>
      <c r="J47" s="194" t="s">
        <v>357</v>
      </c>
      <c r="K47" s="191">
        <v>8</v>
      </c>
      <c r="L47" s="191">
        <v>2022</v>
      </c>
      <c r="M47" s="191" t="s">
        <v>688</v>
      </c>
      <c r="N47" s="191" t="s">
        <v>810</v>
      </c>
    </row>
    <row r="48" spans="1:14">
      <c r="A48" s="194" t="s">
        <v>214</v>
      </c>
      <c r="B48" s="194" t="s">
        <v>215</v>
      </c>
      <c r="C48" s="194" t="s">
        <v>221</v>
      </c>
      <c r="D48" s="194" t="s">
        <v>217</v>
      </c>
      <c r="E48" s="194" t="s">
        <v>358</v>
      </c>
      <c r="F48" s="194" t="s">
        <v>359</v>
      </c>
      <c r="G48" s="194" t="s">
        <v>360</v>
      </c>
      <c r="H48" s="194" t="s">
        <v>361</v>
      </c>
      <c r="I48" s="199">
        <v>23545</v>
      </c>
      <c r="J48" s="194" t="s">
        <v>357</v>
      </c>
      <c r="K48" s="191">
        <v>8</v>
      </c>
      <c r="L48" s="191">
        <v>2022</v>
      </c>
      <c r="M48" s="191" t="s">
        <v>688</v>
      </c>
      <c r="N48" s="191" t="s">
        <v>810</v>
      </c>
    </row>
    <row r="49" spans="1:14">
      <c r="A49" s="194" t="s">
        <v>214</v>
      </c>
      <c r="B49" s="194" t="s">
        <v>215</v>
      </c>
      <c r="C49" s="194" t="s">
        <v>221</v>
      </c>
      <c r="D49" s="194" t="s">
        <v>288</v>
      </c>
      <c r="E49" s="194" t="s">
        <v>358</v>
      </c>
      <c r="F49" s="194" t="s">
        <v>359</v>
      </c>
      <c r="G49" s="194" t="s">
        <v>360</v>
      </c>
      <c r="H49" s="194" t="s">
        <v>361</v>
      </c>
      <c r="I49" s="199">
        <v>2527.4699999999998</v>
      </c>
      <c r="J49" s="194" t="s">
        <v>357</v>
      </c>
      <c r="K49" s="191">
        <v>8</v>
      </c>
      <c r="L49" s="191">
        <v>2022</v>
      </c>
      <c r="M49" s="191" t="s">
        <v>688</v>
      </c>
      <c r="N49" s="191" t="s">
        <v>810</v>
      </c>
    </row>
    <row r="50" spans="1:14">
      <c r="A50" s="194" t="s">
        <v>214</v>
      </c>
      <c r="B50" s="194" t="s">
        <v>215</v>
      </c>
      <c r="C50" s="194" t="s">
        <v>271</v>
      </c>
      <c r="D50" s="194" t="s">
        <v>314</v>
      </c>
      <c r="E50" s="194" t="s">
        <v>362</v>
      </c>
      <c r="F50" s="194" t="s">
        <v>340</v>
      </c>
      <c r="G50" s="194" t="s">
        <v>363</v>
      </c>
      <c r="H50" s="194" t="s">
        <v>342</v>
      </c>
      <c r="I50" s="207">
        <v>242.76</v>
      </c>
      <c r="J50" s="194" t="s">
        <v>364</v>
      </c>
      <c r="K50" s="191">
        <v>8</v>
      </c>
      <c r="L50" s="191">
        <v>2022</v>
      </c>
      <c r="M50" s="191" t="s">
        <v>686</v>
      </c>
      <c r="N50" s="191" t="s">
        <v>810</v>
      </c>
    </row>
    <row r="51" spans="1:14">
      <c r="A51" s="194" t="s">
        <v>214</v>
      </c>
      <c r="B51" s="194" t="s">
        <v>215</v>
      </c>
      <c r="C51" s="194" t="s">
        <v>216</v>
      </c>
      <c r="D51" s="194" t="s">
        <v>222</v>
      </c>
      <c r="E51" s="194" t="s">
        <v>365</v>
      </c>
      <c r="F51" s="194" t="s">
        <v>264</v>
      </c>
      <c r="G51" s="194" t="s">
        <v>366</v>
      </c>
      <c r="H51" s="194" t="s">
        <v>266</v>
      </c>
      <c r="I51" s="206">
        <v>19728</v>
      </c>
      <c r="J51" s="194" t="s">
        <v>367</v>
      </c>
      <c r="K51" s="191">
        <v>8</v>
      </c>
      <c r="L51" s="191">
        <v>2022</v>
      </c>
      <c r="M51" s="191" t="s">
        <v>685</v>
      </c>
      <c r="N51" s="191" t="s">
        <v>810</v>
      </c>
    </row>
    <row r="52" spans="1:14">
      <c r="A52" s="194" t="s">
        <v>214</v>
      </c>
      <c r="B52" s="194" t="s">
        <v>215</v>
      </c>
      <c r="C52" s="194" t="s">
        <v>216</v>
      </c>
      <c r="D52" s="194" t="s">
        <v>222</v>
      </c>
      <c r="E52" s="194" t="s">
        <v>368</v>
      </c>
      <c r="F52" s="194" t="s">
        <v>264</v>
      </c>
      <c r="G52" s="194" t="s">
        <v>369</v>
      </c>
      <c r="H52" s="194" t="s">
        <v>266</v>
      </c>
      <c r="I52" s="206">
        <v>18406.5</v>
      </c>
      <c r="J52" s="194" t="s">
        <v>367</v>
      </c>
      <c r="K52" s="191">
        <v>8</v>
      </c>
      <c r="L52" s="191">
        <v>2022</v>
      </c>
      <c r="M52" s="191" t="s">
        <v>685</v>
      </c>
      <c r="N52" s="191" t="s">
        <v>810</v>
      </c>
    </row>
    <row r="53" spans="1:14">
      <c r="A53" s="194" t="s">
        <v>214</v>
      </c>
      <c r="B53" s="194" t="s">
        <v>215</v>
      </c>
      <c r="C53" s="194" t="s">
        <v>221</v>
      </c>
      <c r="D53" s="194" t="s">
        <v>222</v>
      </c>
      <c r="E53" s="194" t="s">
        <v>532</v>
      </c>
      <c r="F53" s="194" t="s">
        <v>244</v>
      </c>
      <c r="G53" s="194" t="s">
        <v>533</v>
      </c>
      <c r="H53" s="194" t="s">
        <v>246</v>
      </c>
      <c r="I53" s="200">
        <v>382.5</v>
      </c>
      <c r="J53" s="194" t="s">
        <v>534</v>
      </c>
      <c r="K53" s="191">
        <v>8</v>
      </c>
      <c r="L53" s="191">
        <v>2023</v>
      </c>
      <c r="M53" s="191" t="s">
        <v>687</v>
      </c>
      <c r="N53" s="191" t="s">
        <v>810</v>
      </c>
    </row>
    <row r="54" spans="1:14">
      <c r="A54" s="194" t="s">
        <v>214</v>
      </c>
      <c r="B54" s="194" t="s">
        <v>215</v>
      </c>
      <c r="C54" s="194" t="s">
        <v>300</v>
      </c>
      <c r="D54" s="194" t="s">
        <v>377</v>
      </c>
      <c r="E54" s="194" t="s">
        <v>378</v>
      </c>
      <c r="F54" s="194" t="s">
        <v>302</v>
      </c>
      <c r="G54" s="194" t="s">
        <v>379</v>
      </c>
      <c r="H54" s="194" t="s">
        <v>304</v>
      </c>
      <c r="I54" s="199">
        <v>27448</v>
      </c>
      <c r="J54" s="194" t="s">
        <v>380</v>
      </c>
      <c r="K54" s="191">
        <v>9</v>
      </c>
      <c r="L54" s="191">
        <v>2022</v>
      </c>
      <c r="M54" s="191" t="s">
        <v>688</v>
      </c>
      <c r="N54" s="191" t="s">
        <v>810</v>
      </c>
    </row>
    <row r="55" spans="1:14">
      <c r="A55" s="194" t="s">
        <v>214</v>
      </c>
      <c r="B55" s="194" t="s">
        <v>215</v>
      </c>
      <c r="C55" s="194" t="s">
        <v>221</v>
      </c>
      <c r="D55" s="194" t="s">
        <v>222</v>
      </c>
      <c r="E55" s="194" t="s">
        <v>535</v>
      </c>
      <c r="F55" s="194" t="s">
        <v>244</v>
      </c>
      <c r="G55" s="194" t="s">
        <v>536</v>
      </c>
      <c r="H55" s="194" t="s">
        <v>246</v>
      </c>
      <c r="I55" s="200">
        <v>225</v>
      </c>
      <c r="J55" s="194" t="s">
        <v>534</v>
      </c>
      <c r="K55" s="191">
        <v>8</v>
      </c>
      <c r="L55" s="191">
        <v>2023</v>
      </c>
      <c r="M55" s="191" t="s">
        <v>687</v>
      </c>
      <c r="N55" s="191" t="s">
        <v>810</v>
      </c>
    </row>
    <row r="56" spans="1:14">
      <c r="A56" s="194" t="s">
        <v>214</v>
      </c>
      <c r="B56" s="194" t="s">
        <v>215</v>
      </c>
      <c r="C56" s="194" t="s">
        <v>216</v>
      </c>
      <c r="D56" s="194" t="s">
        <v>296</v>
      </c>
      <c r="E56" s="194" t="s">
        <v>386</v>
      </c>
      <c r="F56" s="194" t="s">
        <v>264</v>
      </c>
      <c r="G56" s="194" t="s">
        <v>387</v>
      </c>
      <c r="H56" s="194" t="s">
        <v>266</v>
      </c>
      <c r="I56" s="206">
        <v>24190.5</v>
      </c>
      <c r="J56" s="194" t="s">
        <v>388</v>
      </c>
      <c r="K56" s="191">
        <v>9</v>
      </c>
      <c r="L56" s="191">
        <v>2022</v>
      </c>
      <c r="M56" s="191" t="s">
        <v>685</v>
      </c>
      <c r="N56" s="191" t="s">
        <v>810</v>
      </c>
    </row>
    <row r="57" spans="1:14">
      <c r="A57" s="194" t="s">
        <v>214</v>
      </c>
      <c r="B57" s="194" t="s">
        <v>215</v>
      </c>
      <c r="C57" s="194" t="s">
        <v>216</v>
      </c>
      <c r="D57" s="194" t="s">
        <v>296</v>
      </c>
      <c r="E57" s="194" t="s">
        <v>389</v>
      </c>
      <c r="F57" s="194" t="s">
        <v>264</v>
      </c>
      <c r="G57" s="194" t="s">
        <v>390</v>
      </c>
      <c r="H57" s="194" t="s">
        <v>266</v>
      </c>
      <c r="I57" s="206">
        <v>24190.5</v>
      </c>
      <c r="J57" s="194" t="s">
        <v>388</v>
      </c>
      <c r="K57" s="191">
        <v>9</v>
      </c>
      <c r="L57" s="191">
        <v>2022</v>
      </c>
      <c r="M57" s="191" t="s">
        <v>685</v>
      </c>
      <c r="N57" s="191" t="s">
        <v>810</v>
      </c>
    </row>
    <row r="58" spans="1:14">
      <c r="A58" s="194" t="s">
        <v>214</v>
      </c>
      <c r="B58" s="194" t="s">
        <v>215</v>
      </c>
      <c r="C58" s="194" t="s">
        <v>216</v>
      </c>
      <c r="D58" s="194" t="s">
        <v>296</v>
      </c>
      <c r="E58" s="194" t="s">
        <v>391</v>
      </c>
      <c r="F58" s="194" t="s">
        <v>264</v>
      </c>
      <c r="G58" s="194" t="s">
        <v>392</v>
      </c>
      <c r="H58" s="194" t="s">
        <v>266</v>
      </c>
      <c r="I58" s="206">
        <v>-24190.5</v>
      </c>
      <c r="J58" s="194" t="s">
        <v>393</v>
      </c>
      <c r="K58" s="191">
        <v>9</v>
      </c>
      <c r="L58" s="191">
        <v>2022</v>
      </c>
      <c r="M58" s="191" t="s">
        <v>685</v>
      </c>
      <c r="N58" s="191" t="s">
        <v>810</v>
      </c>
    </row>
    <row r="59" spans="1:14">
      <c r="A59" s="194" t="s">
        <v>214</v>
      </c>
      <c r="B59" s="194" t="s">
        <v>215</v>
      </c>
      <c r="C59" s="194" t="s">
        <v>216</v>
      </c>
      <c r="D59" s="194" t="s">
        <v>222</v>
      </c>
      <c r="E59" s="194" t="s">
        <v>391</v>
      </c>
      <c r="F59" s="194" t="s">
        <v>264</v>
      </c>
      <c r="G59" s="194" t="s">
        <v>392</v>
      </c>
      <c r="H59" s="194" t="s">
        <v>266</v>
      </c>
      <c r="I59" s="206">
        <v>24190.5</v>
      </c>
      <c r="J59" s="194" t="s">
        <v>393</v>
      </c>
      <c r="K59" s="191">
        <v>9</v>
      </c>
      <c r="L59" s="191">
        <v>2022</v>
      </c>
      <c r="M59" s="191" t="s">
        <v>685</v>
      </c>
      <c r="N59" s="191" t="s">
        <v>810</v>
      </c>
    </row>
    <row r="60" spans="1:14">
      <c r="A60" s="194" t="s">
        <v>214</v>
      </c>
      <c r="B60" s="194" t="s">
        <v>215</v>
      </c>
      <c r="C60" s="194" t="s">
        <v>300</v>
      </c>
      <c r="D60" s="194" t="s">
        <v>377</v>
      </c>
      <c r="E60" s="194" t="s">
        <v>394</v>
      </c>
      <c r="F60" s="194" t="s">
        <v>302</v>
      </c>
      <c r="G60" s="194" t="s">
        <v>395</v>
      </c>
      <c r="H60" s="194" t="s">
        <v>304</v>
      </c>
      <c r="I60" s="199">
        <v>-27448</v>
      </c>
      <c r="J60" s="194" t="s">
        <v>393</v>
      </c>
      <c r="K60" s="191">
        <v>9</v>
      </c>
      <c r="L60" s="191">
        <v>2022</v>
      </c>
      <c r="M60" s="191" t="s">
        <v>688</v>
      </c>
      <c r="N60" s="191" t="s">
        <v>810</v>
      </c>
    </row>
    <row r="61" spans="1:14">
      <c r="A61" s="194" t="s">
        <v>214</v>
      </c>
      <c r="B61" s="194" t="s">
        <v>215</v>
      </c>
      <c r="C61" s="194" t="s">
        <v>300</v>
      </c>
      <c r="D61" s="194" t="s">
        <v>296</v>
      </c>
      <c r="E61" s="194" t="s">
        <v>394</v>
      </c>
      <c r="F61" s="194" t="s">
        <v>302</v>
      </c>
      <c r="G61" s="194" t="s">
        <v>395</v>
      </c>
      <c r="H61" s="194" t="s">
        <v>304</v>
      </c>
      <c r="I61" s="199">
        <v>27448</v>
      </c>
      <c r="J61" s="194" t="s">
        <v>393</v>
      </c>
      <c r="K61" s="191">
        <v>9</v>
      </c>
      <c r="L61" s="191">
        <v>2022</v>
      </c>
      <c r="M61" s="191" t="s">
        <v>688</v>
      </c>
      <c r="N61" s="191" t="s">
        <v>810</v>
      </c>
    </row>
    <row r="62" spans="1:14">
      <c r="A62" s="194" t="s">
        <v>214</v>
      </c>
      <c r="B62" s="194" t="s">
        <v>215</v>
      </c>
      <c r="C62" s="194" t="s">
        <v>216</v>
      </c>
      <c r="D62" s="194" t="s">
        <v>296</v>
      </c>
      <c r="E62" s="194" t="s">
        <v>396</v>
      </c>
      <c r="F62" s="194" t="s">
        <v>264</v>
      </c>
      <c r="G62" s="194" t="s">
        <v>397</v>
      </c>
      <c r="H62" s="194" t="s">
        <v>266</v>
      </c>
      <c r="I62" s="206">
        <v>-24190.5</v>
      </c>
      <c r="J62" s="194" t="s">
        <v>393</v>
      </c>
      <c r="K62" s="191">
        <v>9</v>
      </c>
      <c r="L62" s="191">
        <v>2022</v>
      </c>
      <c r="M62" s="191" t="s">
        <v>685</v>
      </c>
      <c r="N62" s="191" t="s">
        <v>810</v>
      </c>
    </row>
    <row r="63" spans="1:14">
      <c r="A63" s="194" t="s">
        <v>214</v>
      </c>
      <c r="B63" s="194" t="s">
        <v>215</v>
      </c>
      <c r="C63" s="194" t="s">
        <v>216</v>
      </c>
      <c r="D63" s="194" t="s">
        <v>222</v>
      </c>
      <c r="E63" s="194" t="s">
        <v>396</v>
      </c>
      <c r="F63" s="194" t="s">
        <v>264</v>
      </c>
      <c r="G63" s="194" t="s">
        <v>397</v>
      </c>
      <c r="H63" s="194" t="s">
        <v>266</v>
      </c>
      <c r="I63" s="206">
        <v>24190.5</v>
      </c>
      <c r="J63" s="194" t="s">
        <v>393</v>
      </c>
      <c r="K63" s="191">
        <v>9</v>
      </c>
      <c r="L63" s="191">
        <v>2022</v>
      </c>
      <c r="M63" s="191" t="s">
        <v>685</v>
      </c>
      <c r="N63" s="191" t="s">
        <v>810</v>
      </c>
    </row>
    <row r="64" spans="1:14">
      <c r="A64" s="194" t="s">
        <v>214</v>
      </c>
      <c r="B64" s="194" t="s">
        <v>215</v>
      </c>
      <c r="C64" s="194" t="s">
        <v>216</v>
      </c>
      <c r="D64" s="194" t="s">
        <v>217</v>
      </c>
      <c r="E64" s="194"/>
      <c r="F64" s="194" t="s">
        <v>218</v>
      </c>
      <c r="G64" s="194"/>
      <c r="H64" s="194" t="s">
        <v>400</v>
      </c>
      <c r="I64" s="199">
        <v>40612.5</v>
      </c>
      <c r="J64" s="194" t="s">
        <v>401</v>
      </c>
      <c r="K64" s="191">
        <v>10</v>
      </c>
      <c r="L64" s="191">
        <v>2022</v>
      </c>
      <c r="M64" s="191" t="s">
        <v>688</v>
      </c>
      <c r="N64" s="191" t="s">
        <v>810</v>
      </c>
    </row>
    <row r="65" spans="1:18">
      <c r="A65" s="194" t="s">
        <v>214</v>
      </c>
      <c r="B65" s="194" t="s">
        <v>215</v>
      </c>
      <c r="C65" s="194" t="s">
        <v>221</v>
      </c>
      <c r="D65" s="194" t="s">
        <v>222</v>
      </c>
      <c r="E65" s="194" t="s">
        <v>552</v>
      </c>
      <c r="F65" s="194" t="s">
        <v>244</v>
      </c>
      <c r="G65" s="194" t="s">
        <v>553</v>
      </c>
      <c r="H65" s="194" t="s">
        <v>246</v>
      </c>
      <c r="I65" s="200">
        <v>795</v>
      </c>
      <c r="J65" s="194" t="s">
        <v>554</v>
      </c>
      <c r="K65" s="191">
        <v>9</v>
      </c>
      <c r="L65" s="191">
        <v>2023</v>
      </c>
      <c r="M65" s="191" t="s">
        <v>687</v>
      </c>
      <c r="N65" s="191" t="s">
        <v>810</v>
      </c>
    </row>
    <row r="66" spans="1:18">
      <c r="A66" s="220" t="s">
        <v>214</v>
      </c>
      <c r="B66" s="220" t="s">
        <v>215</v>
      </c>
      <c r="C66" s="220" t="s">
        <v>221</v>
      </c>
      <c r="D66" s="220" t="s">
        <v>222</v>
      </c>
      <c r="E66" s="220" t="s">
        <v>795</v>
      </c>
      <c r="F66" s="220" t="s">
        <v>244</v>
      </c>
      <c r="G66" s="220" t="s">
        <v>796</v>
      </c>
      <c r="H66" s="220" t="s">
        <v>246</v>
      </c>
      <c r="I66" s="222">
        <v>1581</v>
      </c>
      <c r="J66" s="220" t="s">
        <v>797</v>
      </c>
      <c r="K66">
        <v>12</v>
      </c>
      <c r="L66">
        <v>2023</v>
      </c>
      <c r="M66" s="191" t="s">
        <v>687</v>
      </c>
      <c r="N66" s="191" t="s">
        <v>810</v>
      </c>
    </row>
    <row r="67" spans="1:18">
      <c r="A67" s="220" t="s">
        <v>214</v>
      </c>
      <c r="B67" s="220" t="s">
        <v>215</v>
      </c>
      <c r="C67" s="220" t="s">
        <v>221</v>
      </c>
      <c r="D67" s="220" t="s">
        <v>222</v>
      </c>
      <c r="E67" s="220" t="s">
        <v>798</v>
      </c>
      <c r="F67" s="220" t="s">
        <v>244</v>
      </c>
      <c r="G67" s="220" t="s">
        <v>799</v>
      </c>
      <c r="H67" s="220" t="s">
        <v>246</v>
      </c>
      <c r="I67" s="222">
        <v>51</v>
      </c>
      <c r="J67" s="220" t="s">
        <v>797</v>
      </c>
      <c r="K67">
        <v>12</v>
      </c>
      <c r="L67">
        <v>2023</v>
      </c>
      <c r="M67" s="191" t="s">
        <v>687</v>
      </c>
      <c r="N67" s="191" t="s">
        <v>810</v>
      </c>
    </row>
    <row r="68" spans="1:18">
      <c r="A68" s="194" t="s">
        <v>214</v>
      </c>
      <c r="B68" s="194" t="s">
        <v>215</v>
      </c>
      <c r="C68" s="194" t="s">
        <v>216</v>
      </c>
      <c r="D68" s="194" t="s">
        <v>222</v>
      </c>
      <c r="E68" s="194" t="s">
        <v>415</v>
      </c>
      <c r="F68" s="194" t="s">
        <v>264</v>
      </c>
      <c r="G68" s="194" t="s">
        <v>416</v>
      </c>
      <c r="H68" s="194" t="s">
        <v>266</v>
      </c>
      <c r="I68" s="206">
        <v>1646.5</v>
      </c>
      <c r="J68" s="194" t="s">
        <v>417</v>
      </c>
      <c r="K68" s="191">
        <v>10</v>
      </c>
      <c r="L68" s="191">
        <v>2022</v>
      </c>
      <c r="M68" s="191" t="s">
        <v>685</v>
      </c>
      <c r="N68" s="191" t="s">
        <v>810</v>
      </c>
    </row>
    <row r="69" spans="1:18">
      <c r="A69" s="220" t="s">
        <v>214</v>
      </c>
      <c r="B69" s="220" t="s">
        <v>215</v>
      </c>
      <c r="C69" s="220" t="s">
        <v>221</v>
      </c>
      <c r="D69" s="220" t="s">
        <v>222</v>
      </c>
      <c r="E69" s="220" t="s">
        <v>800</v>
      </c>
      <c r="F69" s="220" t="s">
        <v>244</v>
      </c>
      <c r="G69" s="220" t="s">
        <v>801</v>
      </c>
      <c r="H69" s="220" t="s">
        <v>246</v>
      </c>
      <c r="I69" s="222">
        <v>901</v>
      </c>
      <c r="J69" s="220" t="s">
        <v>797</v>
      </c>
      <c r="K69">
        <v>12</v>
      </c>
      <c r="L69">
        <v>2023</v>
      </c>
      <c r="M69" s="191" t="s">
        <v>687</v>
      </c>
      <c r="N69" s="191" t="s">
        <v>810</v>
      </c>
    </row>
    <row r="70" spans="1:18">
      <c r="A70" s="194" t="s">
        <v>214</v>
      </c>
      <c r="B70" s="194" t="s">
        <v>215</v>
      </c>
      <c r="C70" s="194" t="s">
        <v>216</v>
      </c>
      <c r="D70" s="194" t="s">
        <v>222</v>
      </c>
      <c r="E70" s="194" t="s">
        <v>420</v>
      </c>
      <c r="F70" s="194" t="s">
        <v>264</v>
      </c>
      <c r="G70" s="194" t="s">
        <v>421</v>
      </c>
      <c r="H70" s="194" t="s">
        <v>266</v>
      </c>
      <c r="I70" s="206">
        <v>1501.5</v>
      </c>
      <c r="J70" s="194" t="s">
        <v>417</v>
      </c>
      <c r="K70" s="191">
        <v>10</v>
      </c>
      <c r="L70" s="191">
        <v>2022</v>
      </c>
      <c r="M70" s="191" t="s">
        <v>685</v>
      </c>
      <c r="N70" s="191" t="s">
        <v>810</v>
      </c>
    </row>
    <row r="71" spans="1:18">
      <c r="A71" s="194" t="s">
        <v>214</v>
      </c>
      <c r="B71" s="194" t="s">
        <v>215</v>
      </c>
      <c r="C71" s="194" t="s">
        <v>216</v>
      </c>
      <c r="D71" s="194" t="s">
        <v>217</v>
      </c>
      <c r="E71" s="194" t="s">
        <v>422</v>
      </c>
      <c r="F71" s="194" t="s">
        <v>290</v>
      </c>
      <c r="G71" s="194" t="s">
        <v>423</v>
      </c>
      <c r="H71" s="194" t="s">
        <v>274</v>
      </c>
      <c r="I71" s="206">
        <v>283727.5</v>
      </c>
      <c r="J71" s="194" t="s">
        <v>424</v>
      </c>
      <c r="K71" s="191">
        <v>10</v>
      </c>
      <c r="L71" s="191">
        <v>2022</v>
      </c>
      <c r="M71" s="191" t="s">
        <v>685</v>
      </c>
      <c r="N71" s="191" t="s">
        <v>810</v>
      </c>
    </row>
    <row r="72" spans="1:18">
      <c r="A72" s="194" t="s">
        <v>214</v>
      </c>
      <c r="B72" s="194" t="s">
        <v>215</v>
      </c>
      <c r="C72" s="194" t="s">
        <v>216</v>
      </c>
      <c r="D72" s="194" t="s">
        <v>217</v>
      </c>
      <c r="E72" s="194" t="s">
        <v>425</v>
      </c>
      <c r="F72" s="194" t="s">
        <v>290</v>
      </c>
      <c r="G72" s="194" t="s">
        <v>426</v>
      </c>
      <c r="H72" s="194" t="s">
        <v>274</v>
      </c>
      <c r="I72" s="206">
        <v>251577.5</v>
      </c>
      <c r="J72" s="194" t="s">
        <v>424</v>
      </c>
      <c r="K72" s="191">
        <v>10</v>
      </c>
      <c r="L72" s="191">
        <v>2022</v>
      </c>
      <c r="M72" s="191" t="s">
        <v>685</v>
      </c>
      <c r="N72" s="191" t="s">
        <v>810</v>
      </c>
    </row>
    <row r="73" spans="1:18">
      <c r="A73" s="220" t="s">
        <v>214</v>
      </c>
      <c r="B73" s="220" t="s">
        <v>215</v>
      </c>
      <c r="C73" s="220" t="s">
        <v>221</v>
      </c>
      <c r="D73" s="220" t="s">
        <v>222</v>
      </c>
      <c r="E73" s="220" t="s">
        <v>802</v>
      </c>
      <c r="F73" s="220" t="s">
        <v>244</v>
      </c>
      <c r="G73" s="220" t="s">
        <v>803</v>
      </c>
      <c r="H73" s="220" t="s">
        <v>246</v>
      </c>
      <c r="I73" s="222">
        <v>331.5</v>
      </c>
      <c r="J73" s="220" t="s">
        <v>797</v>
      </c>
      <c r="K73">
        <v>12</v>
      </c>
      <c r="L73">
        <v>2023</v>
      </c>
      <c r="M73" s="191" t="s">
        <v>687</v>
      </c>
      <c r="N73" s="191" t="s">
        <v>810</v>
      </c>
    </row>
    <row r="74" spans="1:18">
      <c r="A74" s="194" t="s">
        <v>214</v>
      </c>
      <c r="B74" s="194" t="s">
        <v>215</v>
      </c>
      <c r="C74" s="194" t="s">
        <v>221</v>
      </c>
      <c r="D74" s="194" t="s">
        <v>217</v>
      </c>
      <c r="E74" s="194" t="s">
        <v>430</v>
      </c>
      <c r="F74" s="194" t="s">
        <v>359</v>
      </c>
      <c r="G74" s="194" t="s">
        <v>431</v>
      </c>
      <c r="H74" s="194" t="s">
        <v>361</v>
      </c>
      <c r="I74" s="199">
        <v>51385</v>
      </c>
      <c r="J74" s="194" t="s">
        <v>432</v>
      </c>
      <c r="K74" s="191">
        <v>11</v>
      </c>
      <c r="L74" s="191">
        <v>2022</v>
      </c>
      <c r="M74" s="191" t="s">
        <v>688</v>
      </c>
      <c r="N74" s="191" t="s">
        <v>810</v>
      </c>
    </row>
    <row r="75" spans="1:18">
      <c r="A75" s="220" t="s">
        <v>214</v>
      </c>
      <c r="B75" s="220" t="s">
        <v>215</v>
      </c>
      <c r="C75" s="220" t="s">
        <v>221</v>
      </c>
      <c r="D75" s="220" t="s">
        <v>222</v>
      </c>
      <c r="E75" s="220" t="s">
        <v>804</v>
      </c>
      <c r="F75" s="220" t="s">
        <v>244</v>
      </c>
      <c r="G75" s="220" t="s">
        <v>805</v>
      </c>
      <c r="H75" s="220" t="s">
        <v>246</v>
      </c>
      <c r="I75" s="222">
        <v>204</v>
      </c>
      <c r="J75" s="220" t="s">
        <v>797</v>
      </c>
      <c r="K75">
        <v>12</v>
      </c>
      <c r="L75">
        <v>2023</v>
      </c>
      <c r="M75" s="191" t="s">
        <v>687</v>
      </c>
      <c r="N75" s="191" t="s">
        <v>810</v>
      </c>
    </row>
    <row r="76" spans="1:18">
      <c r="A76" s="194" t="s">
        <v>214</v>
      </c>
      <c r="B76" s="194" t="s">
        <v>215</v>
      </c>
      <c r="C76" s="194" t="s">
        <v>216</v>
      </c>
      <c r="D76" s="194" t="s">
        <v>217</v>
      </c>
      <c r="E76" s="194"/>
      <c r="F76" s="194" t="s">
        <v>218</v>
      </c>
      <c r="G76" s="194"/>
      <c r="H76" s="194" t="s">
        <v>219</v>
      </c>
      <c r="I76" s="200">
        <v>765</v>
      </c>
      <c r="J76" s="194" t="s">
        <v>220</v>
      </c>
      <c r="K76" s="191">
        <v>8</v>
      </c>
      <c r="L76" s="191">
        <v>2021</v>
      </c>
      <c r="M76" s="191" t="s">
        <v>687</v>
      </c>
      <c r="N76" s="191" t="s">
        <v>810</v>
      </c>
      <c r="Q76" s="191" t="s">
        <v>769</v>
      </c>
      <c r="R76" s="190">
        <f>I5</f>
        <v>4043.73</v>
      </c>
    </row>
    <row r="77" spans="1:18">
      <c r="A77" s="194" t="s">
        <v>214</v>
      </c>
      <c r="B77" s="194" t="s">
        <v>215</v>
      </c>
      <c r="C77" s="194" t="s">
        <v>221</v>
      </c>
      <c r="D77" s="194" t="s">
        <v>222</v>
      </c>
      <c r="E77" s="194" t="s">
        <v>381</v>
      </c>
      <c r="F77" s="194" t="s">
        <v>382</v>
      </c>
      <c r="G77" s="194" t="s">
        <v>383</v>
      </c>
      <c r="H77" s="194" t="s">
        <v>384</v>
      </c>
      <c r="I77" s="200">
        <v>28700</v>
      </c>
      <c r="J77" s="194" t="s">
        <v>385</v>
      </c>
      <c r="K77" s="191">
        <v>9</v>
      </c>
      <c r="L77" s="191">
        <v>2022</v>
      </c>
      <c r="M77" s="191" t="s">
        <v>687</v>
      </c>
      <c r="N77" s="191" t="s">
        <v>810</v>
      </c>
      <c r="Q77" s="191" t="s">
        <v>768</v>
      </c>
      <c r="R77" s="257">
        <v>31500</v>
      </c>
    </row>
    <row r="78" spans="1:18">
      <c r="A78" s="194" t="s">
        <v>214</v>
      </c>
      <c r="B78" s="194" t="s">
        <v>215</v>
      </c>
      <c r="C78" s="194" t="s">
        <v>216</v>
      </c>
      <c r="D78" s="194" t="s">
        <v>222</v>
      </c>
      <c r="E78" s="194" t="s">
        <v>441</v>
      </c>
      <c r="F78" s="194" t="s">
        <v>264</v>
      </c>
      <c r="G78" s="194" t="s">
        <v>442</v>
      </c>
      <c r="H78" s="194" t="s">
        <v>266</v>
      </c>
      <c r="I78" s="206">
        <v>870</v>
      </c>
      <c r="J78" s="194" t="s">
        <v>443</v>
      </c>
      <c r="K78" s="191">
        <v>11</v>
      </c>
      <c r="L78" s="191">
        <v>2022</v>
      </c>
      <c r="M78" s="191" t="s">
        <v>685</v>
      </c>
      <c r="N78" s="191" t="s">
        <v>810</v>
      </c>
    </row>
    <row r="79" spans="1:18">
      <c r="A79" s="194" t="s">
        <v>214</v>
      </c>
      <c r="B79" s="194" t="s">
        <v>215</v>
      </c>
      <c r="C79" s="194" t="s">
        <v>216</v>
      </c>
      <c r="D79" s="194" t="s">
        <v>222</v>
      </c>
      <c r="E79" s="194" t="s">
        <v>444</v>
      </c>
      <c r="F79" s="194" t="s">
        <v>264</v>
      </c>
      <c r="G79" s="194" t="s">
        <v>445</v>
      </c>
      <c r="H79" s="194" t="s">
        <v>266</v>
      </c>
      <c r="I79" s="206">
        <v>870</v>
      </c>
      <c r="J79" s="194" t="s">
        <v>443</v>
      </c>
      <c r="K79" s="191">
        <v>11</v>
      </c>
      <c r="L79" s="191">
        <v>2022</v>
      </c>
      <c r="M79" s="191" t="s">
        <v>685</v>
      </c>
      <c r="N79" s="191" t="s">
        <v>810</v>
      </c>
    </row>
    <row r="80" spans="1:18">
      <c r="A80" s="194" t="s">
        <v>214</v>
      </c>
      <c r="B80" s="194" t="s">
        <v>215</v>
      </c>
      <c r="C80" s="194" t="s">
        <v>221</v>
      </c>
      <c r="D80" s="194" t="s">
        <v>222</v>
      </c>
      <c r="E80" s="194" t="s">
        <v>407</v>
      </c>
      <c r="F80" s="194" t="s">
        <v>382</v>
      </c>
      <c r="G80" s="194" t="s">
        <v>408</v>
      </c>
      <c r="H80" s="194" t="s">
        <v>384</v>
      </c>
      <c r="I80" s="200">
        <v>2800</v>
      </c>
      <c r="J80" s="194" t="s">
        <v>409</v>
      </c>
      <c r="K80" s="191">
        <v>10</v>
      </c>
      <c r="L80" s="191">
        <v>2022</v>
      </c>
      <c r="M80" s="191" t="s">
        <v>687</v>
      </c>
      <c r="N80" s="191" t="s">
        <v>810</v>
      </c>
      <c r="Q80" s="191" t="s">
        <v>813</v>
      </c>
      <c r="R80" s="257">
        <v>725.4</v>
      </c>
    </row>
    <row r="81" spans="1:18">
      <c r="A81" s="194" t="s">
        <v>214</v>
      </c>
      <c r="B81" s="194" t="s">
        <v>215</v>
      </c>
      <c r="C81" s="194" t="s">
        <v>221</v>
      </c>
      <c r="D81" s="194" t="s">
        <v>228</v>
      </c>
      <c r="E81" s="194"/>
      <c r="F81" s="194" t="s">
        <v>218</v>
      </c>
      <c r="G81" s="194"/>
      <c r="H81" s="194" t="s">
        <v>229</v>
      </c>
      <c r="I81" s="200">
        <v>3925</v>
      </c>
      <c r="J81" s="194" t="s">
        <v>230</v>
      </c>
      <c r="K81" s="191">
        <v>9</v>
      </c>
      <c r="L81" s="191">
        <v>2021</v>
      </c>
      <c r="M81" s="191" t="s">
        <v>687</v>
      </c>
      <c r="N81" s="191" t="s">
        <v>810</v>
      </c>
      <c r="O81" s="190">
        <f>SUM(I81:I128)</f>
        <v>1651902.4000000001</v>
      </c>
      <c r="Q81" s="191" t="s">
        <v>282</v>
      </c>
      <c r="R81" s="257">
        <v>60521</v>
      </c>
    </row>
    <row r="82" spans="1:18">
      <c r="A82" s="194" t="s">
        <v>214</v>
      </c>
      <c r="B82" s="194" t="s">
        <v>215</v>
      </c>
      <c r="C82" s="194" t="s">
        <v>271</v>
      </c>
      <c r="D82" s="194" t="s">
        <v>228</v>
      </c>
      <c r="E82" s="194"/>
      <c r="F82" s="194" t="s">
        <v>218</v>
      </c>
      <c r="G82" s="194"/>
      <c r="H82" s="194" t="s">
        <v>272</v>
      </c>
      <c r="I82" s="200">
        <v>80797</v>
      </c>
      <c r="J82" s="194" t="s">
        <v>273</v>
      </c>
      <c r="K82" s="191">
        <v>5</v>
      </c>
      <c r="L82" s="191">
        <v>2022</v>
      </c>
      <c r="M82" s="191" t="s">
        <v>687</v>
      </c>
      <c r="N82" s="191" t="s">
        <v>810</v>
      </c>
      <c r="Q82" s="191" t="s">
        <v>232</v>
      </c>
      <c r="R82" s="257">
        <v>1346655.77</v>
      </c>
    </row>
    <row r="83" spans="1:18">
      <c r="A83" s="194" t="s">
        <v>214</v>
      </c>
      <c r="B83" s="194" t="s">
        <v>215</v>
      </c>
      <c r="C83" s="194" t="s">
        <v>216</v>
      </c>
      <c r="D83" s="194" t="s">
        <v>296</v>
      </c>
      <c r="E83" s="194"/>
      <c r="F83" s="194" t="s">
        <v>218</v>
      </c>
      <c r="G83" s="194"/>
      <c r="H83" s="194" t="s">
        <v>457</v>
      </c>
      <c r="I83" s="207">
        <v>410</v>
      </c>
      <c r="J83" s="194" t="s">
        <v>326</v>
      </c>
      <c r="K83" s="191">
        <v>12</v>
      </c>
      <c r="L83" s="191">
        <v>2022</v>
      </c>
      <c r="M83" s="191" t="s">
        <v>686</v>
      </c>
      <c r="N83" s="191" t="s">
        <v>810</v>
      </c>
    </row>
    <row r="84" spans="1:18">
      <c r="A84" s="194" t="s">
        <v>214</v>
      </c>
      <c r="B84" s="194" t="s">
        <v>215</v>
      </c>
      <c r="C84" s="194" t="s">
        <v>216</v>
      </c>
      <c r="D84" s="194" t="s">
        <v>296</v>
      </c>
      <c r="E84" s="194"/>
      <c r="F84" s="194" t="s">
        <v>218</v>
      </c>
      <c r="G84" s="194"/>
      <c r="H84" s="194" t="s">
        <v>457</v>
      </c>
      <c r="I84" s="207">
        <v>410</v>
      </c>
      <c r="J84" s="194" t="s">
        <v>326</v>
      </c>
      <c r="K84" s="191">
        <v>12</v>
      </c>
      <c r="L84" s="191">
        <v>2022</v>
      </c>
      <c r="M84" s="191" t="s">
        <v>686</v>
      </c>
      <c r="N84" s="191" t="s">
        <v>810</v>
      </c>
    </row>
    <row r="85" spans="1:18">
      <c r="A85" s="194" t="s">
        <v>214</v>
      </c>
      <c r="B85" s="194" t="s">
        <v>215</v>
      </c>
      <c r="C85" s="194" t="s">
        <v>216</v>
      </c>
      <c r="D85" s="194" t="s">
        <v>296</v>
      </c>
      <c r="E85" s="194"/>
      <c r="F85" s="194" t="s">
        <v>218</v>
      </c>
      <c r="G85" s="194"/>
      <c r="H85" s="194" t="s">
        <v>457</v>
      </c>
      <c r="I85" s="207">
        <v>8.82</v>
      </c>
      <c r="J85" s="194" t="s">
        <v>326</v>
      </c>
      <c r="K85" s="191">
        <v>12</v>
      </c>
      <c r="L85" s="191">
        <v>2022</v>
      </c>
      <c r="M85" s="191" t="s">
        <v>686</v>
      </c>
      <c r="N85" s="191" t="s">
        <v>810</v>
      </c>
    </row>
    <row r="86" spans="1:18">
      <c r="A86" s="194" t="s">
        <v>214</v>
      </c>
      <c r="B86" s="194" t="s">
        <v>215</v>
      </c>
      <c r="C86" s="194" t="s">
        <v>216</v>
      </c>
      <c r="D86" s="194" t="s">
        <v>296</v>
      </c>
      <c r="E86" s="194"/>
      <c r="F86" s="194" t="s">
        <v>218</v>
      </c>
      <c r="G86" s="194"/>
      <c r="H86" s="194" t="s">
        <v>457</v>
      </c>
      <c r="I86" s="207">
        <v>8.82</v>
      </c>
      <c r="J86" s="194" t="s">
        <v>326</v>
      </c>
      <c r="K86" s="191">
        <v>12</v>
      </c>
      <c r="L86" s="191">
        <v>2022</v>
      </c>
      <c r="M86" s="191" t="s">
        <v>686</v>
      </c>
      <c r="N86" s="191" t="s">
        <v>810</v>
      </c>
    </row>
    <row r="87" spans="1:18">
      <c r="A87" s="194" t="s">
        <v>214</v>
      </c>
      <c r="B87" s="194" t="s">
        <v>215</v>
      </c>
      <c r="C87" s="194" t="s">
        <v>216</v>
      </c>
      <c r="D87" s="194" t="s">
        <v>296</v>
      </c>
      <c r="E87" s="194"/>
      <c r="F87" s="194" t="s">
        <v>218</v>
      </c>
      <c r="G87" s="194"/>
      <c r="H87" s="194" t="s">
        <v>458</v>
      </c>
      <c r="I87" s="207">
        <v>71.75</v>
      </c>
      <c r="J87" s="194" t="s">
        <v>326</v>
      </c>
      <c r="K87" s="191">
        <v>12</v>
      </c>
      <c r="L87" s="191">
        <v>2022</v>
      </c>
      <c r="M87" s="191" t="s">
        <v>686</v>
      </c>
      <c r="N87" s="191" t="s">
        <v>810</v>
      </c>
    </row>
    <row r="88" spans="1:18">
      <c r="A88" s="194" t="s">
        <v>214</v>
      </c>
      <c r="B88" s="194" t="s">
        <v>215</v>
      </c>
      <c r="C88" s="194" t="s">
        <v>216</v>
      </c>
      <c r="D88" s="194" t="s">
        <v>228</v>
      </c>
      <c r="E88" s="194"/>
      <c r="F88" s="194" t="s">
        <v>218</v>
      </c>
      <c r="G88" s="194"/>
      <c r="H88" s="194" t="s">
        <v>459</v>
      </c>
      <c r="I88" s="207">
        <v>200.65</v>
      </c>
      <c r="J88" s="194" t="s">
        <v>460</v>
      </c>
      <c r="K88" s="191">
        <v>12</v>
      </c>
      <c r="L88" s="191">
        <v>2022</v>
      </c>
      <c r="M88" s="191" t="s">
        <v>686</v>
      </c>
      <c r="N88" s="191" t="s">
        <v>810</v>
      </c>
    </row>
    <row r="89" spans="1:18">
      <c r="A89" s="194" t="s">
        <v>214</v>
      </c>
      <c r="B89" s="194" t="s">
        <v>215</v>
      </c>
      <c r="C89" s="194" t="s">
        <v>271</v>
      </c>
      <c r="D89" s="194" t="s">
        <v>228</v>
      </c>
      <c r="E89" s="194"/>
      <c r="F89" s="194" t="s">
        <v>218</v>
      </c>
      <c r="G89" s="194"/>
      <c r="H89" s="194" t="s">
        <v>272</v>
      </c>
      <c r="I89" s="200">
        <v>748</v>
      </c>
      <c r="J89" s="194" t="s">
        <v>273</v>
      </c>
      <c r="K89" s="191">
        <v>5</v>
      </c>
      <c r="L89" s="191">
        <v>2022</v>
      </c>
      <c r="M89" s="191" t="s">
        <v>687</v>
      </c>
      <c r="N89" s="191" t="s">
        <v>810</v>
      </c>
      <c r="Q89" s="191" t="s">
        <v>767</v>
      </c>
      <c r="R89" s="257">
        <v>777326.53</v>
      </c>
    </row>
    <row r="90" spans="1:18">
      <c r="A90" s="194" t="s">
        <v>214</v>
      </c>
      <c r="B90" s="194" t="s">
        <v>215</v>
      </c>
      <c r="C90" s="194" t="s">
        <v>216</v>
      </c>
      <c r="D90" s="194" t="s">
        <v>228</v>
      </c>
      <c r="E90" s="194"/>
      <c r="F90" s="194" t="s">
        <v>218</v>
      </c>
      <c r="G90" s="194"/>
      <c r="H90" s="194" t="s">
        <v>459</v>
      </c>
      <c r="I90" s="207">
        <v>-200.65</v>
      </c>
      <c r="J90" s="194" t="s">
        <v>460</v>
      </c>
      <c r="K90" s="191">
        <v>1</v>
      </c>
      <c r="L90" s="191">
        <v>2023</v>
      </c>
      <c r="M90" s="191" t="s">
        <v>686</v>
      </c>
      <c r="N90" s="191" t="s">
        <v>810</v>
      </c>
    </row>
    <row r="91" spans="1:18">
      <c r="A91" s="194" t="s">
        <v>214</v>
      </c>
      <c r="B91" s="194" t="s">
        <v>215</v>
      </c>
      <c r="C91" s="194" t="s">
        <v>216</v>
      </c>
      <c r="D91" s="194" t="s">
        <v>228</v>
      </c>
      <c r="E91" s="194"/>
      <c r="F91" s="194" t="s">
        <v>218</v>
      </c>
      <c r="G91" s="194"/>
      <c r="H91" s="194" t="s">
        <v>464</v>
      </c>
      <c r="I91" s="207">
        <v>137.27000000000001</v>
      </c>
      <c r="J91" s="194" t="s">
        <v>460</v>
      </c>
      <c r="K91" s="191">
        <v>1</v>
      </c>
      <c r="L91" s="191">
        <v>2023</v>
      </c>
      <c r="M91" s="191" t="s">
        <v>686</v>
      </c>
      <c r="N91" s="191" t="s">
        <v>810</v>
      </c>
    </row>
    <row r="92" spans="1:18">
      <c r="A92" s="194" t="s">
        <v>214</v>
      </c>
      <c r="B92" s="194" t="s">
        <v>215</v>
      </c>
      <c r="C92" s="194" t="s">
        <v>216</v>
      </c>
      <c r="D92" s="194" t="s">
        <v>217</v>
      </c>
      <c r="E92" s="194" t="s">
        <v>465</v>
      </c>
      <c r="F92" s="194" t="s">
        <v>290</v>
      </c>
      <c r="G92" s="194" t="s">
        <v>466</v>
      </c>
      <c r="H92" s="194" t="s">
        <v>274</v>
      </c>
      <c r="I92" s="206">
        <v>210484</v>
      </c>
      <c r="J92" s="194" t="s">
        <v>467</v>
      </c>
      <c r="K92" s="191">
        <v>1</v>
      </c>
      <c r="L92" s="191">
        <v>2023</v>
      </c>
      <c r="M92" s="191" t="s">
        <v>685</v>
      </c>
      <c r="N92" s="191" t="s">
        <v>810</v>
      </c>
    </row>
    <row r="93" spans="1:18">
      <c r="A93" s="194" t="s">
        <v>214</v>
      </c>
      <c r="B93" s="194" t="s">
        <v>215</v>
      </c>
      <c r="C93" s="194" t="s">
        <v>216</v>
      </c>
      <c r="D93" s="194" t="s">
        <v>296</v>
      </c>
      <c r="E93" s="194" t="s">
        <v>465</v>
      </c>
      <c r="F93" s="194" t="s">
        <v>290</v>
      </c>
      <c r="G93" s="194" t="s">
        <v>466</v>
      </c>
      <c r="H93" s="194" t="s">
        <v>274</v>
      </c>
      <c r="I93" s="206">
        <v>2625</v>
      </c>
      <c r="J93" s="194" t="s">
        <v>467</v>
      </c>
      <c r="K93" s="191">
        <v>1</v>
      </c>
      <c r="L93" s="191">
        <v>2023</v>
      </c>
      <c r="M93" s="191" t="s">
        <v>685</v>
      </c>
      <c r="N93" s="191" t="s">
        <v>810</v>
      </c>
    </row>
    <row r="94" spans="1:18">
      <c r="A94" s="194" t="s">
        <v>214</v>
      </c>
      <c r="B94" s="194" t="s">
        <v>215</v>
      </c>
      <c r="C94" s="194" t="s">
        <v>271</v>
      </c>
      <c r="D94" s="194" t="s">
        <v>228</v>
      </c>
      <c r="E94" s="194"/>
      <c r="F94" s="194" t="s">
        <v>218</v>
      </c>
      <c r="G94" s="194"/>
      <c r="H94" s="194" t="s">
        <v>272</v>
      </c>
      <c r="I94" s="200">
        <v>9836.5</v>
      </c>
      <c r="J94" s="194" t="s">
        <v>273</v>
      </c>
      <c r="K94" s="191">
        <v>5</v>
      </c>
      <c r="L94" s="191">
        <v>2022</v>
      </c>
      <c r="M94" s="191" t="s">
        <v>687</v>
      </c>
      <c r="N94" s="191" t="s">
        <v>810</v>
      </c>
      <c r="R94" s="257">
        <f>SUM(R76:R89)</f>
        <v>2220772.4299999997</v>
      </c>
    </row>
    <row r="95" spans="1:18">
      <c r="A95" s="194" t="s">
        <v>214</v>
      </c>
      <c r="B95" s="194" t="s">
        <v>215</v>
      </c>
      <c r="C95" s="194" t="s">
        <v>216</v>
      </c>
      <c r="D95" s="194" t="s">
        <v>228</v>
      </c>
      <c r="E95" s="194"/>
      <c r="F95" s="194" t="s">
        <v>218</v>
      </c>
      <c r="G95" s="194"/>
      <c r="H95" s="194" t="s">
        <v>464</v>
      </c>
      <c r="I95" s="207">
        <v>-137.27000000000001</v>
      </c>
      <c r="J95" s="194" t="s">
        <v>460</v>
      </c>
      <c r="K95" s="191">
        <v>2</v>
      </c>
      <c r="L95" s="191">
        <v>2023</v>
      </c>
      <c r="M95" s="191" t="s">
        <v>686</v>
      </c>
      <c r="N95" s="191" t="s">
        <v>810</v>
      </c>
    </row>
    <row r="96" spans="1:18">
      <c r="A96" s="194" t="s">
        <v>214</v>
      </c>
      <c r="B96" s="194" t="s">
        <v>215</v>
      </c>
      <c r="C96" s="194" t="s">
        <v>221</v>
      </c>
      <c r="D96" s="194" t="s">
        <v>222</v>
      </c>
      <c r="E96" s="194" t="s">
        <v>223</v>
      </c>
      <c r="F96" s="194" t="s">
        <v>224</v>
      </c>
      <c r="G96" s="194" t="s">
        <v>225</v>
      </c>
      <c r="H96" s="194" t="s">
        <v>226</v>
      </c>
      <c r="I96" s="200">
        <v>6858</v>
      </c>
      <c r="J96" s="194" t="s">
        <v>227</v>
      </c>
      <c r="K96" s="191">
        <v>8</v>
      </c>
      <c r="L96" s="191">
        <v>2021</v>
      </c>
      <c r="M96" s="191" t="s">
        <v>687</v>
      </c>
      <c r="N96" s="191" t="s">
        <v>810</v>
      </c>
    </row>
    <row r="97" spans="1:14">
      <c r="A97" s="194" t="s">
        <v>214</v>
      </c>
      <c r="B97" s="194" t="s">
        <v>215</v>
      </c>
      <c r="C97" s="194" t="s">
        <v>221</v>
      </c>
      <c r="D97" s="194" t="s">
        <v>217</v>
      </c>
      <c r="E97" s="194" t="s">
        <v>237</v>
      </c>
      <c r="F97" s="194" t="s">
        <v>224</v>
      </c>
      <c r="G97" s="194" t="s">
        <v>238</v>
      </c>
      <c r="H97" s="194" t="s">
        <v>226</v>
      </c>
      <c r="I97" s="200">
        <v>6137</v>
      </c>
      <c r="J97" s="194" t="s">
        <v>236</v>
      </c>
      <c r="K97" s="191">
        <v>11</v>
      </c>
      <c r="L97" s="191">
        <v>2021</v>
      </c>
      <c r="M97" s="191" t="s">
        <v>687</v>
      </c>
      <c r="N97" s="191" t="s">
        <v>810</v>
      </c>
    </row>
    <row r="98" spans="1:14">
      <c r="A98" s="194" t="s">
        <v>214</v>
      </c>
      <c r="B98" s="194" t="s">
        <v>215</v>
      </c>
      <c r="C98" s="194" t="s">
        <v>221</v>
      </c>
      <c r="D98" s="194" t="s">
        <v>217</v>
      </c>
      <c r="E98" s="194" t="s">
        <v>248</v>
      </c>
      <c r="F98" s="194" t="s">
        <v>224</v>
      </c>
      <c r="G98" s="194" t="s">
        <v>249</v>
      </c>
      <c r="H98" s="194" t="s">
        <v>226</v>
      </c>
      <c r="I98" s="200">
        <v>79021</v>
      </c>
      <c r="J98" s="194" t="s">
        <v>250</v>
      </c>
      <c r="K98" s="191">
        <v>12</v>
      </c>
      <c r="L98" s="191">
        <v>2021</v>
      </c>
      <c r="M98" s="191" t="s">
        <v>687</v>
      </c>
      <c r="N98" s="191" t="s">
        <v>810</v>
      </c>
    </row>
    <row r="99" spans="1:14">
      <c r="A99" s="194" t="s">
        <v>214</v>
      </c>
      <c r="B99" s="194" t="s">
        <v>215</v>
      </c>
      <c r="C99" s="194" t="s">
        <v>221</v>
      </c>
      <c r="D99" s="194" t="s">
        <v>222</v>
      </c>
      <c r="E99" s="194" t="s">
        <v>251</v>
      </c>
      <c r="F99" s="194" t="s">
        <v>224</v>
      </c>
      <c r="G99" s="194" t="s">
        <v>252</v>
      </c>
      <c r="H99" s="194" t="s">
        <v>226</v>
      </c>
      <c r="I99" s="200">
        <v>3575</v>
      </c>
      <c r="J99" s="194" t="s">
        <v>253</v>
      </c>
      <c r="K99" s="191">
        <v>3</v>
      </c>
      <c r="L99" s="191">
        <v>2022</v>
      </c>
      <c r="M99" s="191" t="s">
        <v>687</v>
      </c>
      <c r="N99" s="191" t="s">
        <v>810</v>
      </c>
    </row>
    <row r="100" spans="1:14">
      <c r="A100" s="194" t="s">
        <v>214</v>
      </c>
      <c r="B100" s="194" t="s">
        <v>215</v>
      </c>
      <c r="C100" s="194" t="s">
        <v>300</v>
      </c>
      <c r="D100" s="194" t="s">
        <v>296</v>
      </c>
      <c r="E100" s="194" t="s">
        <v>488</v>
      </c>
      <c r="F100" s="194" t="s">
        <v>489</v>
      </c>
      <c r="G100" s="194" t="s">
        <v>490</v>
      </c>
      <c r="H100" s="194" t="s">
        <v>476</v>
      </c>
      <c r="I100" s="199">
        <v>14408</v>
      </c>
      <c r="J100" s="194" t="s">
        <v>491</v>
      </c>
      <c r="K100" s="191">
        <v>4</v>
      </c>
      <c r="L100" s="191">
        <v>2023</v>
      </c>
      <c r="M100" s="191" t="s">
        <v>688</v>
      </c>
      <c r="N100" s="191" t="s">
        <v>810</v>
      </c>
    </row>
    <row r="101" spans="1:14">
      <c r="A101" s="194" t="s">
        <v>214</v>
      </c>
      <c r="B101" s="194" t="s">
        <v>215</v>
      </c>
      <c r="C101" s="194" t="s">
        <v>216</v>
      </c>
      <c r="D101" s="194" t="s">
        <v>296</v>
      </c>
      <c r="E101" s="194" t="s">
        <v>492</v>
      </c>
      <c r="F101" s="194" t="s">
        <v>259</v>
      </c>
      <c r="G101" s="194" t="s">
        <v>493</v>
      </c>
      <c r="H101" s="194" t="s">
        <v>261</v>
      </c>
      <c r="I101" s="201">
        <v>75000</v>
      </c>
      <c r="J101" s="194" t="s">
        <v>494</v>
      </c>
      <c r="K101" s="191">
        <v>4</v>
      </c>
      <c r="L101" s="191">
        <v>2023</v>
      </c>
      <c r="M101" s="191" t="s">
        <v>684</v>
      </c>
      <c r="N101" s="191" t="s">
        <v>810</v>
      </c>
    </row>
    <row r="102" spans="1:14">
      <c r="A102" s="194" t="s">
        <v>214</v>
      </c>
      <c r="B102" s="194" t="s">
        <v>215</v>
      </c>
      <c r="C102" s="194" t="s">
        <v>221</v>
      </c>
      <c r="D102" s="194" t="s">
        <v>222</v>
      </c>
      <c r="E102" s="194" t="s">
        <v>254</v>
      </c>
      <c r="F102" s="194" t="s">
        <v>224</v>
      </c>
      <c r="G102" s="194" t="s">
        <v>255</v>
      </c>
      <c r="H102" s="194" t="s">
        <v>226</v>
      </c>
      <c r="I102" s="200">
        <v>87243.5</v>
      </c>
      <c r="J102" s="194" t="s">
        <v>253</v>
      </c>
      <c r="K102" s="191">
        <v>3</v>
      </c>
      <c r="L102" s="191">
        <v>2022</v>
      </c>
      <c r="M102" s="191" t="s">
        <v>687</v>
      </c>
      <c r="N102" s="191" t="s">
        <v>810</v>
      </c>
    </row>
    <row r="103" spans="1:14">
      <c r="A103" s="194" t="s">
        <v>214</v>
      </c>
      <c r="B103" s="194" t="s">
        <v>215</v>
      </c>
      <c r="C103" s="194" t="s">
        <v>221</v>
      </c>
      <c r="D103" s="194" t="s">
        <v>222</v>
      </c>
      <c r="E103" s="194" t="s">
        <v>256</v>
      </c>
      <c r="F103" s="194" t="s">
        <v>224</v>
      </c>
      <c r="G103" s="194" t="s">
        <v>257</v>
      </c>
      <c r="H103" s="194" t="s">
        <v>226</v>
      </c>
      <c r="I103" s="200">
        <v>5868</v>
      </c>
      <c r="J103" s="194" t="s">
        <v>253</v>
      </c>
      <c r="K103" s="191">
        <v>3</v>
      </c>
      <c r="L103" s="191">
        <v>2022</v>
      </c>
      <c r="M103" s="191" t="s">
        <v>687</v>
      </c>
      <c r="N103" s="191" t="s">
        <v>810</v>
      </c>
    </row>
    <row r="104" spans="1:14">
      <c r="A104" s="194" t="s">
        <v>214</v>
      </c>
      <c r="B104" s="194" t="s">
        <v>215</v>
      </c>
      <c r="C104" s="194" t="s">
        <v>221</v>
      </c>
      <c r="D104" s="194" t="s">
        <v>314</v>
      </c>
      <c r="E104" s="194" t="s">
        <v>501</v>
      </c>
      <c r="F104" s="194" t="s">
        <v>502</v>
      </c>
      <c r="G104" s="194" t="s">
        <v>503</v>
      </c>
      <c r="H104" s="194" t="s">
        <v>504</v>
      </c>
      <c r="I104" s="207">
        <v>263.31</v>
      </c>
      <c r="J104" s="194" t="s">
        <v>505</v>
      </c>
      <c r="K104" s="191">
        <v>5</v>
      </c>
      <c r="L104" s="191">
        <v>2023</v>
      </c>
      <c r="M104" s="191" t="s">
        <v>686</v>
      </c>
      <c r="N104" s="191" t="s">
        <v>810</v>
      </c>
    </row>
    <row r="105" spans="1:14">
      <c r="A105" s="194" t="s">
        <v>214</v>
      </c>
      <c r="B105" s="194" t="s">
        <v>215</v>
      </c>
      <c r="C105" s="194" t="s">
        <v>221</v>
      </c>
      <c r="D105" s="194" t="s">
        <v>322</v>
      </c>
      <c r="E105" s="194" t="s">
        <v>506</v>
      </c>
      <c r="F105" s="194" t="s">
        <v>502</v>
      </c>
      <c r="G105" s="194" t="s">
        <v>507</v>
      </c>
      <c r="H105" s="194" t="s">
        <v>504</v>
      </c>
      <c r="I105" s="207">
        <v>907.44</v>
      </c>
      <c r="J105" s="194" t="s">
        <v>508</v>
      </c>
      <c r="K105" s="191">
        <v>5</v>
      </c>
      <c r="L105" s="191">
        <v>2023</v>
      </c>
      <c r="M105" s="191" t="s">
        <v>686</v>
      </c>
      <c r="N105" s="191" t="s">
        <v>810</v>
      </c>
    </row>
    <row r="106" spans="1:14">
      <c r="A106" s="194" t="s">
        <v>214</v>
      </c>
      <c r="B106" s="194" t="s">
        <v>215</v>
      </c>
      <c r="C106" s="194" t="s">
        <v>221</v>
      </c>
      <c r="D106" s="194" t="s">
        <v>320</v>
      </c>
      <c r="E106" s="194" t="s">
        <v>506</v>
      </c>
      <c r="F106" s="194" t="s">
        <v>502</v>
      </c>
      <c r="G106" s="194" t="s">
        <v>507</v>
      </c>
      <c r="H106" s="194" t="s">
        <v>504</v>
      </c>
      <c r="I106" s="207">
        <v>249.49</v>
      </c>
      <c r="J106" s="194" t="s">
        <v>508</v>
      </c>
      <c r="K106" s="191">
        <v>5</v>
      </c>
      <c r="L106" s="191">
        <v>2023</v>
      </c>
      <c r="M106" s="191" t="s">
        <v>686</v>
      </c>
      <c r="N106" s="191" t="s">
        <v>810</v>
      </c>
    </row>
    <row r="107" spans="1:14">
      <c r="A107" s="194" t="s">
        <v>214</v>
      </c>
      <c r="B107" s="194" t="s">
        <v>215</v>
      </c>
      <c r="C107" s="194" t="s">
        <v>221</v>
      </c>
      <c r="D107" s="194" t="s">
        <v>314</v>
      </c>
      <c r="E107" s="194" t="s">
        <v>501</v>
      </c>
      <c r="F107" s="194" t="s">
        <v>502</v>
      </c>
      <c r="G107" s="194" t="s">
        <v>503</v>
      </c>
      <c r="H107" s="194" t="s">
        <v>504</v>
      </c>
      <c r="I107" s="207">
        <v>-263.31</v>
      </c>
      <c r="J107" s="194" t="s">
        <v>510</v>
      </c>
      <c r="K107" s="191">
        <v>6</v>
      </c>
      <c r="L107" s="191">
        <v>2023</v>
      </c>
      <c r="M107" s="191" t="s">
        <v>686</v>
      </c>
      <c r="N107" s="191" t="s">
        <v>810</v>
      </c>
    </row>
    <row r="108" spans="1:14">
      <c r="A108" s="194" t="s">
        <v>214</v>
      </c>
      <c r="B108" s="194" t="s">
        <v>215</v>
      </c>
      <c r="C108" s="194" t="s">
        <v>221</v>
      </c>
      <c r="D108" s="194" t="s">
        <v>314</v>
      </c>
      <c r="E108" s="194" t="s">
        <v>501</v>
      </c>
      <c r="F108" s="194" t="s">
        <v>502</v>
      </c>
      <c r="G108" s="194" t="s">
        <v>503</v>
      </c>
      <c r="H108" s="194" t="s">
        <v>504</v>
      </c>
      <c r="I108" s="207">
        <v>263.31</v>
      </c>
      <c r="J108" s="194" t="s">
        <v>510</v>
      </c>
      <c r="K108" s="191">
        <v>6</v>
      </c>
      <c r="L108" s="191">
        <v>2023</v>
      </c>
      <c r="M108" s="191" t="s">
        <v>686</v>
      </c>
      <c r="N108" s="191" t="s">
        <v>810</v>
      </c>
    </row>
    <row r="109" spans="1:14">
      <c r="A109" s="194" t="s">
        <v>214</v>
      </c>
      <c r="B109" s="194" t="s">
        <v>215</v>
      </c>
      <c r="C109" s="194" t="s">
        <v>221</v>
      </c>
      <c r="D109" s="194" t="s">
        <v>314</v>
      </c>
      <c r="E109" s="194" t="s">
        <v>501</v>
      </c>
      <c r="F109" s="194" t="s">
        <v>502</v>
      </c>
      <c r="G109" s="194" t="s">
        <v>503</v>
      </c>
      <c r="H109" s="194" t="s">
        <v>504</v>
      </c>
      <c r="I109" s="207">
        <v>-263.31</v>
      </c>
      <c r="J109" s="194" t="s">
        <v>510</v>
      </c>
      <c r="K109" s="191">
        <v>6</v>
      </c>
      <c r="L109" s="191">
        <v>2023</v>
      </c>
      <c r="M109" s="191" t="s">
        <v>686</v>
      </c>
      <c r="N109" s="191" t="s">
        <v>810</v>
      </c>
    </row>
    <row r="110" spans="1:14">
      <c r="A110" s="194" t="s">
        <v>214</v>
      </c>
      <c r="B110" s="194" t="s">
        <v>215</v>
      </c>
      <c r="C110" s="194" t="s">
        <v>221</v>
      </c>
      <c r="D110" s="194" t="s">
        <v>314</v>
      </c>
      <c r="E110" s="194" t="s">
        <v>501</v>
      </c>
      <c r="F110" s="194" t="s">
        <v>502</v>
      </c>
      <c r="G110" s="194" t="s">
        <v>503</v>
      </c>
      <c r="H110" s="194" t="s">
        <v>504</v>
      </c>
      <c r="I110" s="207">
        <v>263.31</v>
      </c>
      <c r="J110" s="194" t="s">
        <v>510</v>
      </c>
      <c r="K110" s="191">
        <v>6</v>
      </c>
      <c r="L110" s="191">
        <v>2023</v>
      </c>
      <c r="M110" s="191" t="s">
        <v>686</v>
      </c>
      <c r="N110" s="191" t="s">
        <v>810</v>
      </c>
    </row>
    <row r="111" spans="1:14">
      <c r="A111" s="194" t="s">
        <v>214</v>
      </c>
      <c r="B111" s="194" t="s">
        <v>215</v>
      </c>
      <c r="C111" s="194" t="s">
        <v>221</v>
      </c>
      <c r="D111" s="194" t="s">
        <v>314</v>
      </c>
      <c r="E111" s="194" t="s">
        <v>501</v>
      </c>
      <c r="F111" s="194" t="s">
        <v>502</v>
      </c>
      <c r="G111" s="194" t="s">
        <v>503</v>
      </c>
      <c r="H111" s="194" t="s">
        <v>504</v>
      </c>
      <c r="I111" s="207">
        <v>-263.31</v>
      </c>
      <c r="J111" s="194" t="s">
        <v>510</v>
      </c>
      <c r="K111" s="191">
        <v>6</v>
      </c>
      <c r="L111" s="191">
        <v>2023</v>
      </c>
      <c r="M111" s="191" t="s">
        <v>686</v>
      </c>
      <c r="N111" s="191" t="s">
        <v>810</v>
      </c>
    </row>
    <row r="112" spans="1:14">
      <c r="A112" s="194" t="s">
        <v>214</v>
      </c>
      <c r="B112" s="194" t="s">
        <v>215</v>
      </c>
      <c r="C112" s="194" t="s">
        <v>221</v>
      </c>
      <c r="D112" s="194" t="s">
        <v>314</v>
      </c>
      <c r="E112" s="194" t="s">
        <v>501</v>
      </c>
      <c r="F112" s="194" t="s">
        <v>502</v>
      </c>
      <c r="G112" s="194" t="s">
        <v>503</v>
      </c>
      <c r="H112" s="194" t="s">
        <v>504</v>
      </c>
      <c r="I112" s="207">
        <v>263.31</v>
      </c>
      <c r="J112" s="194" t="s">
        <v>510</v>
      </c>
      <c r="K112" s="191">
        <v>6</v>
      </c>
      <c r="L112" s="191">
        <v>2023</v>
      </c>
      <c r="M112" s="191" t="s">
        <v>686</v>
      </c>
      <c r="N112" s="191" t="s">
        <v>810</v>
      </c>
    </row>
    <row r="113" spans="1:14">
      <c r="A113" s="194" t="s">
        <v>214</v>
      </c>
      <c r="B113" s="194" t="s">
        <v>215</v>
      </c>
      <c r="C113" s="194" t="s">
        <v>271</v>
      </c>
      <c r="D113" s="194" t="s">
        <v>222</v>
      </c>
      <c r="E113" s="194" t="s">
        <v>311</v>
      </c>
      <c r="F113" s="194" t="s">
        <v>224</v>
      </c>
      <c r="G113" s="194" t="s">
        <v>312</v>
      </c>
      <c r="H113" s="194" t="s">
        <v>226</v>
      </c>
      <c r="I113" s="200">
        <v>44329.5</v>
      </c>
      <c r="J113" s="194" t="s">
        <v>313</v>
      </c>
      <c r="K113" s="191">
        <v>6</v>
      </c>
      <c r="L113" s="191">
        <v>2022</v>
      </c>
      <c r="M113" s="191" t="s">
        <v>687</v>
      </c>
      <c r="N113" s="191" t="s">
        <v>810</v>
      </c>
    </row>
    <row r="114" spans="1:14">
      <c r="A114" s="194" t="s">
        <v>214</v>
      </c>
      <c r="B114" s="194" t="s">
        <v>215</v>
      </c>
      <c r="C114" s="194" t="s">
        <v>271</v>
      </c>
      <c r="D114" s="194" t="s">
        <v>222</v>
      </c>
      <c r="E114" s="194" t="s">
        <v>344</v>
      </c>
      <c r="F114" s="194" t="s">
        <v>224</v>
      </c>
      <c r="G114" s="194" t="s">
        <v>345</v>
      </c>
      <c r="H114" s="194" t="s">
        <v>226</v>
      </c>
      <c r="I114" s="200">
        <v>57472.05</v>
      </c>
      <c r="J114" s="194" t="s">
        <v>346</v>
      </c>
      <c r="K114" s="191">
        <v>7</v>
      </c>
      <c r="L114" s="191">
        <v>2022</v>
      </c>
      <c r="M114" s="191" t="s">
        <v>687</v>
      </c>
      <c r="N114" s="191" t="s">
        <v>810</v>
      </c>
    </row>
    <row r="115" spans="1:14">
      <c r="A115" s="194" t="s">
        <v>214</v>
      </c>
      <c r="B115" s="194" t="s">
        <v>215</v>
      </c>
      <c r="C115" s="194" t="s">
        <v>221</v>
      </c>
      <c r="D115" s="194" t="s">
        <v>222</v>
      </c>
      <c r="E115" s="194" t="s">
        <v>370</v>
      </c>
      <c r="F115" s="194" t="s">
        <v>224</v>
      </c>
      <c r="G115" s="194" t="s">
        <v>371</v>
      </c>
      <c r="H115" s="194" t="s">
        <v>226</v>
      </c>
      <c r="I115" s="200">
        <v>23241</v>
      </c>
      <c r="J115" s="194" t="s">
        <v>372</v>
      </c>
      <c r="K115" s="191">
        <v>8</v>
      </c>
      <c r="L115" s="191">
        <v>2022</v>
      </c>
      <c r="M115" s="191" t="s">
        <v>687</v>
      </c>
      <c r="N115" s="191" t="s">
        <v>810</v>
      </c>
    </row>
    <row r="116" spans="1:14">
      <c r="A116" s="194" t="s">
        <v>214</v>
      </c>
      <c r="B116" s="194" t="s">
        <v>215</v>
      </c>
      <c r="C116" s="194" t="s">
        <v>221</v>
      </c>
      <c r="D116" s="194" t="s">
        <v>222</v>
      </c>
      <c r="E116" s="194" t="s">
        <v>404</v>
      </c>
      <c r="F116" s="194" t="s">
        <v>224</v>
      </c>
      <c r="G116" s="194" t="s">
        <v>405</v>
      </c>
      <c r="H116" s="194" t="s">
        <v>226</v>
      </c>
      <c r="I116" s="200">
        <v>48781.5</v>
      </c>
      <c r="J116" s="194" t="s">
        <v>406</v>
      </c>
      <c r="K116" s="191">
        <v>10</v>
      </c>
      <c r="L116" s="191">
        <v>2022</v>
      </c>
      <c r="M116" s="191" t="s">
        <v>687</v>
      </c>
      <c r="N116" s="191" t="s">
        <v>810</v>
      </c>
    </row>
    <row r="117" spans="1:14">
      <c r="A117" s="194" t="s">
        <v>214</v>
      </c>
      <c r="B117" s="194" t="s">
        <v>215</v>
      </c>
      <c r="C117" s="194" t="s">
        <v>221</v>
      </c>
      <c r="D117" s="194" t="s">
        <v>222</v>
      </c>
      <c r="E117" s="194" t="s">
        <v>433</v>
      </c>
      <c r="F117" s="194" t="s">
        <v>224</v>
      </c>
      <c r="G117" s="194" t="s">
        <v>434</v>
      </c>
      <c r="H117" s="194" t="s">
        <v>226</v>
      </c>
      <c r="I117" s="200">
        <v>3552</v>
      </c>
      <c r="J117" s="194" t="s">
        <v>435</v>
      </c>
      <c r="K117" s="191">
        <v>11</v>
      </c>
      <c r="L117" s="191">
        <v>2022</v>
      </c>
      <c r="M117" s="191" t="s">
        <v>687</v>
      </c>
      <c r="N117" s="191" t="s">
        <v>810</v>
      </c>
    </row>
    <row r="118" spans="1:14">
      <c r="A118" s="194" t="s">
        <v>214</v>
      </c>
      <c r="B118" s="194" t="s">
        <v>215</v>
      </c>
      <c r="C118" s="194" t="s">
        <v>221</v>
      </c>
      <c r="D118" s="194" t="s">
        <v>222</v>
      </c>
      <c r="E118" s="194" t="s">
        <v>472</v>
      </c>
      <c r="F118" s="194" t="s">
        <v>224</v>
      </c>
      <c r="G118" s="194" t="s">
        <v>473</v>
      </c>
      <c r="H118" s="194" t="s">
        <v>226</v>
      </c>
      <c r="I118" s="200">
        <v>1252.5</v>
      </c>
      <c r="J118" s="194" t="s">
        <v>474</v>
      </c>
      <c r="K118" s="191">
        <v>2</v>
      </c>
      <c r="L118" s="191">
        <v>2023</v>
      </c>
      <c r="M118" s="191" t="s">
        <v>687</v>
      </c>
      <c r="N118" s="191" t="s">
        <v>810</v>
      </c>
    </row>
    <row r="119" spans="1:14">
      <c r="A119" s="194" t="s">
        <v>214</v>
      </c>
      <c r="B119" s="194" t="s">
        <v>215</v>
      </c>
      <c r="C119" s="194" t="s">
        <v>221</v>
      </c>
      <c r="D119" s="194" t="s">
        <v>222</v>
      </c>
      <c r="E119" s="194" t="s">
        <v>478</v>
      </c>
      <c r="F119" s="194" t="s">
        <v>224</v>
      </c>
      <c r="G119" s="194" t="s">
        <v>479</v>
      </c>
      <c r="H119" s="194" t="s">
        <v>226</v>
      </c>
      <c r="I119" s="200">
        <v>4295</v>
      </c>
      <c r="J119" s="194" t="s">
        <v>480</v>
      </c>
      <c r="K119" s="191">
        <v>3</v>
      </c>
      <c r="L119" s="191">
        <v>2023</v>
      </c>
      <c r="M119" s="191" t="s">
        <v>687</v>
      </c>
      <c r="N119" s="191" t="s">
        <v>810</v>
      </c>
    </row>
    <row r="120" spans="1:14">
      <c r="A120" s="194" t="s">
        <v>214</v>
      </c>
      <c r="B120" s="194" t="s">
        <v>215</v>
      </c>
      <c r="C120" s="194" t="s">
        <v>221</v>
      </c>
      <c r="D120" s="194" t="s">
        <v>222</v>
      </c>
      <c r="E120" s="194" t="s">
        <v>523</v>
      </c>
      <c r="F120" s="194" t="s">
        <v>224</v>
      </c>
      <c r="G120" s="194" t="s">
        <v>524</v>
      </c>
      <c r="H120" s="194" t="s">
        <v>226</v>
      </c>
      <c r="I120" s="200">
        <v>5670</v>
      </c>
      <c r="J120" s="194" t="s">
        <v>525</v>
      </c>
      <c r="K120" s="191">
        <v>7</v>
      </c>
      <c r="L120" s="191">
        <v>2023</v>
      </c>
      <c r="M120" s="191" t="s">
        <v>687</v>
      </c>
      <c r="N120" s="191" t="s">
        <v>810</v>
      </c>
    </row>
    <row r="121" spans="1:14">
      <c r="A121" s="194" t="s">
        <v>214</v>
      </c>
      <c r="B121" s="194" t="s">
        <v>215</v>
      </c>
      <c r="C121" s="194" t="s">
        <v>221</v>
      </c>
      <c r="D121" s="194" t="s">
        <v>222</v>
      </c>
      <c r="E121" s="194" t="s">
        <v>537</v>
      </c>
      <c r="F121" s="194" t="s">
        <v>224</v>
      </c>
      <c r="G121" s="194" t="s">
        <v>538</v>
      </c>
      <c r="H121" s="194" t="s">
        <v>226</v>
      </c>
      <c r="I121" s="200">
        <v>735</v>
      </c>
      <c r="J121" s="194" t="s">
        <v>539</v>
      </c>
      <c r="K121" s="191">
        <v>8</v>
      </c>
      <c r="L121" s="191">
        <v>2023</v>
      </c>
      <c r="M121" s="191" t="s">
        <v>687</v>
      </c>
      <c r="N121" s="191" t="s">
        <v>810</v>
      </c>
    </row>
    <row r="122" spans="1:14">
      <c r="A122" s="194" t="s">
        <v>214</v>
      </c>
      <c r="B122" s="194" t="s">
        <v>215</v>
      </c>
      <c r="C122" s="194" t="s">
        <v>221</v>
      </c>
      <c r="D122" s="194" t="s">
        <v>222</v>
      </c>
      <c r="E122" s="194" t="s">
        <v>549</v>
      </c>
      <c r="F122" s="194" t="s">
        <v>224</v>
      </c>
      <c r="G122" s="194" t="s">
        <v>550</v>
      </c>
      <c r="H122" s="194" t="s">
        <v>226</v>
      </c>
      <c r="I122" s="200">
        <v>107621</v>
      </c>
      <c r="J122" s="194" t="s">
        <v>551</v>
      </c>
      <c r="K122" s="191">
        <v>9</v>
      </c>
      <c r="L122" s="191">
        <v>2023</v>
      </c>
      <c r="M122" s="191" t="s">
        <v>687</v>
      </c>
      <c r="N122" s="191" t="s">
        <v>810</v>
      </c>
    </row>
    <row r="123" spans="1:14">
      <c r="A123" s="194" t="s">
        <v>214</v>
      </c>
      <c r="B123" s="194" t="s">
        <v>215</v>
      </c>
      <c r="C123" s="194" t="s">
        <v>216</v>
      </c>
      <c r="D123" s="194" t="s">
        <v>540</v>
      </c>
      <c r="E123" s="194"/>
      <c r="F123" s="194" t="s">
        <v>218</v>
      </c>
      <c r="G123" s="194"/>
      <c r="H123" s="194" t="s">
        <v>541</v>
      </c>
      <c r="I123" s="207">
        <v>200</v>
      </c>
      <c r="J123" s="194" t="s">
        <v>542</v>
      </c>
      <c r="K123" s="191">
        <v>9</v>
      </c>
      <c r="L123" s="191">
        <v>2023</v>
      </c>
      <c r="M123" s="191" t="s">
        <v>686</v>
      </c>
      <c r="N123" s="191" t="s">
        <v>810</v>
      </c>
    </row>
    <row r="124" spans="1:14">
      <c r="A124" s="194" t="s">
        <v>214</v>
      </c>
      <c r="B124" s="194" t="s">
        <v>215</v>
      </c>
      <c r="C124" s="194" t="s">
        <v>216</v>
      </c>
      <c r="D124" s="194" t="s">
        <v>540</v>
      </c>
      <c r="E124" s="194"/>
      <c r="F124" s="194" t="s">
        <v>218</v>
      </c>
      <c r="G124" s="194"/>
      <c r="H124" s="194" t="s">
        <v>541</v>
      </c>
      <c r="I124" s="207">
        <v>200</v>
      </c>
      <c r="J124" s="194" t="s">
        <v>542</v>
      </c>
      <c r="K124" s="191">
        <v>9</v>
      </c>
      <c r="L124" s="191">
        <v>2023</v>
      </c>
      <c r="M124" s="191" t="s">
        <v>686</v>
      </c>
      <c r="N124" s="191" t="s">
        <v>810</v>
      </c>
    </row>
    <row r="125" spans="1:14">
      <c r="A125" s="220" t="s">
        <v>214</v>
      </c>
      <c r="B125" s="220" t="s">
        <v>215</v>
      </c>
      <c r="C125" s="220" t="s">
        <v>221</v>
      </c>
      <c r="D125" s="220" t="s">
        <v>222</v>
      </c>
      <c r="E125" s="220" t="s">
        <v>712</v>
      </c>
      <c r="F125" s="220" t="s">
        <v>224</v>
      </c>
      <c r="G125" s="220" t="s">
        <v>710</v>
      </c>
      <c r="H125" s="220" t="s">
        <v>226</v>
      </c>
      <c r="I125" s="222">
        <v>299003</v>
      </c>
      <c r="J125" s="220" t="s">
        <v>713</v>
      </c>
      <c r="K125">
        <v>10</v>
      </c>
      <c r="L125">
        <v>2023</v>
      </c>
      <c r="M125" s="191" t="s">
        <v>687</v>
      </c>
      <c r="N125" s="191" t="s">
        <v>810</v>
      </c>
    </row>
    <row r="126" spans="1:14">
      <c r="A126" s="220" t="s">
        <v>214</v>
      </c>
      <c r="B126" s="220" t="s">
        <v>215</v>
      </c>
      <c r="C126" s="220" t="s">
        <v>221</v>
      </c>
      <c r="D126" s="220" t="s">
        <v>222</v>
      </c>
      <c r="E126" s="220" t="s">
        <v>772</v>
      </c>
      <c r="F126" s="220" t="s">
        <v>224</v>
      </c>
      <c r="G126" s="220" t="s">
        <v>773</v>
      </c>
      <c r="H126" s="220" t="s">
        <v>226</v>
      </c>
      <c r="I126" s="222">
        <v>208560</v>
      </c>
      <c r="J126" s="220" t="s">
        <v>774</v>
      </c>
      <c r="K126">
        <v>11</v>
      </c>
      <c r="L126">
        <v>2023</v>
      </c>
      <c r="M126" s="256" t="s">
        <v>687</v>
      </c>
      <c r="N126" s="191" t="s">
        <v>810</v>
      </c>
    </row>
    <row r="127" spans="1:14">
      <c r="A127" s="220" t="s">
        <v>214</v>
      </c>
      <c r="B127" s="220" t="s">
        <v>215</v>
      </c>
      <c r="C127" s="220" t="s">
        <v>221</v>
      </c>
      <c r="D127" s="220" t="s">
        <v>288</v>
      </c>
      <c r="E127" s="220" t="s">
        <v>772</v>
      </c>
      <c r="F127" s="220" t="s">
        <v>224</v>
      </c>
      <c r="G127" s="220" t="s">
        <v>773</v>
      </c>
      <c r="H127" s="220" t="s">
        <v>226</v>
      </c>
      <c r="I127" s="222">
        <v>1144.28</v>
      </c>
      <c r="J127" s="220" t="s">
        <v>774</v>
      </c>
      <c r="K127">
        <v>11</v>
      </c>
      <c r="L127">
        <v>2023</v>
      </c>
      <c r="M127" s="256" t="s">
        <v>687</v>
      </c>
      <c r="N127" s="191" t="s">
        <v>810</v>
      </c>
    </row>
    <row r="128" spans="1:14">
      <c r="A128" s="220" t="s">
        <v>214</v>
      </c>
      <c r="B128" s="220" t="s">
        <v>215</v>
      </c>
      <c r="C128" s="220" t="s">
        <v>221</v>
      </c>
      <c r="D128" s="220" t="s">
        <v>222</v>
      </c>
      <c r="E128" s="220" t="s">
        <v>792</v>
      </c>
      <c r="F128" s="220" t="s">
        <v>224</v>
      </c>
      <c r="G128" s="220" t="s">
        <v>793</v>
      </c>
      <c r="H128" s="220" t="s">
        <v>226</v>
      </c>
      <c r="I128" s="222">
        <v>256989.94</v>
      </c>
      <c r="J128" s="220" t="s">
        <v>794</v>
      </c>
      <c r="K128">
        <v>12</v>
      </c>
      <c r="L128">
        <v>2023</v>
      </c>
      <c r="M128" s="191" t="s">
        <v>687</v>
      </c>
      <c r="N128" s="191" t="s">
        <v>810</v>
      </c>
    </row>
    <row r="129" spans="1:14">
      <c r="A129" s="194" t="s">
        <v>214</v>
      </c>
      <c r="B129" s="194" t="s">
        <v>215</v>
      </c>
      <c r="C129" s="194" t="s">
        <v>216</v>
      </c>
      <c r="D129" s="194" t="s">
        <v>222</v>
      </c>
      <c r="E129" s="194" t="s">
        <v>410</v>
      </c>
      <c r="F129" s="194" t="s">
        <v>411</v>
      </c>
      <c r="G129" s="194" t="s">
        <v>412</v>
      </c>
      <c r="H129" s="194" t="s">
        <v>413</v>
      </c>
      <c r="I129" s="200">
        <v>320106.5</v>
      </c>
      <c r="J129" s="194" t="s">
        <v>414</v>
      </c>
      <c r="K129" s="191">
        <v>10</v>
      </c>
      <c r="L129" s="191">
        <v>2022</v>
      </c>
      <c r="M129" s="191" t="s">
        <v>687</v>
      </c>
      <c r="N129" s="191" t="s">
        <v>810</v>
      </c>
    </row>
    <row r="130" spans="1:14">
      <c r="A130" s="194" t="s">
        <v>214</v>
      </c>
      <c r="B130" s="194" t="s">
        <v>215</v>
      </c>
      <c r="C130" s="194" t="s">
        <v>216</v>
      </c>
      <c r="D130" s="194" t="s">
        <v>222</v>
      </c>
      <c r="E130" s="194" t="s">
        <v>418</v>
      </c>
      <c r="F130" s="194" t="s">
        <v>411</v>
      </c>
      <c r="G130" s="194" t="s">
        <v>419</v>
      </c>
      <c r="H130" s="194" t="s">
        <v>413</v>
      </c>
      <c r="I130" s="200">
        <v>357385.5</v>
      </c>
      <c r="J130" s="194" t="s">
        <v>417</v>
      </c>
      <c r="K130" s="191">
        <v>10</v>
      </c>
      <c r="L130" s="191">
        <v>2022</v>
      </c>
      <c r="M130" s="191" t="s">
        <v>687</v>
      </c>
      <c r="N130" s="191" t="s">
        <v>810</v>
      </c>
    </row>
    <row r="131" spans="1:14" s="256" customFormat="1">
      <c r="A131" s="194" t="s">
        <v>214</v>
      </c>
      <c r="B131" s="194" t="s">
        <v>215</v>
      </c>
      <c r="C131" s="194" t="s">
        <v>216</v>
      </c>
      <c r="D131" s="194" t="s">
        <v>452</v>
      </c>
      <c r="E131" s="194"/>
      <c r="F131" s="194" t="s">
        <v>218</v>
      </c>
      <c r="G131" s="194"/>
      <c r="H131" s="194" t="s">
        <v>413</v>
      </c>
      <c r="I131" s="200">
        <v>-320106.5</v>
      </c>
      <c r="J131" s="194" t="s">
        <v>453</v>
      </c>
      <c r="K131" s="191">
        <v>12</v>
      </c>
      <c r="L131" s="191">
        <v>2022</v>
      </c>
      <c r="M131" s="191" t="s">
        <v>687</v>
      </c>
      <c r="N131" s="256" t="s">
        <v>810</v>
      </c>
    </row>
    <row r="132" spans="1:14" s="256" customFormat="1">
      <c r="A132" s="194" t="s">
        <v>214</v>
      </c>
      <c r="B132" s="194" t="s">
        <v>215</v>
      </c>
      <c r="C132" s="194" t="s">
        <v>216</v>
      </c>
      <c r="D132" s="194" t="s">
        <v>222</v>
      </c>
      <c r="E132" s="194" t="s">
        <v>468</v>
      </c>
      <c r="F132" s="194" t="s">
        <v>411</v>
      </c>
      <c r="G132" s="194" t="s">
        <v>469</v>
      </c>
      <c r="H132" s="194" t="s">
        <v>413</v>
      </c>
      <c r="I132" s="200">
        <v>29259</v>
      </c>
      <c r="J132" s="194" t="s">
        <v>470</v>
      </c>
      <c r="K132" s="191">
        <v>1</v>
      </c>
      <c r="L132" s="191">
        <v>2023</v>
      </c>
      <c r="M132" s="191" t="s">
        <v>687</v>
      </c>
      <c r="N132" s="256" t="s">
        <v>810</v>
      </c>
    </row>
    <row r="133" spans="1:14" s="256" customFormat="1">
      <c r="A133" s="220" t="s">
        <v>214</v>
      </c>
      <c r="B133" s="220" t="s">
        <v>215</v>
      </c>
      <c r="C133" s="220" t="s">
        <v>216</v>
      </c>
      <c r="D133" s="220" t="s">
        <v>222</v>
      </c>
      <c r="E133" s="220" t="s">
        <v>779</v>
      </c>
      <c r="F133" s="220" t="s">
        <v>264</v>
      </c>
      <c r="G133" s="220" t="s">
        <v>780</v>
      </c>
      <c r="H133" s="220" t="s">
        <v>266</v>
      </c>
      <c r="I133" s="206">
        <v>18790</v>
      </c>
      <c r="J133" s="220" t="s">
        <v>781</v>
      </c>
      <c r="K133">
        <v>12</v>
      </c>
      <c r="L133">
        <v>2023</v>
      </c>
      <c r="M133" s="256" t="s">
        <v>685</v>
      </c>
      <c r="N133" s="256" t="s">
        <v>810</v>
      </c>
    </row>
    <row r="134" spans="1:14" s="256" customFormat="1">
      <c r="A134" s="220" t="s">
        <v>214</v>
      </c>
      <c r="B134" s="220" t="s">
        <v>215</v>
      </c>
      <c r="C134" s="220" t="s">
        <v>216</v>
      </c>
      <c r="D134" s="220" t="s">
        <v>222</v>
      </c>
      <c r="E134" s="220" t="s">
        <v>782</v>
      </c>
      <c r="F134" s="220" t="s">
        <v>264</v>
      </c>
      <c r="G134" s="220" t="s">
        <v>783</v>
      </c>
      <c r="H134" s="220" t="s">
        <v>266</v>
      </c>
      <c r="I134" s="206">
        <v>18282.5</v>
      </c>
      <c r="J134" s="220" t="s">
        <v>781</v>
      </c>
      <c r="K134">
        <v>12</v>
      </c>
      <c r="L134">
        <v>2023</v>
      </c>
      <c r="M134" s="256" t="s">
        <v>685</v>
      </c>
      <c r="N134" s="256" t="s">
        <v>810</v>
      </c>
    </row>
    <row r="135" spans="1:14" s="256" customFormat="1">
      <c r="A135" s="220" t="s">
        <v>214</v>
      </c>
      <c r="B135" s="220" t="s">
        <v>215</v>
      </c>
      <c r="C135" s="220" t="s">
        <v>216</v>
      </c>
      <c r="D135" s="220" t="s">
        <v>222</v>
      </c>
      <c r="E135" s="220" t="s">
        <v>779</v>
      </c>
      <c r="F135" s="220" t="s">
        <v>264</v>
      </c>
      <c r="G135" s="220" t="s">
        <v>780</v>
      </c>
      <c r="H135" s="220" t="s">
        <v>266</v>
      </c>
      <c r="I135" s="206">
        <v>18790</v>
      </c>
      <c r="J135" s="220" t="s">
        <v>781</v>
      </c>
      <c r="K135">
        <v>12</v>
      </c>
      <c r="L135">
        <v>2023</v>
      </c>
      <c r="M135" s="256" t="s">
        <v>685</v>
      </c>
      <c r="N135" s="256" t="s">
        <v>810</v>
      </c>
    </row>
    <row r="136" spans="1:14">
      <c r="A136" s="220" t="s">
        <v>214</v>
      </c>
      <c r="B136" s="220" t="s">
        <v>215</v>
      </c>
      <c r="C136" s="220" t="s">
        <v>216</v>
      </c>
      <c r="D136" s="220" t="s">
        <v>222</v>
      </c>
      <c r="E136" s="220" t="s">
        <v>779</v>
      </c>
      <c r="F136" s="220" t="s">
        <v>264</v>
      </c>
      <c r="G136" s="220" t="s">
        <v>780</v>
      </c>
      <c r="H136" s="220" t="s">
        <v>266</v>
      </c>
      <c r="I136" s="206">
        <v>-18790</v>
      </c>
      <c r="J136" s="220" t="s">
        <v>784</v>
      </c>
      <c r="K136">
        <v>12</v>
      </c>
      <c r="L136">
        <v>2023</v>
      </c>
      <c r="M136" s="191" t="s">
        <v>685</v>
      </c>
      <c r="N136" s="191" t="s">
        <v>810</v>
      </c>
    </row>
    <row r="137" spans="1:14">
      <c r="A137" s="220" t="s">
        <v>214</v>
      </c>
      <c r="B137" s="220" t="s">
        <v>215</v>
      </c>
      <c r="C137" s="220" t="s">
        <v>216</v>
      </c>
      <c r="D137" s="220" t="s">
        <v>222</v>
      </c>
      <c r="E137" s="220" t="s">
        <v>782</v>
      </c>
      <c r="F137" s="220" t="s">
        <v>264</v>
      </c>
      <c r="G137" s="220" t="s">
        <v>783</v>
      </c>
      <c r="H137" s="220" t="s">
        <v>266</v>
      </c>
      <c r="I137" s="206">
        <v>18282.5</v>
      </c>
      <c r="J137" s="220" t="s">
        <v>781</v>
      </c>
      <c r="K137">
        <v>12</v>
      </c>
      <c r="L137">
        <v>2023</v>
      </c>
      <c r="M137" s="191" t="s">
        <v>685</v>
      </c>
      <c r="N137" s="191" t="s">
        <v>810</v>
      </c>
    </row>
    <row r="138" spans="1:14">
      <c r="A138" s="220" t="s">
        <v>214</v>
      </c>
      <c r="B138" s="220" t="s">
        <v>215</v>
      </c>
      <c r="C138" s="220" t="s">
        <v>216</v>
      </c>
      <c r="D138" s="220" t="s">
        <v>222</v>
      </c>
      <c r="E138" s="220" t="s">
        <v>782</v>
      </c>
      <c r="F138" s="220" t="s">
        <v>264</v>
      </c>
      <c r="G138" s="220" t="s">
        <v>783</v>
      </c>
      <c r="H138" s="220" t="s">
        <v>266</v>
      </c>
      <c r="I138" s="206">
        <v>-18282.5</v>
      </c>
      <c r="J138" s="220" t="s">
        <v>784</v>
      </c>
      <c r="K138">
        <v>12</v>
      </c>
      <c r="L138">
        <v>2023</v>
      </c>
      <c r="M138" s="191" t="s">
        <v>685</v>
      </c>
      <c r="N138" s="191" t="s">
        <v>810</v>
      </c>
    </row>
    <row r="139" spans="1:14">
      <c r="A139" s="194" t="s">
        <v>214</v>
      </c>
      <c r="B139" s="194" t="s">
        <v>215</v>
      </c>
      <c r="C139" s="194" t="s">
        <v>221</v>
      </c>
      <c r="D139" s="194" t="s">
        <v>222</v>
      </c>
      <c r="E139" s="194" t="s">
        <v>481</v>
      </c>
      <c r="F139" s="194" t="s">
        <v>411</v>
      </c>
      <c r="G139" s="194" t="s">
        <v>482</v>
      </c>
      <c r="H139" s="194" t="s">
        <v>413</v>
      </c>
      <c r="I139" s="200">
        <v>99702.5</v>
      </c>
      <c r="J139" s="194" t="s">
        <v>483</v>
      </c>
      <c r="K139" s="191">
        <v>3</v>
      </c>
      <c r="L139" s="191">
        <v>2023</v>
      </c>
      <c r="M139" s="191" t="s">
        <v>687</v>
      </c>
      <c r="N139" s="191" t="s">
        <v>810</v>
      </c>
    </row>
    <row r="140" spans="1:14">
      <c r="A140" s="194" t="s">
        <v>214</v>
      </c>
      <c r="B140" s="194" t="s">
        <v>215</v>
      </c>
      <c r="C140" s="194" t="s">
        <v>221</v>
      </c>
      <c r="D140" s="194" t="s">
        <v>222</v>
      </c>
      <c r="E140" s="194" t="s">
        <v>498</v>
      </c>
      <c r="F140" s="194" t="s">
        <v>411</v>
      </c>
      <c r="G140" s="194" t="s">
        <v>499</v>
      </c>
      <c r="H140" s="194" t="s">
        <v>413</v>
      </c>
      <c r="I140" s="200">
        <v>95012.5</v>
      </c>
      <c r="J140" s="194" t="s">
        <v>500</v>
      </c>
      <c r="K140" s="191">
        <v>5</v>
      </c>
      <c r="L140" s="191">
        <v>2023</v>
      </c>
      <c r="M140" s="191" t="s">
        <v>687</v>
      </c>
      <c r="N140" s="191" t="s">
        <v>810</v>
      </c>
    </row>
    <row r="141" spans="1:14">
      <c r="A141" s="194" t="s">
        <v>214</v>
      </c>
      <c r="B141" s="194" t="s">
        <v>215</v>
      </c>
      <c r="C141" s="194" t="s">
        <v>221</v>
      </c>
      <c r="D141" s="194" t="s">
        <v>288</v>
      </c>
      <c r="E141" s="194" t="s">
        <v>498</v>
      </c>
      <c r="F141" s="194" t="s">
        <v>411</v>
      </c>
      <c r="G141" s="194" t="s">
        <v>499</v>
      </c>
      <c r="H141" s="194" t="s">
        <v>413</v>
      </c>
      <c r="I141" s="200">
        <v>663.75</v>
      </c>
      <c r="J141" s="194" t="s">
        <v>500</v>
      </c>
      <c r="K141" s="191">
        <v>5</v>
      </c>
      <c r="L141" s="191">
        <v>2023</v>
      </c>
      <c r="M141" s="191" t="s">
        <v>687</v>
      </c>
      <c r="N141" s="191" t="s">
        <v>810</v>
      </c>
    </row>
    <row r="142" spans="1:14">
      <c r="A142" s="194" t="s">
        <v>214</v>
      </c>
      <c r="B142" s="194" t="s">
        <v>215</v>
      </c>
      <c r="C142" s="194" t="s">
        <v>221</v>
      </c>
      <c r="D142" s="194" t="s">
        <v>222</v>
      </c>
      <c r="E142" s="194" t="s">
        <v>511</v>
      </c>
      <c r="F142" s="194" t="s">
        <v>411</v>
      </c>
      <c r="G142" s="194" t="s">
        <v>512</v>
      </c>
      <c r="H142" s="194" t="s">
        <v>413</v>
      </c>
      <c r="I142" s="200">
        <v>95981</v>
      </c>
      <c r="J142" s="194" t="s">
        <v>513</v>
      </c>
      <c r="K142" s="191">
        <v>6</v>
      </c>
      <c r="L142" s="191">
        <v>2023</v>
      </c>
      <c r="M142" s="191" t="s">
        <v>687</v>
      </c>
      <c r="N142" s="191" t="s">
        <v>810</v>
      </c>
    </row>
    <row r="143" spans="1:14">
      <c r="A143" s="194" t="s">
        <v>214</v>
      </c>
      <c r="B143" s="194" t="s">
        <v>215</v>
      </c>
      <c r="C143" s="194" t="s">
        <v>221</v>
      </c>
      <c r="D143" s="194" t="s">
        <v>222</v>
      </c>
      <c r="E143" s="194" t="s">
        <v>526</v>
      </c>
      <c r="F143" s="194" t="s">
        <v>411</v>
      </c>
      <c r="G143" s="194" t="s">
        <v>527</v>
      </c>
      <c r="H143" s="194" t="s">
        <v>413</v>
      </c>
      <c r="I143" s="200">
        <v>46102</v>
      </c>
      <c r="J143" s="194" t="s">
        <v>528</v>
      </c>
      <c r="K143" s="191">
        <v>7</v>
      </c>
      <c r="L143" s="191">
        <v>2023</v>
      </c>
      <c r="M143" s="191" t="s">
        <v>687</v>
      </c>
      <c r="N143" s="191" t="s">
        <v>810</v>
      </c>
    </row>
    <row r="144" spans="1:14">
      <c r="A144" s="194" t="s">
        <v>214</v>
      </c>
      <c r="B144" s="194" t="s">
        <v>215</v>
      </c>
      <c r="C144" s="194" t="s">
        <v>221</v>
      </c>
      <c r="D144" s="194" t="s">
        <v>288</v>
      </c>
      <c r="E144" s="194" t="s">
        <v>526</v>
      </c>
      <c r="F144" s="194" t="s">
        <v>411</v>
      </c>
      <c r="G144" s="194" t="s">
        <v>527</v>
      </c>
      <c r="H144" s="194" t="s">
        <v>413</v>
      </c>
      <c r="I144" s="200">
        <v>234.07</v>
      </c>
      <c r="J144" s="194" t="s">
        <v>528</v>
      </c>
      <c r="K144" s="191">
        <v>7</v>
      </c>
      <c r="L144" s="191">
        <v>2023</v>
      </c>
      <c r="M144" s="191" t="s">
        <v>687</v>
      </c>
      <c r="N144" s="191" t="s">
        <v>810</v>
      </c>
    </row>
    <row r="145" spans="1:14">
      <c r="A145" s="194" t="s">
        <v>214</v>
      </c>
      <c r="B145" s="194" t="s">
        <v>215</v>
      </c>
      <c r="C145" s="194" t="s">
        <v>545</v>
      </c>
      <c r="D145" s="194" t="s">
        <v>222</v>
      </c>
      <c r="E145" s="194" t="s">
        <v>546</v>
      </c>
      <c r="F145" s="194" t="s">
        <v>411</v>
      </c>
      <c r="G145" s="194" t="s">
        <v>547</v>
      </c>
      <c r="H145" s="194" t="s">
        <v>413</v>
      </c>
      <c r="I145" s="200">
        <v>51560.5</v>
      </c>
      <c r="J145" s="194" t="s">
        <v>548</v>
      </c>
      <c r="K145" s="191">
        <v>9</v>
      </c>
      <c r="L145" s="191">
        <v>2023</v>
      </c>
      <c r="M145" s="191" t="s">
        <v>687</v>
      </c>
      <c r="N145" s="191" t="s">
        <v>810</v>
      </c>
    </row>
    <row r="146" spans="1:14">
      <c r="A146" s="194" t="s">
        <v>214</v>
      </c>
      <c r="B146" s="194" t="s">
        <v>215</v>
      </c>
      <c r="C146" s="194" t="s">
        <v>545</v>
      </c>
      <c r="D146" s="194" t="s">
        <v>288</v>
      </c>
      <c r="E146" s="194" t="s">
        <v>546</v>
      </c>
      <c r="F146" s="194" t="s">
        <v>411</v>
      </c>
      <c r="G146" s="194" t="s">
        <v>547</v>
      </c>
      <c r="H146" s="194" t="s">
        <v>413</v>
      </c>
      <c r="I146" s="200">
        <v>1425.71</v>
      </c>
      <c r="J146" s="194" t="s">
        <v>548</v>
      </c>
      <c r="K146" s="191">
        <v>9</v>
      </c>
      <c r="L146" s="191">
        <v>2023</v>
      </c>
      <c r="M146" s="191" t="s">
        <v>687</v>
      </c>
      <c r="N146" s="191" t="s">
        <v>810</v>
      </c>
    </row>
    <row r="147" spans="1:14" ht="15" thickBot="1">
      <c r="I147" s="195">
        <f>SUM(I3:I146)</f>
        <v>4606887.68</v>
      </c>
    </row>
    <row r="148" spans="1:14" ht="15" thickTop="1"/>
    <row r="149" spans="1:14">
      <c r="I149" s="192" t="s">
        <v>696</v>
      </c>
    </row>
    <row r="150" spans="1:14">
      <c r="I150" s="200">
        <f>I3+I4+I5+I6+I7+I8+I9+I10+I11+I16+I17+I18+I28+I44+I53+I55+I65+I66+I67+I69+I73+I75+I76+I77+I80+I81+I82+I89+I94+I96+I97+I98+I99+I102+I103+I113+I114+I115+I116+I117+I118+I119+I120+I121+I122+I125+I126+I127+I128+I129+I130+I131+I132+I139+I140+I141+I142+I143+I144+I145+I146</f>
        <v>2220772.4299999997</v>
      </c>
      <c r="M150" s="191" t="s">
        <v>690</v>
      </c>
    </row>
    <row r="151" spans="1:14">
      <c r="I151" s="206">
        <f>I13+I14+I15+I19+I20+I26+I27+I22+I37+I38+I39+I40+I41+I45+I46+I51+I52+I56+I57+I58+I59+I62+I63+I68+I70+I71+I72+I78+I79+I92+I93+I133+I134+I135+I136+I137+I138</f>
        <v>1953973.6099999999</v>
      </c>
      <c r="M151" s="191" t="s">
        <v>691</v>
      </c>
    </row>
    <row r="152" spans="1:14">
      <c r="I152" s="199">
        <f>I21+I25+I47+I48+I49+I54+I60+I61+I64+I74+I100</f>
        <v>200624.09</v>
      </c>
      <c r="M152" s="191" t="s">
        <v>692</v>
      </c>
    </row>
    <row r="153" spans="1:14">
      <c r="I153" s="201">
        <f>I12+I23+I24+I101</f>
        <v>226209.9</v>
      </c>
      <c r="M153" s="191" t="s">
        <v>693</v>
      </c>
    </row>
    <row r="154" spans="1:14">
      <c r="I154" s="209">
        <f>I29+I30+I31+I32+I33+I34+I35+I36+I42+I43+I50+I83+I84+I85+I86+I87+I88+I90+I91+I95+I104+I105+I106+I107+I108+I109+I110+I111+I112+I123+I124</f>
        <v>5307.65</v>
      </c>
      <c r="M154" s="191" t="s">
        <v>694</v>
      </c>
    </row>
    <row r="155" spans="1:14">
      <c r="I155" s="192">
        <f>I150+I151+I152+I153+I154</f>
        <v>4606887.6800000006</v>
      </c>
    </row>
    <row r="156" spans="1:14">
      <c r="M156" s="191" t="s">
        <v>695</v>
      </c>
    </row>
    <row r="157" spans="1:14">
      <c r="I157" s="192">
        <f>I155-I147</f>
        <v>0</v>
      </c>
    </row>
    <row r="163" spans="1:13">
      <c r="A163" s="194" t="s">
        <v>214</v>
      </c>
      <c r="B163" s="194" t="s">
        <v>215</v>
      </c>
      <c r="C163" s="194" t="s">
        <v>221</v>
      </c>
      <c r="D163" s="194" t="s">
        <v>228</v>
      </c>
      <c r="E163" s="194"/>
      <c r="F163" s="194" t="s">
        <v>218</v>
      </c>
      <c r="G163" s="194"/>
      <c r="H163" s="194" t="s">
        <v>229</v>
      </c>
      <c r="I163" s="200">
        <v>-3925</v>
      </c>
      <c r="J163" s="194" t="s">
        <v>230</v>
      </c>
      <c r="K163" s="191">
        <v>10</v>
      </c>
      <c r="L163" s="191">
        <v>2021</v>
      </c>
      <c r="M163" s="191" t="s">
        <v>687</v>
      </c>
    </row>
    <row r="164" spans="1:13">
      <c r="A164" s="194" t="s">
        <v>214</v>
      </c>
      <c r="B164" s="194" t="s">
        <v>215</v>
      </c>
      <c r="C164" s="194" t="s">
        <v>221</v>
      </c>
      <c r="D164" s="194" t="s">
        <v>228</v>
      </c>
      <c r="E164" s="194"/>
      <c r="F164" s="194" t="s">
        <v>218</v>
      </c>
      <c r="G164" s="194"/>
      <c r="H164" s="194" t="s">
        <v>229</v>
      </c>
      <c r="I164" s="200">
        <v>9316</v>
      </c>
      <c r="J164" s="194" t="s">
        <v>231</v>
      </c>
      <c r="K164" s="191">
        <v>10</v>
      </c>
      <c r="L164" s="191">
        <v>2021</v>
      </c>
      <c r="M164" s="191" t="s">
        <v>687</v>
      </c>
    </row>
    <row r="165" spans="1:13">
      <c r="A165" s="194" t="s">
        <v>214</v>
      </c>
      <c r="B165" s="194" t="s">
        <v>215</v>
      </c>
      <c r="C165" s="194" t="s">
        <v>221</v>
      </c>
      <c r="D165" s="194" t="s">
        <v>228</v>
      </c>
      <c r="E165" s="194"/>
      <c r="F165" s="194" t="s">
        <v>218</v>
      </c>
      <c r="G165" s="194"/>
      <c r="H165" s="194" t="s">
        <v>229</v>
      </c>
      <c r="I165" s="200">
        <v>-9316</v>
      </c>
      <c r="J165" s="194" t="s">
        <v>231</v>
      </c>
      <c r="K165" s="191">
        <v>11</v>
      </c>
      <c r="L165" s="191">
        <v>2021</v>
      </c>
      <c r="M165" s="191" t="s">
        <v>687</v>
      </c>
    </row>
    <row r="166" spans="1:13">
      <c r="A166" s="194" t="s">
        <v>214</v>
      </c>
      <c r="B166" s="194" t="s">
        <v>215</v>
      </c>
      <c r="C166" s="194" t="s">
        <v>221</v>
      </c>
      <c r="D166" s="194" t="s">
        <v>228</v>
      </c>
      <c r="E166" s="194"/>
      <c r="F166" s="194" t="s">
        <v>218</v>
      </c>
      <c r="G166" s="194"/>
      <c r="H166" s="194" t="s">
        <v>232</v>
      </c>
      <c r="I166" s="200">
        <v>71162</v>
      </c>
      <c r="J166" s="194" t="s">
        <v>233</v>
      </c>
      <c r="K166" s="191">
        <v>11</v>
      </c>
      <c r="L166" s="191">
        <v>2021</v>
      </c>
      <c r="M166" s="191" t="s">
        <v>687</v>
      </c>
    </row>
    <row r="167" spans="1:13">
      <c r="A167" s="194" t="s">
        <v>214</v>
      </c>
      <c r="B167" s="194" t="s">
        <v>215</v>
      </c>
      <c r="C167" s="194" t="s">
        <v>221</v>
      </c>
      <c r="D167" s="194" t="s">
        <v>217</v>
      </c>
      <c r="E167" s="194" t="s">
        <v>234</v>
      </c>
      <c r="F167" s="194" t="s">
        <v>224</v>
      </c>
      <c r="G167" s="194" t="s">
        <v>235</v>
      </c>
      <c r="H167" s="194" t="s">
        <v>226</v>
      </c>
      <c r="I167" s="200">
        <v>3925.5</v>
      </c>
      <c r="J167" s="194" t="s">
        <v>236</v>
      </c>
      <c r="K167" s="191">
        <v>11</v>
      </c>
      <c r="L167" s="191">
        <v>2021</v>
      </c>
      <c r="M167" s="191" t="s">
        <v>687</v>
      </c>
    </row>
    <row r="168" spans="1:13">
      <c r="A168" s="194" t="s">
        <v>214</v>
      </c>
      <c r="B168" s="194" t="s">
        <v>215</v>
      </c>
      <c r="C168" s="194" t="s">
        <v>221</v>
      </c>
      <c r="D168" s="194" t="s">
        <v>222</v>
      </c>
      <c r="E168" s="194"/>
      <c r="F168" s="194" t="s">
        <v>218</v>
      </c>
      <c r="G168" s="194"/>
      <c r="H168" s="194" t="s">
        <v>239</v>
      </c>
      <c r="I168" s="200">
        <v>79021</v>
      </c>
      <c r="J168" s="194" t="s">
        <v>240</v>
      </c>
      <c r="K168" s="191">
        <v>12</v>
      </c>
      <c r="L168" s="191">
        <v>2021</v>
      </c>
      <c r="M168" s="191" t="s">
        <v>687</v>
      </c>
    </row>
    <row r="169" spans="1:13">
      <c r="A169" s="194" t="s">
        <v>214</v>
      </c>
      <c r="B169" s="194" t="s">
        <v>215</v>
      </c>
      <c r="C169" s="194" t="s">
        <v>221</v>
      </c>
      <c r="D169" s="194" t="s">
        <v>222</v>
      </c>
      <c r="E169" s="194"/>
      <c r="F169" s="194" t="s">
        <v>218</v>
      </c>
      <c r="G169" s="194"/>
      <c r="H169" s="194" t="s">
        <v>241</v>
      </c>
      <c r="I169" s="200">
        <v>6137</v>
      </c>
      <c r="J169" s="194" t="s">
        <v>240</v>
      </c>
      <c r="K169" s="191">
        <v>12</v>
      </c>
      <c r="L169" s="191">
        <v>2021</v>
      </c>
      <c r="M169" s="191" t="s">
        <v>687</v>
      </c>
    </row>
    <row r="170" spans="1:13">
      <c r="A170" s="194" t="s">
        <v>214</v>
      </c>
      <c r="B170" s="194" t="s">
        <v>215</v>
      </c>
      <c r="C170" s="194" t="s">
        <v>221</v>
      </c>
      <c r="D170" s="194" t="s">
        <v>222</v>
      </c>
      <c r="E170" s="194"/>
      <c r="F170" s="194" t="s">
        <v>218</v>
      </c>
      <c r="G170" s="194"/>
      <c r="H170" s="194" t="s">
        <v>242</v>
      </c>
      <c r="I170" s="200">
        <v>3925.5</v>
      </c>
      <c r="J170" s="194" t="s">
        <v>240</v>
      </c>
      <c r="K170" s="191">
        <v>12</v>
      </c>
      <c r="L170" s="191">
        <v>2021</v>
      </c>
      <c r="M170" s="191" t="s">
        <v>687</v>
      </c>
    </row>
    <row r="171" spans="1:13">
      <c r="A171" s="194" t="s">
        <v>214</v>
      </c>
      <c r="B171" s="194" t="s">
        <v>215</v>
      </c>
      <c r="C171" s="194" t="s">
        <v>221</v>
      </c>
      <c r="D171" s="194" t="s">
        <v>217</v>
      </c>
      <c r="E171" s="194"/>
      <c r="F171" s="194" t="s">
        <v>218</v>
      </c>
      <c r="G171" s="194"/>
      <c r="H171" s="194" t="s">
        <v>239</v>
      </c>
      <c r="I171" s="200">
        <v>-79021</v>
      </c>
      <c r="J171" s="194" t="s">
        <v>240</v>
      </c>
      <c r="K171" s="191">
        <v>12</v>
      </c>
      <c r="L171" s="191">
        <v>2021</v>
      </c>
      <c r="M171" s="191" t="s">
        <v>687</v>
      </c>
    </row>
    <row r="172" spans="1:13">
      <c r="A172" s="194" t="s">
        <v>214</v>
      </c>
      <c r="B172" s="194" t="s">
        <v>215</v>
      </c>
      <c r="C172" s="194" t="s">
        <v>221</v>
      </c>
      <c r="D172" s="194" t="s">
        <v>217</v>
      </c>
      <c r="E172" s="194"/>
      <c r="F172" s="194" t="s">
        <v>218</v>
      </c>
      <c r="G172" s="194"/>
      <c r="H172" s="194" t="s">
        <v>241</v>
      </c>
      <c r="I172" s="200">
        <v>-6137</v>
      </c>
      <c r="J172" s="194" t="s">
        <v>240</v>
      </c>
      <c r="K172" s="191">
        <v>12</v>
      </c>
      <c r="L172" s="191">
        <v>2021</v>
      </c>
      <c r="M172" s="191" t="s">
        <v>687</v>
      </c>
    </row>
    <row r="173" spans="1:13">
      <c r="A173" s="194" t="s">
        <v>214</v>
      </c>
      <c r="B173" s="194" t="s">
        <v>215</v>
      </c>
      <c r="C173" s="194" t="s">
        <v>221</v>
      </c>
      <c r="D173" s="194" t="s">
        <v>217</v>
      </c>
      <c r="E173" s="194"/>
      <c r="F173" s="194" t="s">
        <v>218</v>
      </c>
      <c r="G173" s="194"/>
      <c r="H173" s="194" t="s">
        <v>242</v>
      </c>
      <c r="I173" s="200">
        <v>-3925.5</v>
      </c>
      <c r="J173" s="194" t="s">
        <v>240</v>
      </c>
      <c r="K173" s="191">
        <v>12</v>
      </c>
      <c r="L173" s="191">
        <v>2021</v>
      </c>
      <c r="M173" s="191" t="s">
        <v>687</v>
      </c>
    </row>
    <row r="174" spans="1:13">
      <c r="A174" s="194" t="s">
        <v>214</v>
      </c>
      <c r="B174" s="194" t="s">
        <v>215</v>
      </c>
      <c r="C174" s="194" t="s">
        <v>221</v>
      </c>
      <c r="D174" s="194" t="s">
        <v>228</v>
      </c>
      <c r="E174" s="194"/>
      <c r="F174" s="194" t="s">
        <v>218</v>
      </c>
      <c r="G174" s="194"/>
      <c r="H174" s="194" t="s">
        <v>232</v>
      </c>
      <c r="I174" s="200">
        <v>-71162</v>
      </c>
      <c r="J174" s="194" t="s">
        <v>233</v>
      </c>
      <c r="K174" s="191">
        <v>12</v>
      </c>
      <c r="L174" s="191">
        <v>2021</v>
      </c>
      <c r="M174" s="191" t="s">
        <v>687</v>
      </c>
    </row>
    <row r="175" spans="1:13">
      <c r="A175" s="194" t="s">
        <v>214</v>
      </c>
      <c r="B175" s="194" t="s">
        <v>215</v>
      </c>
      <c r="C175" s="194" t="s">
        <v>216</v>
      </c>
      <c r="D175" s="194" t="s">
        <v>228</v>
      </c>
      <c r="E175" s="194"/>
      <c r="F175" s="194" t="s">
        <v>218</v>
      </c>
      <c r="G175" s="194"/>
      <c r="H175" s="194" t="s">
        <v>274</v>
      </c>
      <c r="I175" s="206">
        <v>225000</v>
      </c>
      <c r="J175" s="194" t="s">
        <v>275</v>
      </c>
      <c r="K175" s="191">
        <v>6</v>
      </c>
      <c r="L175" s="191">
        <v>2022</v>
      </c>
      <c r="M175" s="191" t="s">
        <v>685</v>
      </c>
    </row>
    <row r="176" spans="1:13">
      <c r="A176" s="194" t="s">
        <v>214</v>
      </c>
      <c r="B176" s="194" t="s">
        <v>215</v>
      </c>
      <c r="C176" s="194" t="s">
        <v>216</v>
      </c>
      <c r="D176" s="194" t="s">
        <v>228</v>
      </c>
      <c r="E176" s="194"/>
      <c r="F176" s="194" t="s">
        <v>218</v>
      </c>
      <c r="G176" s="194"/>
      <c r="H176" s="194" t="s">
        <v>274</v>
      </c>
      <c r="I176" s="206">
        <v>3875</v>
      </c>
      <c r="J176" s="194" t="s">
        <v>275</v>
      </c>
      <c r="K176" s="191">
        <v>6</v>
      </c>
      <c r="L176" s="191">
        <v>2022</v>
      </c>
      <c r="M176" s="191" t="s">
        <v>685</v>
      </c>
    </row>
    <row r="177" spans="1:13">
      <c r="A177" s="194" t="s">
        <v>214</v>
      </c>
      <c r="B177" s="194" t="s">
        <v>215</v>
      </c>
      <c r="C177" s="194" t="s">
        <v>216</v>
      </c>
      <c r="D177" s="194" t="s">
        <v>228</v>
      </c>
      <c r="E177" s="194"/>
      <c r="F177" s="194" t="s">
        <v>218</v>
      </c>
      <c r="G177" s="194"/>
      <c r="H177" s="194" t="s">
        <v>274</v>
      </c>
      <c r="I177" s="206">
        <v>285195</v>
      </c>
      <c r="J177" s="194" t="s">
        <v>275</v>
      </c>
      <c r="K177" s="191">
        <v>6</v>
      </c>
      <c r="L177" s="191">
        <v>2022</v>
      </c>
      <c r="M177" s="191" t="s">
        <v>685</v>
      </c>
    </row>
    <row r="178" spans="1:13">
      <c r="A178" s="194" t="s">
        <v>214</v>
      </c>
      <c r="B178" s="194" t="s">
        <v>215</v>
      </c>
      <c r="C178" s="194" t="s">
        <v>216</v>
      </c>
      <c r="D178" s="194" t="s">
        <v>228</v>
      </c>
      <c r="E178" s="194"/>
      <c r="F178" s="194" t="s">
        <v>218</v>
      </c>
      <c r="G178" s="194"/>
      <c r="H178" s="194" t="s">
        <v>274</v>
      </c>
      <c r="I178" s="206">
        <v>1330</v>
      </c>
      <c r="J178" s="194" t="s">
        <v>275</v>
      </c>
      <c r="K178" s="191">
        <v>6</v>
      </c>
      <c r="L178" s="191">
        <v>2022</v>
      </c>
      <c r="M178" s="191" t="s">
        <v>685</v>
      </c>
    </row>
    <row r="179" spans="1:13">
      <c r="A179" s="194" t="s">
        <v>214</v>
      </c>
      <c r="B179" s="194" t="s">
        <v>215</v>
      </c>
      <c r="C179" s="194" t="s">
        <v>216</v>
      </c>
      <c r="D179" s="194" t="s">
        <v>228</v>
      </c>
      <c r="E179" s="194"/>
      <c r="F179" s="194" t="s">
        <v>218</v>
      </c>
      <c r="G179" s="194"/>
      <c r="H179" s="194" t="s">
        <v>274</v>
      </c>
      <c r="I179" s="206">
        <v>225000</v>
      </c>
      <c r="J179" s="194" t="s">
        <v>275</v>
      </c>
      <c r="K179" s="191">
        <v>6</v>
      </c>
      <c r="L179" s="191">
        <v>2022</v>
      </c>
      <c r="M179" s="191" t="s">
        <v>685</v>
      </c>
    </row>
    <row r="180" spans="1:13">
      <c r="A180" s="194" t="s">
        <v>214</v>
      </c>
      <c r="B180" s="194" t="s">
        <v>215</v>
      </c>
      <c r="C180" s="194" t="s">
        <v>216</v>
      </c>
      <c r="D180" s="194" t="s">
        <v>228</v>
      </c>
      <c r="E180" s="194"/>
      <c r="F180" s="194" t="s">
        <v>218</v>
      </c>
      <c r="G180" s="194"/>
      <c r="H180" s="194" t="s">
        <v>274</v>
      </c>
      <c r="I180" s="206">
        <v>-225000</v>
      </c>
      <c r="J180" s="194" t="s">
        <v>275</v>
      </c>
      <c r="K180" s="191">
        <v>6</v>
      </c>
      <c r="L180" s="191">
        <v>2022</v>
      </c>
      <c r="M180" s="191" t="s">
        <v>685</v>
      </c>
    </row>
    <row r="181" spans="1:13">
      <c r="A181" s="194" t="s">
        <v>214</v>
      </c>
      <c r="B181" s="194" t="s">
        <v>215</v>
      </c>
      <c r="C181" s="194" t="s">
        <v>216</v>
      </c>
      <c r="D181" s="194" t="s">
        <v>228</v>
      </c>
      <c r="E181" s="194"/>
      <c r="F181" s="194" t="s">
        <v>218</v>
      </c>
      <c r="G181" s="194"/>
      <c r="H181" s="194" t="s">
        <v>274</v>
      </c>
      <c r="I181" s="206">
        <v>-4063.61</v>
      </c>
      <c r="J181" s="194" t="s">
        <v>275</v>
      </c>
      <c r="K181" s="191">
        <v>6</v>
      </c>
      <c r="L181" s="191">
        <v>2022</v>
      </c>
      <c r="M181" s="191" t="s">
        <v>685</v>
      </c>
    </row>
    <row r="182" spans="1:13">
      <c r="A182" s="194" t="s">
        <v>214</v>
      </c>
      <c r="B182" s="194" t="s">
        <v>215</v>
      </c>
      <c r="C182" s="194" t="s">
        <v>221</v>
      </c>
      <c r="D182" s="194" t="s">
        <v>228</v>
      </c>
      <c r="E182" s="194"/>
      <c r="F182" s="194" t="s">
        <v>218</v>
      </c>
      <c r="G182" s="194"/>
      <c r="H182" s="194" t="s">
        <v>232</v>
      </c>
      <c r="I182" s="200">
        <v>48228.05</v>
      </c>
      <c r="J182" s="194" t="s">
        <v>281</v>
      </c>
      <c r="K182" s="191">
        <v>6</v>
      </c>
      <c r="L182" s="191">
        <v>2022</v>
      </c>
      <c r="M182" s="191" t="s">
        <v>687</v>
      </c>
    </row>
    <row r="183" spans="1:13">
      <c r="A183" s="194" t="s">
        <v>214</v>
      </c>
      <c r="B183" s="194" t="s">
        <v>215</v>
      </c>
      <c r="C183" s="194" t="s">
        <v>221</v>
      </c>
      <c r="D183" s="194" t="s">
        <v>228</v>
      </c>
      <c r="E183" s="194"/>
      <c r="F183" s="194" t="s">
        <v>218</v>
      </c>
      <c r="G183" s="194"/>
      <c r="H183" s="194" t="s">
        <v>282</v>
      </c>
      <c r="I183" s="200">
        <v>28560</v>
      </c>
      <c r="J183" s="194" t="s">
        <v>281</v>
      </c>
      <c r="K183" s="191">
        <v>6</v>
      </c>
      <c r="L183" s="191">
        <v>2022</v>
      </c>
      <c r="M183" s="191" t="s">
        <v>687</v>
      </c>
    </row>
    <row r="184" spans="1:13">
      <c r="A184" s="194" t="s">
        <v>214</v>
      </c>
      <c r="B184" s="194" t="s">
        <v>215</v>
      </c>
      <c r="C184" s="194" t="s">
        <v>271</v>
      </c>
      <c r="D184" s="194" t="s">
        <v>228</v>
      </c>
      <c r="E184" s="194"/>
      <c r="F184" s="194" t="s">
        <v>218</v>
      </c>
      <c r="G184" s="194"/>
      <c r="H184" s="194" t="s">
        <v>272</v>
      </c>
      <c r="I184" s="200">
        <v>-80797</v>
      </c>
      <c r="J184" s="194" t="s">
        <v>273</v>
      </c>
      <c r="K184" s="191">
        <v>6</v>
      </c>
      <c r="L184" s="191">
        <v>2022</v>
      </c>
      <c r="M184" s="191" t="s">
        <v>687</v>
      </c>
    </row>
    <row r="185" spans="1:13">
      <c r="A185" s="194" t="s">
        <v>214</v>
      </c>
      <c r="B185" s="194" t="s">
        <v>215</v>
      </c>
      <c r="C185" s="194" t="s">
        <v>271</v>
      </c>
      <c r="D185" s="194" t="s">
        <v>228</v>
      </c>
      <c r="E185" s="194"/>
      <c r="F185" s="194" t="s">
        <v>218</v>
      </c>
      <c r="G185" s="194"/>
      <c r="H185" s="194" t="s">
        <v>272</v>
      </c>
      <c r="I185" s="200">
        <v>-748</v>
      </c>
      <c r="J185" s="194" t="s">
        <v>273</v>
      </c>
      <c r="K185" s="191">
        <v>6</v>
      </c>
      <c r="L185" s="191">
        <v>2022</v>
      </c>
      <c r="M185" s="191" t="s">
        <v>687</v>
      </c>
    </row>
    <row r="186" spans="1:13">
      <c r="A186" s="194" t="s">
        <v>214</v>
      </c>
      <c r="B186" s="194" t="s">
        <v>215</v>
      </c>
      <c r="C186" s="194" t="s">
        <v>271</v>
      </c>
      <c r="D186" s="194" t="s">
        <v>228</v>
      </c>
      <c r="E186" s="194"/>
      <c r="F186" s="194" t="s">
        <v>218</v>
      </c>
      <c r="G186" s="194"/>
      <c r="H186" s="194" t="s">
        <v>272</v>
      </c>
      <c r="I186" s="200">
        <v>-9836.5</v>
      </c>
      <c r="J186" s="194" t="s">
        <v>273</v>
      </c>
      <c r="K186" s="191">
        <v>6</v>
      </c>
      <c r="L186" s="191">
        <v>2022</v>
      </c>
      <c r="M186" s="191" t="s">
        <v>687</v>
      </c>
    </row>
    <row r="187" spans="1:13">
      <c r="A187" s="194" t="s">
        <v>214</v>
      </c>
      <c r="B187" s="194" t="s">
        <v>215</v>
      </c>
      <c r="C187" s="194" t="s">
        <v>271</v>
      </c>
      <c r="D187" s="194" t="s">
        <v>222</v>
      </c>
      <c r="E187" s="194" t="s">
        <v>283</v>
      </c>
      <c r="F187" s="194" t="s">
        <v>224</v>
      </c>
      <c r="G187" s="194" t="s">
        <v>284</v>
      </c>
      <c r="H187" s="194" t="s">
        <v>226</v>
      </c>
      <c r="I187" s="200">
        <v>9836.5</v>
      </c>
      <c r="J187" s="194" t="s">
        <v>285</v>
      </c>
      <c r="K187" s="191">
        <v>6</v>
      </c>
      <c r="L187" s="191">
        <v>2022</v>
      </c>
      <c r="M187" s="191" t="s">
        <v>687</v>
      </c>
    </row>
    <row r="188" spans="1:13">
      <c r="A188" s="194" t="s">
        <v>214</v>
      </c>
      <c r="B188" s="194" t="s">
        <v>215</v>
      </c>
      <c r="C188" s="194" t="s">
        <v>271</v>
      </c>
      <c r="D188" s="194" t="s">
        <v>222</v>
      </c>
      <c r="E188" s="194" t="s">
        <v>286</v>
      </c>
      <c r="F188" s="194" t="s">
        <v>224</v>
      </c>
      <c r="G188" s="194" t="s">
        <v>287</v>
      </c>
      <c r="H188" s="194" t="s">
        <v>226</v>
      </c>
      <c r="I188" s="200">
        <v>80797</v>
      </c>
      <c r="J188" s="194" t="s">
        <v>285</v>
      </c>
      <c r="K188" s="191">
        <v>6</v>
      </c>
      <c r="L188" s="191">
        <v>2022</v>
      </c>
      <c r="M188" s="191" t="s">
        <v>687</v>
      </c>
    </row>
    <row r="189" spans="1:13">
      <c r="A189" s="194" t="s">
        <v>214</v>
      </c>
      <c r="B189" s="194" t="s">
        <v>215</v>
      </c>
      <c r="C189" s="194" t="s">
        <v>271</v>
      </c>
      <c r="D189" s="194" t="s">
        <v>288</v>
      </c>
      <c r="E189" s="194" t="s">
        <v>286</v>
      </c>
      <c r="F189" s="194" t="s">
        <v>224</v>
      </c>
      <c r="G189" s="194" t="s">
        <v>287</v>
      </c>
      <c r="H189" s="194" t="s">
        <v>226</v>
      </c>
      <c r="I189" s="200">
        <v>748</v>
      </c>
      <c r="J189" s="194" t="s">
        <v>285</v>
      </c>
      <c r="K189" s="191">
        <v>6</v>
      </c>
      <c r="L189" s="191">
        <v>2022</v>
      </c>
      <c r="M189" s="191" t="s">
        <v>687</v>
      </c>
    </row>
    <row r="190" spans="1:13">
      <c r="A190" s="194" t="s">
        <v>214</v>
      </c>
      <c r="B190" s="194" t="s">
        <v>215</v>
      </c>
      <c r="C190" s="194" t="s">
        <v>216</v>
      </c>
      <c r="D190" s="194" t="s">
        <v>217</v>
      </c>
      <c r="E190" s="194" t="s">
        <v>289</v>
      </c>
      <c r="F190" s="194" t="s">
        <v>290</v>
      </c>
      <c r="G190" s="194" t="s">
        <v>291</v>
      </c>
      <c r="H190" s="194" t="s">
        <v>274</v>
      </c>
      <c r="I190" s="206">
        <v>225000</v>
      </c>
      <c r="J190" s="194" t="s">
        <v>292</v>
      </c>
      <c r="K190" s="191">
        <v>6</v>
      </c>
      <c r="L190" s="191">
        <v>2022</v>
      </c>
      <c r="M190" s="191" t="s">
        <v>685</v>
      </c>
    </row>
    <row r="191" spans="1:13">
      <c r="A191" s="194" t="s">
        <v>214</v>
      </c>
      <c r="B191" s="194" t="s">
        <v>215</v>
      </c>
      <c r="C191" s="194" t="s">
        <v>216</v>
      </c>
      <c r="D191" s="194" t="s">
        <v>288</v>
      </c>
      <c r="E191" s="194" t="s">
        <v>289</v>
      </c>
      <c r="F191" s="194" t="s">
        <v>290</v>
      </c>
      <c r="G191" s="194" t="s">
        <v>291</v>
      </c>
      <c r="H191" s="194" t="s">
        <v>274</v>
      </c>
      <c r="I191" s="206">
        <v>4063.61</v>
      </c>
      <c r="J191" s="194" t="s">
        <v>292</v>
      </c>
      <c r="K191" s="191">
        <v>6</v>
      </c>
      <c r="L191" s="191">
        <v>2022</v>
      </c>
      <c r="M191" s="191" t="s">
        <v>685</v>
      </c>
    </row>
    <row r="192" spans="1:13">
      <c r="A192" s="194" t="s">
        <v>214</v>
      </c>
      <c r="B192" s="194" t="s">
        <v>215</v>
      </c>
      <c r="C192" s="194" t="s">
        <v>221</v>
      </c>
      <c r="D192" s="194" t="s">
        <v>228</v>
      </c>
      <c r="E192" s="194"/>
      <c r="F192" s="194" t="s">
        <v>218</v>
      </c>
      <c r="G192" s="194"/>
      <c r="H192" s="194" t="s">
        <v>282</v>
      </c>
      <c r="I192" s="200">
        <v>9664.5</v>
      </c>
      <c r="J192" s="194" t="s">
        <v>323</v>
      </c>
      <c r="K192" s="191">
        <v>7</v>
      </c>
      <c r="L192" s="191">
        <v>2022</v>
      </c>
      <c r="M192" s="191" t="s">
        <v>687</v>
      </c>
    </row>
    <row r="193" spans="1:13">
      <c r="A193" s="194" t="s">
        <v>214</v>
      </c>
      <c r="B193" s="194" t="s">
        <v>215</v>
      </c>
      <c r="C193" s="194" t="s">
        <v>216</v>
      </c>
      <c r="D193" s="194" t="s">
        <v>228</v>
      </c>
      <c r="E193" s="194"/>
      <c r="F193" s="194" t="s">
        <v>218</v>
      </c>
      <c r="G193" s="194"/>
      <c r="H193" s="194" t="s">
        <v>274</v>
      </c>
      <c r="I193" s="206">
        <v>-225000</v>
      </c>
      <c r="J193" s="194" t="s">
        <v>275</v>
      </c>
      <c r="K193" s="191">
        <v>7</v>
      </c>
      <c r="L193" s="191">
        <v>2022</v>
      </c>
      <c r="M193" s="191" t="s">
        <v>685</v>
      </c>
    </row>
    <row r="194" spans="1:13">
      <c r="A194" s="194" t="s">
        <v>214</v>
      </c>
      <c r="B194" s="194" t="s">
        <v>215</v>
      </c>
      <c r="C194" s="194" t="s">
        <v>216</v>
      </c>
      <c r="D194" s="194" t="s">
        <v>228</v>
      </c>
      <c r="E194" s="194"/>
      <c r="F194" s="194" t="s">
        <v>218</v>
      </c>
      <c r="G194" s="194"/>
      <c r="H194" s="194" t="s">
        <v>274</v>
      </c>
      <c r="I194" s="206">
        <v>-3875</v>
      </c>
      <c r="J194" s="194" t="s">
        <v>275</v>
      </c>
      <c r="K194" s="191">
        <v>7</v>
      </c>
      <c r="L194" s="191">
        <v>2022</v>
      </c>
      <c r="M194" s="191" t="s">
        <v>685</v>
      </c>
    </row>
    <row r="195" spans="1:13">
      <c r="A195" s="194" t="s">
        <v>214</v>
      </c>
      <c r="B195" s="194" t="s">
        <v>215</v>
      </c>
      <c r="C195" s="194" t="s">
        <v>216</v>
      </c>
      <c r="D195" s="194" t="s">
        <v>228</v>
      </c>
      <c r="E195" s="194"/>
      <c r="F195" s="194" t="s">
        <v>218</v>
      </c>
      <c r="G195" s="194"/>
      <c r="H195" s="194" t="s">
        <v>274</v>
      </c>
      <c r="I195" s="206">
        <v>-285195</v>
      </c>
      <c r="J195" s="194" t="s">
        <v>275</v>
      </c>
      <c r="K195" s="191">
        <v>7</v>
      </c>
      <c r="L195" s="191">
        <v>2022</v>
      </c>
      <c r="M195" s="191" t="s">
        <v>685</v>
      </c>
    </row>
    <row r="196" spans="1:13">
      <c r="A196" s="194" t="s">
        <v>214</v>
      </c>
      <c r="B196" s="194" t="s">
        <v>215</v>
      </c>
      <c r="C196" s="194" t="s">
        <v>216</v>
      </c>
      <c r="D196" s="194" t="s">
        <v>228</v>
      </c>
      <c r="E196" s="194"/>
      <c r="F196" s="194" t="s">
        <v>218</v>
      </c>
      <c r="G196" s="194"/>
      <c r="H196" s="194" t="s">
        <v>274</v>
      </c>
      <c r="I196" s="206">
        <v>-1330</v>
      </c>
      <c r="J196" s="194" t="s">
        <v>275</v>
      </c>
      <c r="K196" s="191">
        <v>7</v>
      </c>
      <c r="L196" s="191">
        <v>2022</v>
      </c>
      <c r="M196" s="191" t="s">
        <v>685</v>
      </c>
    </row>
    <row r="197" spans="1:13">
      <c r="A197" s="194" t="s">
        <v>214</v>
      </c>
      <c r="B197" s="194" t="s">
        <v>215</v>
      </c>
      <c r="C197" s="194" t="s">
        <v>216</v>
      </c>
      <c r="D197" s="194" t="s">
        <v>228</v>
      </c>
      <c r="E197" s="194"/>
      <c r="F197" s="194" t="s">
        <v>218</v>
      </c>
      <c r="G197" s="194"/>
      <c r="H197" s="194" t="s">
        <v>274</v>
      </c>
      <c r="I197" s="206">
        <v>-225000</v>
      </c>
      <c r="J197" s="194" t="s">
        <v>275</v>
      </c>
      <c r="K197" s="191">
        <v>7</v>
      </c>
      <c r="L197" s="191">
        <v>2022</v>
      </c>
      <c r="M197" s="191" t="s">
        <v>685</v>
      </c>
    </row>
    <row r="198" spans="1:13">
      <c r="A198" s="194" t="s">
        <v>214</v>
      </c>
      <c r="B198" s="194" t="s">
        <v>215</v>
      </c>
      <c r="C198" s="194" t="s">
        <v>221</v>
      </c>
      <c r="D198" s="194" t="s">
        <v>228</v>
      </c>
      <c r="E198" s="194"/>
      <c r="F198" s="194" t="s">
        <v>218</v>
      </c>
      <c r="G198" s="194"/>
      <c r="H198" s="194" t="s">
        <v>232</v>
      </c>
      <c r="I198" s="200">
        <v>-48228.05</v>
      </c>
      <c r="J198" s="194" t="s">
        <v>281</v>
      </c>
      <c r="K198" s="191">
        <v>7</v>
      </c>
      <c r="L198" s="191">
        <v>2022</v>
      </c>
      <c r="M198" s="191" t="s">
        <v>687</v>
      </c>
    </row>
    <row r="199" spans="1:13">
      <c r="A199" s="194" t="s">
        <v>214</v>
      </c>
      <c r="B199" s="194" t="s">
        <v>215</v>
      </c>
      <c r="C199" s="194" t="s">
        <v>221</v>
      </c>
      <c r="D199" s="194" t="s">
        <v>228</v>
      </c>
      <c r="E199" s="194"/>
      <c r="F199" s="194" t="s">
        <v>218</v>
      </c>
      <c r="G199" s="194"/>
      <c r="H199" s="194" t="s">
        <v>282</v>
      </c>
      <c r="I199" s="200">
        <v>-28560</v>
      </c>
      <c r="J199" s="194" t="s">
        <v>281</v>
      </c>
      <c r="K199" s="191">
        <v>7</v>
      </c>
      <c r="L199" s="191">
        <v>2022</v>
      </c>
      <c r="M199" s="191" t="s">
        <v>687</v>
      </c>
    </row>
    <row r="200" spans="1:13">
      <c r="A200" s="194" t="s">
        <v>214</v>
      </c>
      <c r="B200" s="194" t="s">
        <v>215</v>
      </c>
      <c r="C200" s="194" t="s">
        <v>216</v>
      </c>
      <c r="D200" s="194" t="s">
        <v>228</v>
      </c>
      <c r="E200" s="194"/>
      <c r="F200" s="194" t="s">
        <v>218</v>
      </c>
      <c r="G200" s="194"/>
      <c r="H200" s="194" t="s">
        <v>329</v>
      </c>
      <c r="I200" s="199">
        <v>32339.119999999999</v>
      </c>
      <c r="J200" s="194" t="s">
        <v>330</v>
      </c>
      <c r="K200" s="191">
        <v>7</v>
      </c>
      <c r="L200" s="191">
        <v>2022</v>
      </c>
      <c r="M200" s="191" t="s">
        <v>688</v>
      </c>
    </row>
    <row r="201" spans="1:13">
      <c r="A201" s="194" t="s">
        <v>214</v>
      </c>
      <c r="B201" s="194" t="s">
        <v>215</v>
      </c>
      <c r="C201" s="194" t="s">
        <v>221</v>
      </c>
      <c r="D201" s="194" t="s">
        <v>228</v>
      </c>
      <c r="E201" s="194"/>
      <c r="F201" s="194" t="s">
        <v>218</v>
      </c>
      <c r="G201" s="194"/>
      <c r="H201" s="194" t="s">
        <v>331</v>
      </c>
      <c r="I201" s="199">
        <v>26072.47</v>
      </c>
      <c r="J201" s="194" t="s">
        <v>330</v>
      </c>
      <c r="K201" s="191">
        <v>7</v>
      </c>
      <c r="L201" s="191">
        <v>2022</v>
      </c>
      <c r="M201" s="191" t="s">
        <v>688</v>
      </c>
    </row>
    <row r="202" spans="1:13">
      <c r="A202" s="194" t="s">
        <v>214</v>
      </c>
      <c r="B202" s="194" t="s">
        <v>215</v>
      </c>
      <c r="C202" s="194" t="s">
        <v>221</v>
      </c>
      <c r="D202" s="194" t="s">
        <v>228</v>
      </c>
      <c r="E202" s="194"/>
      <c r="F202" s="194" t="s">
        <v>218</v>
      </c>
      <c r="G202" s="194"/>
      <c r="H202" s="194" t="s">
        <v>351</v>
      </c>
      <c r="I202" s="200">
        <v>31091.5</v>
      </c>
      <c r="J202" s="194" t="s">
        <v>352</v>
      </c>
      <c r="K202" s="191">
        <v>8</v>
      </c>
      <c r="L202" s="191">
        <v>2022</v>
      </c>
      <c r="M202" s="191" t="s">
        <v>687</v>
      </c>
    </row>
    <row r="203" spans="1:13">
      <c r="A203" s="194" t="s">
        <v>214</v>
      </c>
      <c r="B203" s="194" t="s">
        <v>215</v>
      </c>
      <c r="C203" s="194" t="s">
        <v>221</v>
      </c>
      <c r="D203" s="194" t="s">
        <v>228</v>
      </c>
      <c r="E203" s="194"/>
      <c r="F203" s="194" t="s">
        <v>218</v>
      </c>
      <c r="G203" s="194"/>
      <c r="H203" s="194" t="s">
        <v>282</v>
      </c>
      <c r="I203" s="200">
        <v>8542.5</v>
      </c>
      <c r="J203" s="194" t="s">
        <v>352</v>
      </c>
      <c r="K203" s="191">
        <v>8</v>
      </c>
      <c r="L203" s="191">
        <v>2022</v>
      </c>
      <c r="M203" s="191" t="s">
        <v>687</v>
      </c>
    </row>
    <row r="204" spans="1:13">
      <c r="A204" s="194" t="s">
        <v>214</v>
      </c>
      <c r="B204" s="194" t="s">
        <v>215</v>
      </c>
      <c r="C204" s="194" t="s">
        <v>216</v>
      </c>
      <c r="D204" s="194" t="s">
        <v>228</v>
      </c>
      <c r="E204" s="194"/>
      <c r="F204" s="194" t="s">
        <v>218</v>
      </c>
      <c r="G204" s="194"/>
      <c r="H204" s="194" t="s">
        <v>329</v>
      </c>
      <c r="I204" s="199">
        <v>-32339.119999999999</v>
      </c>
      <c r="J204" s="194" t="s">
        <v>330</v>
      </c>
      <c r="K204" s="191">
        <v>8</v>
      </c>
      <c r="L204" s="191">
        <v>2022</v>
      </c>
      <c r="M204" s="191" t="s">
        <v>688</v>
      </c>
    </row>
    <row r="205" spans="1:13">
      <c r="A205" s="194" t="s">
        <v>214</v>
      </c>
      <c r="B205" s="194" t="s">
        <v>215</v>
      </c>
      <c r="C205" s="194" t="s">
        <v>221</v>
      </c>
      <c r="D205" s="194" t="s">
        <v>228</v>
      </c>
      <c r="E205" s="194"/>
      <c r="F205" s="194" t="s">
        <v>218</v>
      </c>
      <c r="G205" s="194"/>
      <c r="H205" s="194" t="s">
        <v>331</v>
      </c>
      <c r="I205" s="199">
        <v>-26072.47</v>
      </c>
      <c r="J205" s="194" t="s">
        <v>330</v>
      </c>
      <c r="K205" s="191">
        <v>8</v>
      </c>
      <c r="L205" s="191">
        <v>2022</v>
      </c>
      <c r="M205" s="191" t="s">
        <v>688</v>
      </c>
    </row>
    <row r="206" spans="1:13">
      <c r="A206" s="194" t="s">
        <v>214</v>
      </c>
      <c r="B206" s="194" t="s">
        <v>215</v>
      </c>
      <c r="C206" s="194" t="s">
        <v>221</v>
      </c>
      <c r="D206" s="194" t="s">
        <v>228</v>
      </c>
      <c r="E206" s="194"/>
      <c r="F206" s="194" t="s">
        <v>218</v>
      </c>
      <c r="G206" s="194"/>
      <c r="H206" s="194" t="s">
        <v>282</v>
      </c>
      <c r="I206" s="200">
        <v>-9664.5</v>
      </c>
      <c r="J206" s="194" t="s">
        <v>323</v>
      </c>
      <c r="K206" s="191">
        <v>8</v>
      </c>
      <c r="L206" s="191">
        <v>2022</v>
      </c>
      <c r="M206" s="191" t="s">
        <v>687</v>
      </c>
    </row>
    <row r="207" spans="1:13">
      <c r="A207" s="194" t="s">
        <v>214</v>
      </c>
      <c r="B207" s="194" t="s">
        <v>215</v>
      </c>
      <c r="C207" s="194" t="s">
        <v>221</v>
      </c>
      <c r="D207" s="194" t="s">
        <v>228</v>
      </c>
      <c r="E207" s="194"/>
      <c r="F207" s="194" t="s">
        <v>218</v>
      </c>
      <c r="G207" s="194"/>
      <c r="H207" s="194" t="s">
        <v>272</v>
      </c>
      <c r="I207" s="200">
        <v>48781.5</v>
      </c>
      <c r="J207" s="194" t="s">
        <v>373</v>
      </c>
      <c r="K207" s="191">
        <v>9</v>
      </c>
      <c r="L207" s="191">
        <v>2022</v>
      </c>
      <c r="M207" s="191" t="s">
        <v>687</v>
      </c>
    </row>
    <row r="208" spans="1:13">
      <c r="A208" s="194" t="s">
        <v>214</v>
      </c>
      <c r="B208" s="194" t="s">
        <v>215</v>
      </c>
      <c r="C208" s="194" t="s">
        <v>216</v>
      </c>
      <c r="D208" s="194" t="s">
        <v>228</v>
      </c>
      <c r="E208" s="194"/>
      <c r="F208" s="194" t="s">
        <v>218</v>
      </c>
      <c r="G208" s="194"/>
      <c r="H208" s="194" t="s">
        <v>282</v>
      </c>
      <c r="I208" s="200">
        <v>47149.5</v>
      </c>
      <c r="J208" s="194" t="s">
        <v>374</v>
      </c>
      <c r="K208" s="191">
        <v>9</v>
      </c>
      <c r="L208" s="191">
        <v>2022</v>
      </c>
      <c r="M208" s="191" t="s">
        <v>687</v>
      </c>
    </row>
    <row r="209" spans="1:13">
      <c r="A209" s="194" t="s">
        <v>214</v>
      </c>
      <c r="B209" s="194" t="s">
        <v>215</v>
      </c>
      <c r="C209" s="194" t="s">
        <v>221</v>
      </c>
      <c r="D209" s="194" t="s">
        <v>228</v>
      </c>
      <c r="E209" s="194"/>
      <c r="F209" s="194" t="s">
        <v>218</v>
      </c>
      <c r="G209" s="194"/>
      <c r="H209" s="194" t="s">
        <v>375</v>
      </c>
      <c r="I209" s="200">
        <v>4295</v>
      </c>
      <c r="J209" s="194" t="s">
        <v>374</v>
      </c>
      <c r="K209" s="191">
        <v>9</v>
      </c>
      <c r="L209" s="191">
        <v>2022</v>
      </c>
      <c r="M209" s="191" t="s">
        <v>687</v>
      </c>
    </row>
    <row r="210" spans="1:13">
      <c r="A210" s="194" t="s">
        <v>214</v>
      </c>
      <c r="B210" s="194" t="s">
        <v>215</v>
      </c>
      <c r="C210" s="194" t="s">
        <v>221</v>
      </c>
      <c r="D210" s="194" t="s">
        <v>228</v>
      </c>
      <c r="E210" s="194"/>
      <c r="F210" s="194" t="s">
        <v>218</v>
      </c>
      <c r="G210" s="194"/>
      <c r="H210" s="194" t="s">
        <v>375</v>
      </c>
      <c r="I210" s="200">
        <v>31091.5</v>
      </c>
      <c r="J210" s="194" t="s">
        <v>374</v>
      </c>
      <c r="K210" s="191">
        <v>9</v>
      </c>
      <c r="L210" s="191">
        <v>2022</v>
      </c>
      <c r="M210" s="191" t="s">
        <v>687</v>
      </c>
    </row>
    <row r="211" spans="1:13">
      <c r="A211" s="194" t="s">
        <v>214</v>
      </c>
      <c r="B211" s="194" t="s">
        <v>215</v>
      </c>
      <c r="C211" s="194" t="s">
        <v>216</v>
      </c>
      <c r="D211" s="194" t="s">
        <v>228</v>
      </c>
      <c r="E211" s="194"/>
      <c r="F211" s="194" t="s">
        <v>218</v>
      </c>
      <c r="G211" s="194"/>
      <c r="H211" s="194" t="s">
        <v>376</v>
      </c>
      <c r="I211" s="200">
        <v>11763.5</v>
      </c>
      <c r="J211" s="194" t="s">
        <v>374</v>
      </c>
      <c r="K211" s="191">
        <v>9</v>
      </c>
      <c r="L211" s="191">
        <v>2022</v>
      </c>
      <c r="M211" s="191" t="s">
        <v>687</v>
      </c>
    </row>
    <row r="212" spans="1:13">
      <c r="A212" s="194" t="s">
        <v>214</v>
      </c>
      <c r="B212" s="194" t="s">
        <v>215</v>
      </c>
      <c r="C212" s="194" t="s">
        <v>216</v>
      </c>
      <c r="D212" s="194" t="s">
        <v>228</v>
      </c>
      <c r="E212" s="194"/>
      <c r="F212" s="194" t="s">
        <v>218</v>
      </c>
      <c r="G212" s="194"/>
      <c r="H212" s="194" t="s">
        <v>376</v>
      </c>
      <c r="I212" s="200">
        <v>309894</v>
      </c>
      <c r="J212" s="194" t="s">
        <v>374</v>
      </c>
      <c r="K212" s="191">
        <v>9</v>
      </c>
      <c r="L212" s="191">
        <v>2022</v>
      </c>
      <c r="M212" s="191" t="s">
        <v>687</v>
      </c>
    </row>
    <row r="213" spans="1:13">
      <c r="A213" s="194" t="s">
        <v>214</v>
      </c>
      <c r="B213" s="194" t="s">
        <v>215</v>
      </c>
      <c r="C213" s="194" t="s">
        <v>216</v>
      </c>
      <c r="D213" s="194" t="s">
        <v>228</v>
      </c>
      <c r="E213" s="194"/>
      <c r="F213" s="194" t="s">
        <v>218</v>
      </c>
      <c r="G213" s="194"/>
      <c r="H213" s="194" t="s">
        <v>376</v>
      </c>
      <c r="I213" s="200">
        <v>29398.5</v>
      </c>
      <c r="J213" s="194" t="s">
        <v>374</v>
      </c>
      <c r="K213" s="191">
        <v>9</v>
      </c>
      <c r="L213" s="191">
        <v>2022</v>
      </c>
      <c r="M213" s="191" t="s">
        <v>687</v>
      </c>
    </row>
    <row r="214" spans="1:13">
      <c r="A214" s="194" t="s">
        <v>214</v>
      </c>
      <c r="B214" s="194" t="s">
        <v>215</v>
      </c>
      <c r="C214" s="194" t="s">
        <v>221</v>
      </c>
      <c r="D214" s="194" t="s">
        <v>228</v>
      </c>
      <c r="E214" s="194"/>
      <c r="F214" s="194" t="s">
        <v>218</v>
      </c>
      <c r="G214" s="194"/>
      <c r="H214" s="194" t="s">
        <v>351</v>
      </c>
      <c r="I214" s="200">
        <v>-31091.5</v>
      </c>
      <c r="J214" s="194" t="s">
        <v>352</v>
      </c>
      <c r="K214" s="191">
        <v>9</v>
      </c>
      <c r="L214" s="191">
        <v>2022</v>
      </c>
      <c r="M214" s="191" t="s">
        <v>687</v>
      </c>
    </row>
    <row r="215" spans="1:13">
      <c r="A215" s="194" t="s">
        <v>214</v>
      </c>
      <c r="B215" s="194" t="s">
        <v>215</v>
      </c>
      <c r="C215" s="194" t="s">
        <v>221</v>
      </c>
      <c r="D215" s="194" t="s">
        <v>228</v>
      </c>
      <c r="E215" s="194"/>
      <c r="F215" s="194" t="s">
        <v>218</v>
      </c>
      <c r="G215" s="194"/>
      <c r="H215" s="194" t="s">
        <v>282</v>
      </c>
      <c r="I215" s="200">
        <v>-8542.5</v>
      </c>
      <c r="J215" s="194" t="s">
        <v>352</v>
      </c>
      <c r="K215" s="191">
        <v>9</v>
      </c>
      <c r="L215" s="191">
        <v>2022</v>
      </c>
      <c r="M215" s="191" t="s">
        <v>687</v>
      </c>
    </row>
    <row r="216" spans="1:13">
      <c r="A216" s="194" t="s">
        <v>214</v>
      </c>
      <c r="B216" s="194" t="s">
        <v>215</v>
      </c>
      <c r="C216" s="194" t="s">
        <v>216</v>
      </c>
      <c r="D216" s="194" t="s">
        <v>228</v>
      </c>
      <c r="E216" s="194"/>
      <c r="F216" s="194" t="s">
        <v>218</v>
      </c>
      <c r="G216" s="194"/>
      <c r="H216" s="194" t="s">
        <v>398</v>
      </c>
      <c r="I216" s="200">
        <v>1785</v>
      </c>
      <c r="J216" s="194" t="s">
        <v>399</v>
      </c>
      <c r="K216" s="191">
        <v>10</v>
      </c>
      <c r="L216" s="191">
        <v>2022</v>
      </c>
      <c r="M216" s="191" t="s">
        <v>687</v>
      </c>
    </row>
    <row r="217" spans="1:13">
      <c r="A217" s="194" t="s">
        <v>214</v>
      </c>
      <c r="B217" s="194" t="s">
        <v>215</v>
      </c>
      <c r="C217" s="194" t="s">
        <v>216</v>
      </c>
      <c r="D217" s="194" t="s">
        <v>228</v>
      </c>
      <c r="E217" s="194"/>
      <c r="F217" s="194" t="s">
        <v>218</v>
      </c>
      <c r="G217" s="194"/>
      <c r="H217" s="194" t="s">
        <v>398</v>
      </c>
      <c r="I217" s="200">
        <v>8823</v>
      </c>
      <c r="J217" s="194" t="s">
        <v>399</v>
      </c>
      <c r="K217" s="191">
        <v>10</v>
      </c>
      <c r="L217" s="191">
        <v>2022</v>
      </c>
      <c r="M217" s="191" t="s">
        <v>687</v>
      </c>
    </row>
    <row r="218" spans="1:13">
      <c r="A218" s="194" t="s">
        <v>214</v>
      </c>
      <c r="B218" s="194" t="s">
        <v>215</v>
      </c>
      <c r="C218" s="194" t="s">
        <v>216</v>
      </c>
      <c r="D218" s="194" t="s">
        <v>228</v>
      </c>
      <c r="E218" s="194"/>
      <c r="F218" s="194" t="s">
        <v>218</v>
      </c>
      <c r="G218" s="194"/>
      <c r="H218" s="194" t="s">
        <v>398</v>
      </c>
      <c r="I218" s="200">
        <v>9664.5</v>
      </c>
      <c r="J218" s="194" t="s">
        <v>399</v>
      </c>
      <c r="K218" s="191">
        <v>10</v>
      </c>
      <c r="L218" s="191">
        <v>2022</v>
      </c>
      <c r="M218" s="191" t="s">
        <v>687</v>
      </c>
    </row>
    <row r="219" spans="1:13">
      <c r="A219" s="194" t="s">
        <v>214</v>
      </c>
      <c r="B219" s="194" t="s">
        <v>215</v>
      </c>
      <c r="C219" s="194" t="s">
        <v>216</v>
      </c>
      <c r="D219" s="194" t="s">
        <v>228</v>
      </c>
      <c r="E219" s="194"/>
      <c r="F219" s="194" t="s">
        <v>218</v>
      </c>
      <c r="G219" s="194"/>
      <c r="H219" s="194" t="s">
        <v>398</v>
      </c>
      <c r="I219" s="200">
        <v>28662</v>
      </c>
      <c r="J219" s="194" t="s">
        <v>399</v>
      </c>
      <c r="K219" s="191">
        <v>10</v>
      </c>
      <c r="L219" s="191">
        <v>2022</v>
      </c>
      <c r="M219" s="191" t="s">
        <v>687</v>
      </c>
    </row>
    <row r="220" spans="1:13">
      <c r="A220" s="194" t="s">
        <v>214</v>
      </c>
      <c r="B220" s="194" t="s">
        <v>215</v>
      </c>
      <c r="C220" s="194" t="s">
        <v>216</v>
      </c>
      <c r="D220" s="194" t="s">
        <v>228</v>
      </c>
      <c r="E220" s="194"/>
      <c r="F220" s="194" t="s">
        <v>218</v>
      </c>
      <c r="G220" s="194"/>
      <c r="H220" s="194" t="s">
        <v>282</v>
      </c>
      <c r="I220" s="200">
        <v>-47149.5</v>
      </c>
      <c r="J220" s="194" t="s">
        <v>374</v>
      </c>
      <c r="K220" s="191">
        <v>10</v>
      </c>
      <c r="L220" s="191">
        <v>2022</v>
      </c>
      <c r="M220" s="191" t="s">
        <v>687</v>
      </c>
    </row>
    <row r="221" spans="1:13">
      <c r="A221" s="194" t="s">
        <v>214</v>
      </c>
      <c r="B221" s="194" t="s">
        <v>215</v>
      </c>
      <c r="C221" s="194" t="s">
        <v>221</v>
      </c>
      <c r="D221" s="194" t="s">
        <v>228</v>
      </c>
      <c r="E221" s="194"/>
      <c r="F221" s="194" t="s">
        <v>218</v>
      </c>
      <c r="G221" s="194"/>
      <c r="H221" s="194" t="s">
        <v>375</v>
      </c>
      <c r="I221" s="200">
        <v>-4295</v>
      </c>
      <c r="J221" s="194" t="s">
        <v>374</v>
      </c>
      <c r="K221" s="191">
        <v>10</v>
      </c>
      <c r="L221" s="191">
        <v>2022</v>
      </c>
      <c r="M221" s="191" t="s">
        <v>687</v>
      </c>
    </row>
    <row r="222" spans="1:13">
      <c r="A222" s="194" t="s">
        <v>214</v>
      </c>
      <c r="B222" s="194" t="s">
        <v>215</v>
      </c>
      <c r="C222" s="194" t="s">
        <v>221</v>
      </c>
      <c r="D222" s="194" t="s">
        <v>228</v>
      </c>
      <c r="E222" s="194"/>
      <c r="F222" s="194" t="s">
        <v>218</v>
      </c>
      <c r="G222" s="194"/>
      <c r="H222" s="194" t="s">
        <v>375</v>
      </c>
      <c r="I222" s="200">
        <v>-31091.5</v>
      </c>
      <c r="J222" s="194" t="s">
        <v>374</v>
      </c>
      <c r="K222" s="191">
        <v>10</v>
      </c>
      <c r="L222" s="191">
        <v>2022</v>
      </c>
      <c r="M222" s="191" t="s">
        <v>687</v>
      </c>
    </row>
    <row r="223" spans="1:13">
      <c r="A223" s="194" t="s">
        <v>214</v>
      </c>
      <c r="B223" s="194" t="s">
        <v>215</v>
      </c>
      <c r="C223" s="194" t="s">
        <v>216</v>
      </c>
      <c r="D223" s="194" t="s">
        <v>228</v>
      </c>
      <c r="E223" s="194"/>
      <c r="F223" s="194" t="s">
        <v>218</v>
      </c>
      <c r="G223" s="194"/>
      <c r="H223" s="194" t="s">
        <v>376</v>
      </c>
      <c r="I223" s="200">
        <v>-11763.5</v>
      </c>
      <c r="J223" s="194" t="s">
        <v>374</v>
      </c>
      <c r="K223" s="191">
        <v>10</v>
      </c>
      <c r="L223" s="191">
        <v>2022</v>
      </c>
      <c r="M223" s="191" t="s">
        <v>687</v>
      </c>
    </row>
    <row r="224" spans="1:13">
      <c r="A224" s="194" t="s">
        <v>214</v>
      </c>
      <c r="B224" s="194" t="s">
        <v>215</v>
      </c>
      <c r="C224" s="194" t="s">
        <v>216</v>
      </c>
      <c r="D224" s="194" t="s">
        <v>228</v>
      </c>
      <c r="E224" s="194"/>
      <c r="F224" s="194" t="s">
        <v>218</v>
      </c>
      <c r="G224" s="194"/>
      <c r="H224" s="194" t="s">
        <v>376</v>
      </c>
      <c r="I224" s="200">
        <v>-309894</v>
      </c>
      <c r="J224" s="194" t="s">
        <v>374</v>
      </c>
      <c r="K224" s="191">
        <v>10</v>
      </c>
      <c r="L224" s="191">
        <v>2022</v>
      </c>
      <c r="M224" s="191" t="s">
        <v>687</v>
      </c>
    </row>
    <row r="225" spans="1:13">
      <c r="A225" s="194" t="s">
        <v>214</v>
      </c>
      <c r="B225" s="194" t="s">
        <v>215</v>
      </c>
      <c r="C225" s="194" t="s">
        <v>216</v>
      </c>
      <c r="D225" s="194" t="s">
        <v>228</v>
      </c>
      <c r="E225" s="194"/>
      <c r="F225" s="194" t="s">
        <v>218</v>
      </c>
      <c r="G225" s="194"/>
      <c r="H225" s="194" t="s">
        <v>376</v>
      </c>
      <c r="I225" s="200">
        <v>-29398.5</v>
      </c>
      <c r="J225" s="194" t="s">
        <v>374</v>
      </c>
      <c r="K225" s="191">
        <v>10</v>
      </c>
      <c r="L225" s="191">
        <v>2022</v>
      </c>
      <c r="M225" s="191" t="s">
        <v>687</v>
      </c>
    </row>
    <row r="226" spans="1:13">
      <c r="A226" s="194" t="s">
        <v>214</v>
      </c>
      <c r="B226" s="194" t="s">
        <v>215</v>
      </c>
      <c r="C226" s="194" t="s">
        <v>221</v>
      </c>
      <c r="D226" s="194" t="s">
        <v>228</v>
      </c>
      <c r="E226" s="194"/>
      <c r="F226" s="194" t="s">
        <v>218</v>
      </c>
      <c r="G226" s="194"/>
      <c r="H226" s="194" t="s">
        <v>272</v>
      </c>
      <c r="I226" s="200">
        <v>-48781.5</v>
      </c>
      <c r="J226" s="194" t="s">
        <v>373</v>
      </c>
      <c r="K226" s="191">
        <v>10</v>
      </c>
      <c r="L226" s="191">
        <v>2022</v>
      </c>
      <c r="M226" s="191" t="s">
        <v>687</v>
      </c>
    </row>
    <row r="227" spans="1:13">
      <c r="A227" s="194" t="s">
        <v>214</v>
      </c>
      <c r="B227" s="194" t="s">
        <v>215</v>
      </c>
      <c r="C227" s="194" t="s">
        <v>221</v>
      </c>
      <c r="D227" s="194" t="s">
        <v>228</v>
      </c>
      <c r="E227" s="194"/>
      <c r="F227" s="194" t="s">
        <v>218</v>
      </c>
      <c r="G227" s="194"/>
      <c r="H227" s="194" t="s">
        <v>375</v>
      </c>
      <c r="I227" s="200">
        <v>7847</v>
      </c>
      <c r="J227" s="194" t="s">
        <v>402</v>
      </c>
      <c r="K227" s="191">
        <v>10</v>
      </c>
      <c r="L227" s="191">
        <v>2022</v>
      </c>
      <c r="M227" s="191" t="s">
        <v>687</v>
      </c>
    </row>
    <row r="228" spans="1:13">
      <c r="A228" s="194" t="s">
        <v>214</v>
      </c>
      <c r="B228" s="194" t="s">
        <v>215</v>
      </c>
      <c r="C228" s="194" t="s">
        <v>221</v>
      </c>
      <c r="D228" s="194" t="s">
        <v>228</v>
      </c>
      <c r="E228" s="194"/>
      <c r="F228" s="194" t="s">
        <v>218</v>
      </c>
      <c r="G228" s="194"/>
      <c r="H228" s="194" t="s">
        <v>403</v>
      </c>
      <c r="I228" s="199">
        <v>51385</v>
      </c>
      <c r="J228" s="194" t="s">
        <v>273</v>
      </c>
      <c r="K228" s="191">
        <v>10</v>
      </c>
      <c r="L228" s="191">
        <v>2022</v>
      </c>
      <c r="M228" s="191" t="s">
        <v>688</v>
      </c>
    </row>
    <row r="229" spans="1:13">
      <c r="A229" s="194" t="s">
        <v>214</v>
      </c>
      <c r="B229" s="194" t="s">
        <v>215</v>
      </c>
      <c r="C229" s="194" t="s">
        <v>216</v>
      </c>
      <c r="D229" s="194" t="s">
        <v>228</v>
      </c>
      <c r="E229" s="194"/>
      <c r="F229" s="194" t="s">
        <v>218</v>
      </c>
      <c r="G229" s="194"/>
      <c r="H229" s="194" t="s">
        <v>398</v>
      </c>
      <c r="I229" s="200">
        <v>-1785</v>
      </c>
      <c r="J229" s="194" t="s">
        <v>399</v>
      </c>
      <c r="K229" s="191">
        <v>11</v>
      </c>
      <c r="L229" s="191">
        <v>2022</v>
      </c>
      <c r="M229" s="191" t="s">
        <v>687</v>
      </c>
    </row>
    <row r="230" spans="1:13">
      <c r="A230" s="194" t="s">
        <v>214</v>
      </c>
      <c r="B230" s="194" t="s">
        <v>215</v>
      </c>
      <c r="C230" s="194" t="s">
        <v>216</v>
      </c>
      <c r="D230" s="194" t="s">
        <v>228</v>
      </c>
      <c r="E230" s="194"/>
      <c r="F230" s="194" t="s">
        <v>218</v>
      </c>
      <c r="G230" s="194"/>
      <c r="H230" s="194" t="s">
        <v>398</v>
      </c>
      <c r="I230" s="200">
        <v>-8823</v>
      </c>
      <c r="J230" s="194" t="s">
        <v>399</v>
      </c>
      <c r="K230" s="191">
        <v>11</v>
      </c>
      <c r="L230" s="191">
        <v>2022</v>
      </c>
      <c r="M230" s="191" t="s">
        <v>687</v>
      </c>
    </row>
    <row r="231" spans="1:13">
      <c r="A231" s="194" t="s">
        <v>214</v>
      </c>
      <c r="B231" s="194" t="s">
        <v>215</v>
      </c>
      <c r="C231" s="194" t="s">
        <v>216</v>
      </c>
      <c r="D231" s="194" t="s">
        <v>228</v>
      </c>
      <c r="E231" s="194"/>
      <c r="F231" s="194" t="s">
        <v>218</v>
      </c>
      <c r="G231" s="194"/>
      <c r="H231" s="194" t="s">
        <v>398</v>
      </c>
      <c r="I231" s="200">
        <v>-9664.5</v>
      </c>
      <c r="J231" s="194" t="s">
        <v>399</v>
      </c>
      <c r="K231" s="191">
        <v>11</v>
      </c>
      <c r="L231" s="191">
        <v>2022</v>
      </c>
      <c r="M231" s="191" t="s">
        <v>687</v>
      </c>
    </row>
    <row r="232" spans="1:13">
      <c r="A232" s="194" t="s">
        <v>214</v>
      </c>
      <c r="B232" s="194" t="s">
        <v>215</v>
      </c>
      <c r="C232" s="194" t="s">
        <v>216</v>
      </c>
      <c r="D232" s="194" t="s">
        <v>228</v>
      </c>
      <c r="E232" s="194"/>
      <c r="F232" s="194" t="s">
        <v>218</v>
      </c>
      <c r="G232" s="194"/>
      <c r="H232" s="194" t="s">
        <v>398</v>
      </c>
      <c r="I232" s="200">
        <v>-28662</v>
      </c>
      <c r="J232" s="194" t="s">
        <v>399</v>
      </c>
      <c r="K232" s="191">
        <v>11</v>
      </c>
      <c r="L232" s="191">
        <v>2022</v>
      </c>
      <c r="M232" s="191" t="s">
        <v>687</v>
      </c>
    </row>
    <row r="233" spans="1:13">
      <c r="A233" s="194" t="s">
        <v>214</v>
      </c>
      <c r="B233" s="194" t="s">
        <v>215</v>
      </c>
      <c r="C233" s="194" t="s">
        <v>221</v>
      </c>
      <c r="D233" s="194" t="s">
        <v>228</v>
      </c>
      <c r="E233" s="194"/>
      <c r="F233" s="194" t="s">
        <v>218</v>
      </c>
      <c r="G233" s="194"/>
      <c r="H233" s="194" t="s">
        <v>403</v>
      </c>
      <c r="I233" s="199">
        <v>-51385</v>
      </c>
      <c r="J233" s="194" t="s">
        <v>273</v>
      </c>
      <c r="K233" s="191">
        <v>11</v>
      </c>
      <c r="L233" s="191">
        <v>2022</v>
      </c>
      <c r="M233" s="191" t="s">
        <v>688</v>
      </c>
    </row>
    <row r="234" spans="1:13">
      <c r="A234" s="194" t="s">
        <v>214</v>
      </c>
      <c r="B234" s="194" t="s">
        <v>215</v>
      </c>
      <c r="C234" s="194" t="s">
        <v>221</v>
      </c>
      <c r="D234" s="194" t="s">
        <v>228</v>
      </c>
      <c r="E234" s="194"/>
      <c r="F234" s="194" t="s">
        <v>218</v>
      </c>
      <c r="G234" s="194"/>
      <c r="H234" s="194" t="s">
        <v>375</v>
      </c>
      <c r="I234" s="200">
        <v>-7847</v>
      </c>
      <c r="J234" s="194" t="s">
        <v>402</v>
      </c>
      <c r="K234" s="191">
        <v>11</v>
      </c>
      <c r="L234" s="191">
        <v>2022</v>
      </c>
      <c r="M234" s="191" t="s">
        <v>687</v>
      </c>
    </row>
    <row r="235" spans="1:13">
      <c r="A235" s="194" t="s">
        <v>214</v>
      </c>
      <c r="B235" s="194" t="s">
        <v>215</v>
      </c>
      <c r="C235" s="194" t="s">
        <v>221</v>
      </c>
      <c r="D235" s="194" t="s">
        <v>228</v>
      </c>
      <c r="E235" s="194"/>
      <c r="F235" s="194" t="s">
        <v>218</v>
      </c>
      <c r="G235" s="194"/>
      <c r="H235" s="194" t="s">
        <v>454</v>
      </c>
      <c r="I235" s="200">
        <v>487056</v>
      </c>
      <c r="J235" s="194" t="s">
        <v>455</v>
      </c>
      <c r="K235" s="191">
        <v>12</v>
      </c>
      <c r="L235" s="191">
        <v>2022</v>
      </c>
      <c r="M235" s="191" t="s">
        <v>687</v>
      </c>
    </row>
    <row r="236" spans="1:13">
      <c r="A236" s="194" t="s">
        <v>214</v>
      </c>
      <c r="B236" s="194" t="s">
        <v>215</v>
      </c>
      <c r="C236" s="194" t="s">
        <v>216</v>
      </c>
      <c r="D236" s="194" t="s">
        <v>228</v>
      </c>
      <c r="E236" s="194"/>
      <c r="F236" s="194" t="s">
        <v>218</v>
      </c>
      <c r="G236" s="194"/>
      <c r="H236" s="194" t="s">
        <v>274</v>
      </c>
      <c r="I236" s="206">
        <v>210484</v>
      </c>
      <c r="J236" s="194" t="s">
        <v>373</v>
      </c>
      <c r="K236" s="191">
        <v>12</v>
      </c>
      <c r="L236" s="191">
        <v>2022</v>
      </c>
      <c r="M236" s="191" t="s">
        <v>685</v>
      </c>
    </row>
    <row r="237" spans="1:13">
      <c r="A237" s="194" t="s">
        <v>214</v>
      </c>
      <c r="B237" s="194" t="s">
        <v>215</v>
      </c>
      <c r="C237" s="194" t="s">
        <v>216</v>
      </c>
      <c r="D237" s="194" t="s">
        <v>228</v>
      </c>
      <c r="E237" s="194"/>
      <c r="F237" s="194" t="s">
        <v>218</v>
      </c>
      <c r="G237" s="194"/>
      <c r="H237" s="194" t="s">
        <v>274</v>
      </c>
      <c r="I237" s="206">
        <v>2625</v>
      </c>
      <c r="J237" s="194" t="s">
        <v>373</v>
      </c>
      <c r="K237" s="191">
        <v>12</v>
      </c>
      <c r="L237" s="191">
        <v>2022</v>
      </c>
      <c r="M237" s="191" t="s">
        <v>685</v>
      </c>
    </row>
    <row r="238" spans="1:13">
      <c r="A238" s="194" t="s">
        <v>214</v>
      </c>
      <c r="B238" s="194" t="s">
        <v>215</v>
      </c>
      <c r="C238" s="194" t="s">
        <v>221</v>
      </c>
      <c r="D238" s="194" t="s">
        <v>228</v>
      </c>
      <c r="E238" s="194"/>
      <c r="F238" s="194" t="s">
        <v>218</v>
      </c>
      <c r="G238" s="194"/>
      <c r="H238" s="194" t="s">
        <v>375</v>
      </c>
      <c r="I238" s="200">
        <v>9401.5</v>
      </c>
      <c r="J238" s="194" t="s">
        <v>456</v>
      </c>
      <c r="K238" s="191">
        <v>12</v>
      </c>
      <c r="L238" s="191">
        <v>2022</v>
      </c>
      <c r="M238" s="191" t="s">
        <v>687</v>
      </c>
    </row>
    <row r="239" spans="1:13">
      <c r="A239" s="194" t="s">
        <v>214</v>
      </c>
      <c r="B239" s="194" t="s">
        <v>215</v>
      </c>
      <c r="C239" s="194" t="s">
        <v>221</v>
      </c>
      <c r="D239" s="194" t="s">
        <v>228</v>
      </c>
      <c r="E239" s="194"/>
      <c r="F239" s="194" t="s">
        <v>218</v>
      </c>
      <c r="G239" s="194"/>
      <c r="H239" s="194" t="s">
        <v>454</v>
      </c>
      <c r="I239" s="200">
        <v>-487056</v>
      </c>
      <c r="J239" s="194" t="s">
        <v>455</v>
      </c>
      <c r="K239" s="191">
        <v>1</v>
      </c>
      <c r="L239" s="191">
        <v>2023</v>
      </c>
      <c r="M239" s="191" t="s">
        <v>687</v>
      </c>
    </row>
    <row r="240" spans="1:13">
      <c r="A240" s="194" t="s">
        <v>214</v>
      </c>
      <c r="B240" s="194" t="s">
        <v>215</v>
      </c>
      <c r="C240" s="194" t="s">
        <v>216</v>
      </c>
      <c r="D240" s="194" t="s">
        <v>228</v>
      </c>
      <c r="E240" s="194"/>
      <c r="F240" s="194" t="s">
        <v>218</v>
      </c>
      <c r="G240" s="194"/>
      <c r="H240" s="194" t="s">
        <v>274</v>
      </c>
      <c r="I240" s="206">
        <v>-2625</v>
      </c>
      <c r="J240" s="194" t="s">
        <v>373</v>
      </c>
      <c r="K240" s="191">
        <v>1</v>
      </c>
      <c r="L240" s="191">
        <v>2023</v>
      </c>
      <c r="M240" s="191" t="s">
        <v>685</v>
      </c>
    </row>
    <row r="241" spans="1:13">
      <c r="A241" s="194" t="s">
        <v>214</v>
      </c>
      <c r="B241" s="194" t="s">
        <v>215</v>
      </c>
      <c r="C241" s="194" t="s">
        <v>216</v>
      </c>
      <c r="D241" s="194" t="s">
        <v>228</v>
      </c>
      <c r="E241" s="194"/>
      <c r="F241" s="194" t="s">
        <v>218</v>
      </c>
      <c r="G241" s="194"/>
      <c r="H241" s="194" t="s">
        <v>274</v>
      </c>
      <c r="I241" s="206">
        <v>-210484</v>
      </c>
      <c r="J241" s="194" t="s">
        <v>373</v>
      </c>
      <c r="K241" s="191">
        <v>1</v>
      </c>
      <c r="L241" s="191">
        <v>2023</v>
      </c>
      <c r="M241" s="191" t="s">
        <v>685</v>
      </c>
    </row>
    <row r="242" spans="1:13">
      <c r="A242" s="194" t="s">
        <v>214</v>
      </c>
      <c r="B242" s="194" t="s">
        <v>215</v>
      </c>
      <c r="C242" s="194" t="s">
        <v>221</v>
      </c>
      <c r="D242" s="194" t="s">
        <v>228</v>
      </c>
      <c r="E242" s="194"/>
      <c r="F242" s="194" t="s">
        <v>218</v>
      </c>
      <c r="G242" s="194"/>
      <c r="H242" s="194" t="s">
        <v>375</v>
      </c>
      <c r="I242" s="200">
        <v>-9401.5</v>
      </c>
      <c r="J242" s="194" t="s">
        <v>456</v>
      </c>
      <c r="K242" s="191">
        <v>1</v>
      </c>
      <c r="L242" s="191">
        <v>2023</v>
      </c>
      <c r="M242" s="191" t="s">
        <v>687</v>
      </c>
    </row>
    <row r="243" spans="1:13">
      <c r="A243" s="194" t="s">
        <v>214</v>
      </c>
      <c r="B243" s="194" t="s">
        <v>215</v>
      </c>
      <c r="C243" s="194" t="s">
        <v>221</v>
      </c>
      <c r="D243" s="194" t="s">
        <v>228</v>
      </c>
      <c r="E243" s="194"/>
      <c r="F243" s="194" t="s">
        <v>218</v>
      </c>
      <c r="G243" s="194"/>
      <c r="H243" s="194" t="s">
        <v>272</v>
      </c>
      <c r="I243" s="200">
        <v>4295</v>
      </c>
      <c r="J243" s="194" t="s">
        <v>273</v>
      </c>
      <c r="K243" s="191">
        <v>2</v>
      </c>
      <c r="L243" s="191">
        <v>2023</v>
      </c>
      <c r="M243" s="191" t="s">
        <v>687</v>
      </c>
    </row>
    <row r="244" spans="1:13">
      <c r="A244" s="194" t="s">
        <v>214</v>
      </c>
      <c r="B244" s="194" t="s">
        <v>215</v>
      </c>
      <c r="C244" s="194" t="s">
        <v>221</v>
      </c>
      <c r="D244" s="194" t="s">
        <v>228</v>
      </c>
      <c r="E244" s="194"/>
      <c r="F244" s="194" t="s">
        <v>218</v>
      </c>
      <c r="G244" s="194"/>
      <c r="H244" s="194" t="s">
        <v>376</v>
      </c>
      <c r="I244" s="200">
        <v>165568.54</v>
      </c>
      <c r="J244" s="194" t="s">
        <v>471</v>
      </c>
      <c r="K244" s="191">
        <v>2</v>
      </c>
      <c r="L244" s="191">
        <v>2023</v>
      </c>
      <c r="M244" s="191" t="s">
        <v>687</v>
      </c>
    </row>
    <row r="245" spans="1:13">
      <c r="A245" s="194" t="s">
        <v>214</v>
      </c>
      <c r="B245" s="194" t="s">
        <v>215</v>
      </c>
      <c r="C245" s="194" t="s">
        <v>221</v>
      </c>
      <c r="D245" s="194" t="s">
        <v>228</v>
      </c>
      <c r="E245" s="194"/>
      <c r="F245" s="194" t="s">
        <v>218</v>
      </c>
      <c r="G245" s="194"/>
      <c r="H245" s="194" t="s">
        <v>376</v>
      </c>
      <c r="I245" s="200">
        <v>25000</v>
      </c>
      <c r="J245" s="194" t="s">
        <v>475</v>
      </c>
      <c r="K245" s="191">
        <v>3</v>
      </c>
      <c r="L245" s="191">
        <v>2023</v>
      </c>
      <c r="M245" s="191" t="s">
        <v>687</v>
      </c>
    </row>
    <row r="246" spans="1:13">
      <c r="A246" s="194" t="s">
        <v>214</v>
      </c>
      <c r="B246" s="194" t="s">
        <v>215</v>
      </c>
      <c r="C246" s="194" t="s">
        <v>221</v>
      </c>
      <c r="D246" s="194" t="s">
        <v>228</v>
      </c>
      <c r="E246" s="194"/>
      <c r="F246" s="194" t="s">
        <v>218</v>
      </c>
      <c r="G246" s="194"/>
      <c r="H246" s="194" t="s">
        <v>272</v>
      </c>
      <c r="I246" s="200">
        <v>-4295</v>
      </c>
      <c r="J246" s="194" t="s">
        <v>273</v>
      </c>
      <c r="K246" s="191">
        <v>3</v>
      </c>
      <c r="L246" s="191">
        <v>2023</v>
      </c>
      <c r="M246" s="191" t="s">
        <v>687</v>
      </c>
    </row>
    <row r="247" spans="1:13">
      <c r="A247" s="194" t="s">
        <v>214</v>
      </c>
      <c r="B247" s="194" t="s">
        <v>215</v>
      </c>
      <c r="C247" s="194" t="s">
        <v>221</v>
      </c>
      <c r="D247" s="194" t="s">
        <v>228</v>
      </c>
      <c r="E247" s="194"/>
      <c r="F247" s="194" t="s">
        <v>218</v>
      </c>
      <c r="G247" s="194"/>
      <c r="H247" s="194" t="s">
        <v>376</v>
      </c>
      <c r="I247" s="200">
        <v>-165568.54</v>
      </c>
      <c r="J247" s="194" t="s">
        <v>471</v>
      </c>
      <c r="K247" s="191">
        <v>3</v>
      </c>
      <c r="L247" s="191">
        <v>2023</v>
      </c>
      <c r="M247" s="191" t="s">
        <v>687</v>
      </c>
    </row>
    <row r="248" spans="1:13">
      <c r="A248" s="194" t="s">
        <v>214</v>
      </c>
      <c r="B248" s="194" t="s">
        <v>215</v>
      </c>
      <c r="C248" s="194" t="s">
        <v>300</v>
      </c>
      <c r="D248" s="194" t="s">
        <v>228</v>
      </c>
      <c r="E248" s="194"/>
      <c r="F248" s="194" t="s">
        <v>218</v>
      </c>
      <c r="G248" s="194"/>
      <c r="H248" s="194" t="s">
        <v>476</v>
      </c>
      <c r="I248" s="199">
        <v>14408</v>
      </c>
      <c r="J248" s="194" t="s">
        <v>477</v>
      </c>
      <c r="K248" s="191">
        <v>3</v>
      </c>
      <c r="L248" s="191">
        <v>2023</v>
      </c>
      <c r="M248" s="191" t="s">
        <v>688</v>
      </c>
    </row>
    <row r="249" spans="1:13">
      <c r="A249" s="194" t="s">
        <v>214</v>
      </c>
      <c r="B249" s="194" t="s">
        <v>215</v>
      </c>
      <c r="C249" s="194" t="s">
        <v>221</v>
      </c>
      <c r="D249" s="194" t="s">
        <v>228</v>
      </c>
      <c r="E249" s="194"/>
      <c r="F249" s="194" t="s">
        <v>218</v>
      </c>
      <c r="G249" s="194"/>
      <c r="H249" s="194" t="s">
        <v>376</v>
      </c>
      <c r="I249" s="200">
        <v>-25000</v>
      </c>
      <c r="J249" s="194" t="s">
        <v>475</v>
      </c>
      <c r="K249" s="191">
        <v>4</v>
      </c>
      <c r="L249" s="191">
        <v>2023</v>
      </c>
      <c r="M249" s="191" t="s">
        <v>687</v>
      </c>
    </row>
    <row r="250" spans="1:13">
      <c r="A250" s="194" t="s">
        <v>214</v>
      </c>
      <c r="B250" s="194" t="s">
        <v>215</v>
      </c>
      <c r="C250" s="194" t="s">
        <v>300</v>
      </c>
      <c r="D250" s="194" t="s">
        <v>228</v>
      </c>
      <c r="E250" s="194"/>
      <c r="F250" s="194" t="s">
        <v>218</v>
      </c>
      <c r="G250" s="194"/>
      <c r="H250" s="194" t="s">
        <v>476</v>
      </c>
      <c r="I250" s="199">
        <v>-14408</v>
      </c>
      <c r="J250" s="194" t="s">
        <v>477</v>
      </c>
      <c r="K250" s="191">
        <v>4</v>
      </c>
      <c r="L250" s="191">
        <v>2023</v>
      </c>
      <c r="M250" s="191" t="s">
        <v>688</v>
      </c>
    </row>
    <row r="251" spans="1:13">
      <c r="A251" s="194" t="s">
        <v>214</v>
      </c>
      <c r="B251" s="194" t="s">
        <v>215</v>
      </c>
      <c r="C251" s="194" t="s">
        <v>221</v>
      </c>
      <c r="D251" s="194" t="s">
        <v>228</v>
      </c>
      <c r="E251" s="194"/>
      <c r="F251" s="194" t="s">
        <v>218</v>
      </c>
      <c r="G251" s="194"/>
      <c r="H251" s="194" t="s">
        <v>487</v>
      </c>
      <c r="I251" s="200">
        <v>95012.5</v>
      </c>
      <c r="J251" s="194" t="s">
        <v>275</v>
      </c>
      <c r="K251" s="191">
        <v>4</v>
      </c>
      <c r="L251" s="191">
        <v>2023</v>
      </c>
      <c r="M251" s="191" t="s">
        <v>687</v>
      </c>
    </row>
    <row r="252" spans="1:13">
      <c r="A252" s="194" t="s">
        <v>214</v>
      </c>
      <c r="B252" s="194" t="s">
        <v>215</v>
      </c>
      <c r="C252" s="194" t="s">
        <v>221</v>
      </c>
      <c r="D252" s="194" t="s">
        <v>228</v>
      </c>
      <c r="E252" s="194"/>
      <c r="F252" s="194" t="s">
        <v>218</v>
      </c>
      <c r="G252" s="194"/>
      <c r="H252" s="194" t="s">
        <v>487</v>
      </c>
      <c r="I252" s="200">
        <v>663.75</v>
      </c>
      <c r="J252" s="194" t="s">
        <v>275</v>
      </c>
      <c r="K252" s="191">
        <v>4</v>
      </c>
      <c r="L252" s="191">
        <v>2023</v>
      </c>
      <c r="M252" s="191" t="s">
        <v>687</v>
      </c>
    </row>
    <row r="253" spans="1:13">
      <c r="A253" s="194" t="s">
        <v>214</v>
      </c>
      <c r="B253" s="194" t="s">
        <v>215</v>
      </c>
      <c r="C253" s="194" t="s">
        <v>221</v>
      </c>
      <c r="D253" s="194" t="s">
        <v>228</v>
      </c>
      <c r="E253" s="194"/>
      <c r="F253" s="194" t="s">
        <v>218</v>
      </c>
      <c r="G253" s="194"/>
      <c r="H253" s="194" t="s">
        <v>376</v>
      </c>
      <c r="I253" s="200">
        <v>95981</v>
      </c>
      <c r="J253" s="194" t="s">
        <v>495</v>
      </c>
      <c r="K253" s="191">
        <v>5</v>
      </c>
      <c r="L253" s="191">
        <v>2023</v>
      </c>
      <c r="M253" s="191" t="s">
        <v>687</v>
      </c>
    </row>
    <row r="254" spans="1:13">
      <c r="A254" s="194" t="s">
        <v>214</v>
      </c>
      <c r="B254" s="194" t="s">
        <v>215</v>
      </c>
      <c r="C254" s="194" t="s">
        <v>221</v>
      </c>
      <c r="D254" s="194" t="s">
        <v>228</v>
      </c>
      <c r="E254" s="194"/>
      <c r="F254" s="194" t="s">
        <v>218</v>
      </c>
      <c r="G254" s="194"/>
      <c r="H254" s="194" t="s">
        <v>496</v>
      </c>
      <c r="I254" s="200">
        <v>5670</v>
      </c>
      <c r="J254" s="194" t="s">
        <v>497</v>
      </c>
      <c r="K254" s="191">
        <v>5</v>
      </c>
      <c r="L254" s="191">
        <v>2023</v>
      </c>
      <c r="M254" s="191" t="s">
        <v>687</v>
      </c>
    </row>
    <row r="255" spans="1:13">
      <c r="A255" s="194" t="s">
        <v>214</v>
      </c>
      <c r="B255" s="194" t="s">
        <v>215</v>
      </c>
      <c r="C255" s="194" t="s">
        <v>221</v>
      </c>
      <c r="D255" s="194" t="s">
        <v>228</v>
      </c>
      <c r="E255" s="194"/>
      <c r="F255" s="194" t="s">
        <v>218</v>
      </c>
      <c r="G255" s="194"/>
      <c r="H255" s="194" t="s">
        <v>487</v>
      </c>
      <c r="I255" s="200">
        <v>-95012.5</v>
      </c>
      <c r="J255" s="194" t="s">
        <v>275</v>
      </c>
      <c r="K255" s="191">
        <v>5</v>
      </c>
      <c r="L255" s="191">
        <v>2023</v>
      </c>
      <c r="M255" s="191" t="s">
        <v>687</v>
      </c>
    </row>
    <row r="256" spans="1:13">
      <c r="A256" s="194" t="s">
        <v>214</v>
      </c>
      <c r="B256" s="194" t="s">
        <v>215</v>
      </c>
      <c r="C256" s="194" t="s">
        <v>221</v>
      </c>
      <c r="D256" s="194" t="s">
        <v>228</v>
      </c>
      <c r="E256" s="194"/>
      <c r="F256" s="194" t="s">
        <v>218</v>
      </c>
      <c r="G256" s="194"/>
      <c r="H256" s="194" t="s">
        <v>487</v>
      </c>
      <c r="I256" s="200">
        <v>-663.75</v>
      </c>
      <c r="J256" s="194" t="s">
        <v>275</v>
      </c>
      <c r="K256" s="191">
        <v>5</v>
      </c>
      <c r="L256" s="191">
        <v>2023</v>
      </c>
      <c r="M256" s="191" t="s">
        <v>687</v>
      </c>
    </row>
    <row r="257" spans="1:13">
      <c r="A257" s="194" t="s">
        <v>214</v>
      </c>
      <c r="B257" s="194" t="s">
        <v>215</v>
      </c>
      <c r="C257" s="194" t="s">
        <v>221</v>
      </c>
      <c r="D257" s="194" t="s">
        <v>228</v>
      </c>
      <c r="E257" s="194"/>
      <c r="F257" s="194" t="s">
        <v>218</v>
      </c>
      <c r="G257" s="194"/>
      <c r="H257" s="194" t="s">
        <v>376</v>
      </c>
      <c r="I257" s="200">
        <v>-95981</v>
      </c>
      <c r="J257" s="194" t="s">
        <v>495</v>
      </c>
      <c r="K257" s="191">
        <v>6</v>
      </c>
      <c r="L257" s="191">
        <v>2023</v>
      </c>
      <c r="M257" s="191" t="s">
        <v>687</v>
      </c>
    </row>
    <row r="258" spans="1:13">
      <c r="A258" s="194" t="s">
        <v>214</v>
      </c>
      <c r="B258" s="194" t="s">
        <v>215</v>
      </c>
      <c r="C258" s="194" t="s">
        <v>221</v>
      </c>
      <c r="D258" s="194" t="s">
        <v>228</v>
      </c>
      <c r="E258" s="194"/>
      <c r="F258" s="194" t="s">
        <v>218</v>
      </c>
      <c r="G258" s="194"/>
      <c r="H258" s="194" t="s">
        <v>375</v>
      </c>
      <c r="I258" s="200">
        <v>15670</v>
      </c>
      <c r="J258" s="194" t="s">
        <v>509</v>
      </c>
      <c r="K258" s="191">
        <v>6</v>
      </c>
      <c r="L258" s="191">
        <v>2023</v>
      </c>
      <c r="M258" s="191" t="s">
        <v>687</v>
      </c>
    </row>
    <row r="259" spans="1:13">
      <c r="A259" s="194" t="s">
        <v>214</v>
      </c>
      <c r="B259" s="194" t="s">
        <v>215</v>
      </c>
      <c r="C259" s="194" t="s">
        <v>221</v>
      </c>
      <c r="D259" s="194" t="s">
        <v>228</v>
      </c>
      <c r="E259" s="194"/>
      <c r="F259" s="194" t="s">
        <v>218</v>
      </c>
      <c r="G259" s="194"/>
      <c r="H259" s="194" t="s">
        <v>496</v>
      </c>
      <c r="I259" s="200">
        <v>-5670</v>
      </c>
      <c r="J259" s="194" t="s">
        <v>497</v>
      </c>
      <c r="K259" s="191">
        <v>6</v>
      </c>
      <c r="L259" s="191">
        <v>2023</v>
      </c>
      <c r="M259" s="191" t="s">
        <v>687</v>
      </c>
    </row>
    <row r="260" spans="1:13">
      <c r="A260" s="194" t="s">
        <v>214</v>
      </c>
      <c r="B260" s="194" t="s">
        <v>215</v>
      </c>
      <c r="C260" s="194" t="s">
        <v>221</v>
      </c>
      <c r="D260" s="194" t="s">
        <v>228</v>
      </c>
      <c r="E260" s="194"/>
      <c r="F260" s="194" t="s">
        <v>218</v>
      </c>
      <c r="G260" s="194"/>
      <c r="H260" s="194" t="s">
        <v>375</v>
      </c>
      <c r="I260" s="200">
        <v>-15670</v>
      </c>
      <c r="J260" s="194" t="s">
        <v>509</v>
      </c>
      <c r="K260" s="191">
        <v>7</v>
      </c>
      <c r="L260" s="191">
        <v>2023</v>
      </c>
      <c r="M260" s="191" t="s">
        <v>687</v>
      </c>
    </row>
    <row r="261" spans="1:13">
      <c r="A261" s="194" t="s">
        <v>214</v>
      </c>
      <c r="B261" s="194" t="s">
        <v>215</v>
      </c>
      <c r="C261" s="194" t="s">
        <v>221</v>
      </c>
      <c r="D261" s="194" t="s">
        <v>228</v>
      </c>
      <c r="E261" s="194"/>
      <c r="F261" s="194" t="s">
        <v>218</v>
      </c>
      <c r="G261" s="194"/>
      <c r="H261" s="194" t="s">
        <v>376</v>
      </c>
      <c r="I261" s="200">
        <v>41824</v>
      </c>
      <c r="J261" s="194" t="s">
        <v>522</v>
      </c>
      <c r="K261" s="191">
        <v>7</v>
      </c>
      <c r="L261" s="191">
        <v>2023</v>
      </c>
      <c r="M261" s="191" t="s">
        <v>687</v>
      </c>
    </row>
    <row r="262" spans="1:13">
      <c r="A262" s="194" t="s">
        <v>214</v>
      </c>
      <c r="B262" s="194" t="s">
        <v>215</v>
      </c>
      <c r="C262" s="194" t="s">
        <v>221</v>
      </c>
      <c r="D262" s="194" t="s">
        <v>228</v>
      </c>
      <c r="E262" s="194"/>
      <c r="F262" s="194" t="s">
        <v>218</v>
      </c>
      <c r="G262" s="194"/>
      <c r="H262" s="194" t="s">
        <v>376</v>
      </c>
      <c r="I262" s="200">
        <v>-41824</v>
      </c>
      <c r="J262" s="194" t="s">
        <v>522</v>
      </c>
      <c r="K262" s="191">
        <v>8</v>
      </c>
      <c r="L262" s="191">
        <v>2023</v>
      </c>
      <c r="M262" s="191" t="s">
        <v>687</v>
      </c>
    </row>
    <row r="263" spans="1:13">
      <c r="A263" s="194" t="s">
        <v>214</v>
      </c>
      <c r="B263" s="194" t="s">
        <v>215</v>
      </c>
      <c r="C263" s="194" t="s">
        <v>221</v>
      </c>
      <c r="D263" s="194" t="s">
        <v>228</v>
      </c>
      <c r="E263" s="194"/>
      <c r="F263" s="194" t="s">
        <v>218</v>
      </c>
      <c r="G263" s="194"/>
      <c r="H263" s="194" t="s">
        <v>529</v>
      </c>
      <c r="I263" s="200">
        <v>85188.5</v>
      </c>
      <c r="J263" s="194" t="s">
        <v>530</v>
      </c>
      <c r="K263" s="191">
        <v>8</v>
      </c>
      <c r="L263" s="191">
        <v>2023</v>
      </c>
      <c r="M263" s="191" t="s">
        <v>687</v>
      </c>
    </row>
    <row r="264" spans="1:13">
      <c r="A264" s="194" t="s">
        <v>214</v>
      </c>
      <c r="B264" s="194" t="s">
        <v>215</v>
      </c>
      <c r="C264" s="194" t="s">
        <v>221</v>
      </c>
      <c r="D264" s="194" t="s">
        <v>228</v>
      </c>
      <c r="E264" s="194"/>
      <c r="F264" s="194" t="s">
        <v>218</v>
      </c>
      <c r="G264" s="194"/>
      <c r="H264" s="194" t="s">
        <v>376</v>
      </c>
      <c r="I264" s="200">
        <v>52986.21</v>
      </c>
      <c r="J264" s="194" t="s">
        <v>531</v>
      </c>
      <c r="K264" s="191">
        <v>8</v>
      </c>
      <c r="L264" s="191">
        <v>2023</v>
      </c>
      <c r="M264" s="191" t="s">
        <v>687</v>
      </c>
    </row>
    <row r="265" spans="1:13">
      <c r="A265" s="194" t="s">
        <v>214</v>
      </c>
      <c r="B265" s="194" t="s">
        <v>215</v>
      </c>
      <c r="C265" s="194" t="s">
        <v>221</v>
      </c>
      <c r="D265" s="194" t="s">
        <v>228</v>
      </c>
      <c r="E265" s="194"/>
      <c r="F265" s="194" t="s">
        <v>218</v>
      </c>
      <c r="G265" s="194"/>
      <c r="H265" s="194" t="s">
        <v>376</v>
      </c>
      <c r="I265" s="200">
        <v>-52986.21</v>
      </c>
      <c r="J265" s="194" t="s">
        <v>531</v>
      </c>
      <c r="K265" s="191">
        <v>9</v>
      </c>
      <c r="L265" s="191">
        <v>2023</v>
      </c>
      <c r="M265" s="191" t="s">
        <v>687</v>
      </c>
    </row>
    <row r="266" spans="1:13">
      <c r="A266" s="194" t="s">
        <v>214</v>
      </c>
      <c r="B266" s="194" t="s">
        <v>215</v>
      </c>
      <c r="C266" s="194" t="s">
        <v>221</v>
      </c>
      <c r="D266" s="194" t="s">
        <v>228</v>
      </c>
      <c r="E266" s="194"/>
      <c r="F266" s="194" t="s">
        <v>218</v>
      </c>
      <c r="G266" s="194"/>
      <c r="H266" s="194" t="s">
        <v>529</v>
      </c>
      <c r="I266" s="200">
        <v>325000</v>
      </c>
      <c r="J266" s="194" t="s">
        <v>543</v>
      </c>
      <c r="K266" s="191">
        <v>9</v>
      </c>
      <c r="L266" s="191">
        <v>2023</v>
      </c>
      <c r="M266" s="191" t="s">
        <v>687</v>
      </c>
    </row>
    <row r="267" spans="1:13">
      <c r="A267" s="194" t="s">
        <v>214</v>
      </c>
      <c r="B267" s="194" t="s">
        <v>215</v>
      </c>
      <c r="C267" s="194" t="s">
        <v>221</v>
      </c>
      <c r="D267" s="194" t="s">
        <v>228</v>
      </c>
      <c r="E267" s="194"/>
      <c r="F267" s="194" t="s">
        <v>218</v>
      </c>
      <c r="G267" s="194"/>
      <c r="H267" s="194" t="s">
        <v>529</v>
      </c>
      <c r="I267" s="200">
        <v>-85188.5</v>
      </c>
      <c r="J267" s="194" t="s">
        <v>530</v>
      </c>
      <c r="K267" s="191">
        <v>9</v>
      </c>
      <c r="L267" s="191">
        <v>2023</v>
      </c>
      <c r="M267" s="191" t="s">
        <v>687</v>
      </c>
    </row>
    <row r="268" spans="1:13">
      <c r="A268" s="194" t="s">
        <v>214</v>
      </c>
      <c r="B268" s="194" t="s">
        <v>215</v>
      </c>
      <c r="C268" s="194" t="s">
        <v>221</v>
      </c>
      <c r="D268" s="194" t="s">
        <v>228</v>
      </c>
      <c r="E268" s="194"/>
      <c r="F268" s="194" t="s">
        <v>218</v>
      </c>
      <c r="G268" s="194"/>
      <c r="H268" s="194" t="s">
        <v>544</v>
      </c>
      <c r="I268" s="200">
        <v>52.7</v>
      </c>
      <c r="J268" s="194" t="s">
        <v>273</v>
      </c>
      <c r="K268" s="191">
        <v>9</v>
      </c>
      <c r="L268" s="191">
        <v>2023</v>
      </c>
      <c r="M268" s="191" t="s">
        <v>687</v>
      </c>
    </row>
    <row r="269" spans="1:13">
      <c r="A269" s="220" t="s">
        <v>214</v>
      </c>
      <c r="B269" s="220" t="s">
        <v>215</v>
      </c>
      <c r="C269" s="220" t="s">
        <v>221</v>
      </c>
      <c r="D269" s="220" t="s">
        <v>228</v>
      </c>
      <c r="E269" s="220" t="s">
        <v>218</v>
      </c>
      <c r="F269" s="220"/>
      <c r="G269" s="221"/>
      <c r="H269" s="220" t="s">
        <v>529</v>
      </c>
      <c r="I269" s="222">
        <v>-325000</v>
      </c>
      <c r="J269" s="220" t="s">
        <v>543</v>
      </c>
      <c r="K269">
        <v>10</v>
      </c>
      <c r="L269">
        <v>2023</v>
      </c>
      <c r="M269" s="191" t="s">
        <v>687</v>
      </c>
    </row>
    <row r="270" spans="1:13">
      <c r="A270" s="220" t="s">
        <v>214</v>
      </c>
      <c r="B270" s="220" t="s">
        <v>215</v>
      </c>
      <c r="C270" s="220" t="s">
        <v>221</v>
      </c>
      <c r="D270" s="220" t="s">
        <v>228</v>
      </c>
      <c r="E270" s="220" t="s">
        <v>218</v>
      </c>
      <c r="F270" s="220"/>
      <c r="G270" s="221"/>
      <c r="H270" s="220" t="s">
        <v>529</v>
      </c>
      <c r="I270" s="222">
        <v>220000</v>
      </c>
      <c r="J270" s="220" t="s">
        <v>714</v>
      </c>
      <c r="K270">
        <v>10</v>
      </c>
      <c r="L270">
        <v>2023</v>
      </c>
      <c r="M270" s="191" t="s">
        <v>687</v>
      </c>
    </row>
    <row r="271" spans="1:13">
      <c r="A271" s="220" t="s">
        <v>214</v>
      </c>
      <c r="B271" s="220" t="s">
        <v>215</v>
      </c>
      <c r="C271" s="220" t="s">
        <v>221</v>
      </c>
      <c r="D271" s="220" t="s">
        <v>228</v>
      </c>
      <c r="E271" s="220" t="s">
        <v>218</v>
      </c>
      <c r="F271" s="220"/>
      <c r="G271" s="221"/>
      <c r="H271" s="220" t="s">
        <v>544</v>
      </c>
      <c r="I271" s="222">
        <v>-52.7</v>
      </c>
      <c r="J271" s="220" t="s">
        <v>273</v>
      </c>
      <c r="K271">
        <v>10</v>
      </c>
      <c r="L271">
        <v>2023</v>
      </c>
      <c r="M271" s="191" t="s">
        <v>687</v>
      </c>
    </row>
    <row r="272" spans="1:13" s="256" customFormat="1">
      <c r="A272" s="220" t="s">
        <v>214</v>
      </c>
      <c r="B272" s="220" t="s">
        <v>215</v>
      </c>
      <c r="C272" s="220" t="s">
        <v>221</v>
      </c>
      <c r="D272" s="220" t="s">
        <v>228</v>
      </c>
      <c r="E272" s="220"/>
      <c r="F272" s="220"/>
      <c r="G272" s="221"/>
      <c r="H272" s="220" t="s">
        <v>529</v>
      </c>
      <c r="I272" s="222">
        <v>-220000</v>
      </c>
      <c r="J272" s="220" t="s">
        <v>714</v>
      </c>
      <c r="K272">
        <v>11</v>
      </c>
      <c r="L272">
        <v>2023</v>
      </c>
      <c r="M272" s="256" t="s">
        <v>687</v>
      </c>
    </row>
    <row r="273" spans="1:13" s="256" customFormat="1">
      <c r="A273" s="220" t="s">
        <v>214</v>
      </c>
      <c r="B273" s="220" t="s">
        <v>215</v>
      </c>
      <c r="C273" s="220" t="s">
        <v>216</v>
      </c>
      <c r="D273" s="220" t="s">
        <v>228</v>
      </c>
      <c r="E273" s="220"/>
      <c r="F273" s="220"/>
      <c r="G273" s="221"/>
      <c r="H273" s="220" t="s">
        <v>529</v>
      </c>
      <c r="I273" s="222">
        <v>225000</v>
      </c>
      <c r="J273" s="220" t="s">
        <v>771</v>
      </c>
      <c r="K273">
        <v>11</v>
      </c>
      <c r="L273">
        <v>2023</v>
      </c>
      <c r="M273" s="256" t="s">
        <v>687</v>
      </c>
    </row>
    <row r="274" spans="1:13" s="256" customFormat="1">
      <c r="A274" s="220" t="s">
        <v>214</v>
      </c>
      <c r="B274" s="220" t="s">
        <v>215</v>
      </c>
      <c r="C274" s="220" t="s">
        <v>216</v>
      </c>
      <c r="D274" s="220" t="s">
        <v>228</v>
      </c>
      <c r="E274" s="220"/>
      <c r="F274" s="220"/>
      <c r="G274" s="221"/>
      <c r="H274" s="220" t="s">
        <v>775</v>
      </c>
      <c r="I274" s="222">
        <v>4566.3</v>
      </c>
      <c r="J274" s="220" t="s">
        <v>776</v>
      </c>
      <c r="K274">
        <v>12</v>
      </c>
      <c r="L274">
        <v>2023</v>
      </c>
      <c r="M274" s="256" t="s">
        <v>687</v>
      </c>
    </row>
    <row r="275" spans="1:13" s="256" customFormat="1">
      <c r="A275" s="220" t="s">
        <v>214</v>
      </c>
      <c r="B275" s="220" t="s">
        <v>215</v>
      </c>
      <c r="C275" s="220" t="s">
        <v>216</v>
      </c>
      <c r="D275" s="220" t="s">
        <v>228</v>
      </c>
      <c r="E275" s="220"/>
      <c r="F275" s="220"/>
      <c r="G275" s="221"/>
      <c r="H275" s="220" t="s">
        <v>529</v>
      </c>
      <c r="I275" s="222">
        <v>-225000</v>
      </c>
      <c r="J275" s="220" t="s">
        <v>771</v>
      </c>
      <c r="K275">
        <v>12</v>
      </c>
      <c r="L275">
        <v>2023</v>
      </c>
      <c r="M275" s="256" t="s">
        <v>687</v>
      </c>
    </row>
    <row r="276" spans="1:13" s="256" customFormat="1">
      <c r="A276" s="220" t="s">
        <v>214</v>
      </c>
      <c r="B276" s="220" t="s">
        <v>215</v>
      </c>
      <c r="C276" s="220" t="s">
        <v>221</v>
      </c>
      <c r="D276" s="220" t="s">
        <v>228</v>
      </c>
      <c r="E276" s="220"/>
      <c r="F276" s="220"/>
      <c r="G276" s="221"/>
      <c r="H276" s="220" t="s">
        <v>529</v>
      </c>
      <c r="I276" s="222">
        <v>225000</v>
      </c>
      <c r="J276" s="220" t="s">
        <v>777</v>
      </c>
      <c r="K276">
        <v>12</v>
      </c>
      <c r="L276">
        <v>2023</v>
      </c>
      <c r="M276" s="256" t="s">
        <v>687</v>
      </c>
    </row>
    <row r="277" spans="1:13" s="256" customFormat="1">
      <c r="A277" s="220" t="s">
        <v>214</v>
      </c>
      <c r="B277" s="220" t="s">
        <v>215</v>
      </c>
      <c r="C277" s="220" t="s">
        <v>216</v>
      </c>
      <c r="D277" s="220" t="s">
        <v>228</v>
      </c>
      <c r="E277" s="220"/>
      <c r="F277" s="220"/>
      <c r="G277" s="221"/>
      <c r="H277" s="220" t="s">
        <v>775</v>
      </c>
      <c r="I277" s="222">
        <v>10329.9</v>
      </c>
      <c r="J277" s="220" t="s">
        <v>777</v>
      </c>
      <c r="K277">
        <v>12</v>
      </c>
      <c r="L277">
        <v>2023</v>
      </c>
      <c r="M277" s="256" t="s">
        <v>687</v>
      </c>
    </row>
    <row r="278" spans="1:13" s="256" customFormat="1">
      <c r="A278" s="220" t="s">
        <v>214</v>
      </c>
      <c r="B278" s="220" t="s">
        <v>215</v>
      </c>
      <c r="C278" s="220" t="s">
        <v>216</v>
      </c>
      <c r="D278" s="220" t="s">
        <v>228</v>
      </c>
      <c r="E278" s="220"/>
      <c r="F278" s="220"/>
      <c r="G278" s="221"/>
      <c r="H278" s="220" t="s">
        <v>778</v>
      </c>
      <c r="I278" s="222">
        <v>12273.25</v>
      </c>
      <c r="J278" s="220" t="s">
        <v>777</v>
      </c>
      <c r="K278">
        <v>12</v>
      </c>
      <c r="L278">
        <v>2023</v>
      </c>
      <c r="M278" s="256" t="s">
        <v>687</v>
      </c>
    </row>
    <row r="280" spans="1:13">
      <c r="H280" s="191" t="s">
        <v>811</v>
      </c>
      <c r="I280" s="192">
        <f>SUM(I163:I279)</f>
        <v>252169.94999999998</v>
      </c>
    </row>
    <row r="283" spans="1:13">
      <c r="H283" s="191" t="s">
        <v>812</v>
      </c>
      <c r="I283" s="192">
        <f>I280+I155</f>
        <v>4859057.6300000008</v>
      </c>
    </row>
  </sheetData>
  <autoFilter ref="A2:M147" xr:uid="{7B5FC95D-29AD-4BBF-B9DC-A177BDF593AC}"/>
  <sortState xmlns:xlrd2="http://schemas.microsoft.com/office/spreadsheetml/2017/richdata2" ref="A3:M146">
    <sortCondition ref="H3:H146"/>
  </sortState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83F1A-5345-4E4F-8DCA-F115B2772883}">
  <dimension ref="A1:N100"/>
  <sheetViews>
    <sheetView workbookViewId="0">
      <selection activeCell="I4" sqref="I4:I8"/>
    </sheetView>
  </sheetViews>
  <sheetFormatPr defaultRowHeight="14.5"/>
  <cols>
    <col min="1" max="7" width="9.08984375" style="191"/>
    <col min="8" max="8" width="28.90625" style="191" bestFit="1" customWidth="1"/>
    <col min="9" max="9" width="14" style="192" bestFit="1" customWidth="1"/>
    <col min="10" max="10" width="13" style="191" bestFit="1" customWidth="1"/>
    <col min="11" max="12" width="9.08984375" style="191"/>
    <col min="13" max="13" width="11.36328125" style="191" bestFit="1" customWidth="1"/>
    <col min="14" max="263" width="9.08984375" style="191"/>
    <col min="264" max="264" width="28.90625" style="191" bestFit="1" customWidth="1"/>
    <col min="265" max="265" width="14" style="191" bestFit="1" customWidth="1"/>
    <col min="266" max="266" width="13" style="191" bestFit="1" customWidth="1"/>
    <col min="267" max="268" width="9.08984375" style="191"/>
    <col min="269" max="269" width="11.36328125" style="191" bestFit="1" customWidth="1"/>
    <col min="270" max="519" width="9.08984375" style="191"/>
    <col min="520" max="520" width="28.90625" style="191" bestFit="1" customWidth="1"/>
    <col min="521" max="521" width="14" style="191" bestFit="1" customWidth="1"/>
    <col min="522" max="522" width="13" style="191" bestFit="1" customWidth="1"/>
    <col min="523" max="524" width="9.08984375" style="191"/>
    <col min="525" max="525" width="11.36328125" style="191" bestFit="1" customWidth="1"/>
    <col min="526" max="775" width="9.08984375" style="191"/>
    <col min="776" max="776" width="28.90625" style="191" bestFit="1" customWidth="1"/>
    <col min="777" max="777" width="14" style="191" bestFit="1" customWidth="1"/>
    <col min="778" max="778" width="13" style="191" bestFit="1" customWidth="1"/>
    <col min="779" max="780" width="9.08984375" style="191"/>
    <col min="781" max="781" width="11.36328125" style="191" bestFit="1" customWidth="1"/>
    <col min="782" max="1031" width="9.08984375" style="191"/>
    <col min="1032" max="1032" width="28.90625" style="191" bestFit="1" customWidth="1"/>
    <col min="1033" max="1033" width="14" style="191" bestFit="1" customWidth="1"/>
    <col min="1034" max="1034" width="13" style="191" bestFit="1" customWidth="1"/>
    <col min="1035" max="1036" width="9.08984375" style="191"/>
    <col min="1037" max="1037" width="11.36328125" style="191" bestFit="1" customWidth="1"/>
    <col min="1038" max="1287" width="9.08984375" style="191"/>
    <col min="1288" max="1288" width="28.90625" style="191" bestFit="1" customWidth="1"/>
    <col min="1289" max="1289" width="14" style="191" bestFit="1" customWidth="1"/>
    <col min="1290" max="1290" width="13" style="191" bestFit="1" customWidth="1"/>
    <col min="1291" max="1292" width="9.08984375" style="191"/>
    <col min="1293" max="1293" width="11.36328125" style="191" bestFit="1" customWidth="1"/>
    <col min="1294" max="1543" width="9.08984375" style="191"/>
    <col min="1544" max="1544" width="28.90625" style="191" bestFit="1" customWidth="1"/>
    <col min="1545" max="1545" width="14" style="191" bestFit="1" customWidth="1"/>
    <col min="1546" max="1546" width="13" style="191" bestFit="1" customWidth="1"/>
    <col min="1547" max="1548" width="9.08984375" style="191"/>
    <col min="1549" max="1549" width="11.36328125" style="191" bestFit="1" customWidth="1"/>
    <col min="1550" max="1799" width="9.08984375" style="191"/>
    <col min="1800" max="1800" width="28.90625" style="191" bestFit="1" customWidth="1"/>
    <col min="1801" max="1801" width="14" style="191" bestFit="1" customWidth="1"/>
    <col min="1802" max="1802" width="13" style="191" bestFit="1" customWidth="1"/>
    <col min="1803" max="1804" width="9.08984375" style="191"/>
    <col min="1805" max="1805" width="11.36328125" style="191" bestFit="1" customWidth="1"/>
    <col min="1806" max="2055" width="9.08984375" style="191"/>
    <col min="2056" max="2056" width="28.90625" style="191" bestFit="1" customWidth="1"/>
    <col min="2057" max="2057" width="14" style="191" bestFit="1" customWidth="1"/>
    <col min="2058" max="2058" width="13" style="191" bestFit="1" customWidth="1"/>
    <col min="2059" max="2060" width="9.08984375" style="191"/>
    <col min="2061" max="2061" width="11.36328125" style="191" bestFit="1" customWidth="1"/>
    <col min="2062" max="2311" width="9.08984375" style="191"/>
    <col min="2312" max="2312" width="28.90625" style="191" bestFit="1" customWidth="1"/>
    <col min="2313" max="2313" width="14" style="191" bestFit="1" customWidth="1"/>
    <col min="2314" max="2314" width="13" style="191" bestFit="1" customWidth="1"/>
    <col min="2315" max="2316" width="9.08984375" style="191"/>
    <col min="2317" max="2317" width="11.36328125" style="191" bestFit="1" customWidth="1"/>
    <col min="2318" max="2567" width="9.08984375" style="191"/>
    <col min="2568" max="2568" width="28.90625" style="191" bestFit="1" customWidth="1"/>
    <col min="2569" max="2569" width="14" style="191" bestFit="1" customWidth="1"/>
    <col min="2570" max="2570" width="13" style="191" bestFit="1" customWidth="1"/>
    <col min="2571" max="2572" width="9.08984375" style="191"/>
    <col min="2573" max="2573" width="11.36328125" style="191" bestFit="1" customWidth="1"/>
    <col min="2574" max="2823" width="9.08984375" style="191"/>
    <col min="2824" max="2824" width="28.90625" style="191" bestFit="1" customWidth="1"/>
    <col min="2825" max="2825" width="14" style="191" bestFit="1" customWidth="1"/>
    <col min="2826" max="2826" width="13" style="191" bestFit="1" customWidth="1"/>
    <col min="2827" max="2828" width="9.08984375" style="191"/>
    <col min="2829" max="2829" width="11.36328125" style="191" bestFit="1" customWidth="1"/>
    <col min="2830" max="3079" width="9.08984375" style="191"/>
    <col min="3080" max="3080" width="28.90625" style="191" bestFit="1" customWidth="1"/>
    <col min="3081" max="3081" width="14" style="191" bestFit="1" customWidth="1"/>
    <col min="3082" max="3082" width="13" style="191" bestFit="1" customWidth="1"/>
    <col min="3083" max="3084" width="9.08984375" style="191"/>
    <col min="3085" max="3085" width="11.36328125" style="191" bestFit="1" customWidth="1"/>
    <col min="3086" max="3335" width="9.08984375" style="191"/>
    <col min="3336" max="3336" width="28.90625" style="191" bestFit="1" customWidth="1"/>
    <col min="3337" max="3337" width="14" style="191" bestFit="1" customWidth="1"/>
    <col min="3338" max="3338" width="13" style="191" bestFit="1" customWidth="1"/>
    <col min="3339" max="3340" width="9.08984375" style="191"/>
    <col min="3341" max="3341" width="11.36328125" style="191" bestFit="1" customWidth="1"/>
    <col min="3342" max="3591" width="9.08984375" style="191"/>
    <col min="3592" max="3592" width="28.90625" style="191" bestFit="1" customWidth="1"/>
    <col min="3593" max="3593" width="14" style="191" bestFit="1" customWidth="1"/>
    <col min="3594" max="3594" width="13" style="191" bestFit="1" customWidth="1"/>
    <col min="3595" max="3596" width="9.08984375" style="191"/>
    <col min="3597" max="3597" width="11.36328125" style="191" bestFit="1" customWidth="1"/>
    <col min="3598" max="3847" width="9.08984375" style="191"/>
    <col min="3848" max="3848" width="28.90625" style="191" bestFit="1" customWidth="1"/>
    <col min="3849" max="3849" width="14" style="191" bestFit="1" customWidth="1"/>
    <col min="3850" max="3850" width="13" style="191" bestFit="1" customWidth="1"/>
    <col min="3851" max="3852" width="9.08984375" style="191"/>
    <col min="3853" max="3853" width="11.36328125" style="191" bestFit="1" customWidth="1"/>
    <col min="3854" max="4103" width="9.08984375" style="191"/>
    <col min="4104" max="4104" width="28.90625" style="191" bestFit="1" customWidth="1"/>
    <col min="4105" max="4105" width="14" style="191" bestFit="1" customWidth="1"/>
    <col min="4106" max="4106" width="13" style="191" bestFit="1" customWidth="1"/>
    <col min="4107" max="4108" width="9.08984375" style="191"/>
    <col min="4109" max="4109" width="11.36328125" style="191" bestFit="1" customWidth="1"/>
    <col min="4110" max="4359" width="9.08984375" style="191"/>
    <col min="4360" max="4360" width="28.90625" style="191" bestFit="1" customWidth="1"/>
    <col min="4361" max="4361" width="14" style="191" bestFit="1" customWidth="1"/>
    <col min="4362" max="4362" width="13" style="191" bestFit="1" customWidth="1"/>
    <col min="4363" max="4364" width="9.08984375" style="191"/>
    <col min="4365" max="4365" width="11.36328125" style="191" bestFit="1" customWidth="1"/>
    <col min="4366" max="4615" width="9.08984375" style="191"/>
    <col min="4616" max="4616" width="28.90625" style="191" bestFit="1" customWidth="1"/>
    <col min="4617" max="4617" width="14" style="191" bestFit="1" customWidth="1"/>
    <col min="4618" max="4618" width="13" style="191" bestFit="1" customWidth="1"/>
    <col min="4619" max="4620" width="9.08984375" style="191"/>
    <col min="4621" max="4621" width="11.36328125" style="191" bestFit="1" customWidth="1"/>
    <col min="4622" max="4871" width="9.08984375" style="191"/>
    <col min="4872" max="4872" width="28.90625" style="191" bestFit="1" customWidth="1"/>
    <col min="4873" max="4873" width="14" style="191" bestFit="1" customWidth="1"/>
    <col min="4874" max="4874" width="13" style="191" bestFit="1" customWidth="1"/>
    <col min="4875" max="4876" width="9.08984375" style="191"/>
    <col min="4877" max="4877" width="11.36328125" style="191" bestFit="1" customWidth="1"/>
    <col min="4878" max="5127" width="9.08984375" style="191"/>
    <col min="5128" max="5128" width="28.90625" style="191" bestFit="1" customWidth="1"/>
    <col min="5129" max="5129" width="14" style="191" bestFit="1" customWidth="1"/>
    <col min="5130" max="5130" width="13" style="191" bestFit="1" customWidth="1"/>
    <col min="5131" max="5132" width="9.08984375" style="191"/>
    <col min="5133" max="5133" width="11.36328125" style="191" bestFit="1" customWidth="1"/>
    <col min="5134" max="5383" width="9.08984375" style="191"/>
    <col min="5384" max="5384" width="28.90625" style="191" bestFit="1" customWidth="1"/>
    <col min="5385" max="5385" width="14" style="191" bestFit="1" customWidth="1"/>
    <col min="5386" max="5386" width="13" style="191" bestFit="1" customWidth="1"/>
    <col min="5387" max="5388" width="9.08984375" style="191"/>
    <col min="5389" max="5389" width="11.36328125" style="191" bestFit="1" customWidth="1"/>
    <col min="5390" max="5639" width="9.08984375" style="191"/>
    <col min="5640" max="5640" width="28.90625" style="191" bestFit="1" customWidth="1"/>
    <col min="5641" max="5641" width="14" style="191" bestFit="1" customWidth="1"/>
    <col min="5642" max="5642" width="13" style="191" bestFit="1" customWidth="1"/>
    <col min="5643" max="5644" width="9.08984375" style="191"/>
    <col min="5645" max="5645" width="11.36328125" style="191" bestFit="1" customWidth="1"/>
    <col min="5646" max="5895" width="9.08984375" style="191"/>
    <col min="5896" max="5896" width="28.90625" style="191" bestFit="1" customWidth="1"/>
    <col min="5897" max="5897" width="14" style="191" bestFit="1" customWidth="1"/>
    <col min="5898" max="5898" width="13" style="191" bestFit="1" customWidth="1"/>
    <col min="5899" max="5900" width="9.08984375" style="191"/>
    <col min="5901" max="5901" width="11.36328125" style="191" bestFit="1" customWidth="1"/>
    <col min="5902" max="6151" width="9.08984375" style="191"/>
    <col min="6152" max="6152" width="28.90625" style="191" bestFit="1" customWidth="1"/>
    <col min="6153" max="6153" width="14" style="191" bestFit="1" customWidth="1"/>
    <col min="6154" max="6154" width="13" style="191" bestFit="1" customWidth="1"/>
    <col min="6155" max="6156" width="9.08984375" style="191"/>
    <col min="6157" max="6157" width="11.36328125" style="191" bestFit="1" customWidth="1"/>
    <col min="6158" max="6407" width="9.08984375" style="191"/>
    <col min="6408" max="6408" width="28.90625" style="191" bestFit="1" customWidth="1"/>
    <col min="6409" max="6409" width="14" style="191" bestFit="1" customWidth="1"/>
    <col min="6410" max="6410" width="13" style="191" bestFit="1" customWidth="1"/>
    <col min="6411" max="6412" width="9.08984375" style="191"/>
    <col min="6413" max="6413" width="11.36328125" style="191" bestFit="1" customWidth="1"/>
    <col min="6414" max="6663" width="9.08984375" style="191"/>
    <col min="6664" max="6664" width="28.90625" style="191" bestFit="1" customWidth="1"/>
    <col min="6665" max="6665" width="14" style="191" bestFit="1" customWidth="1"/>
    <col min="6666" max="6666" width="13" style="191" bestFit="1" customWidth="1"/>
    <col min="6667" max="6668" width="9.08984375" style="191"/>
    <col min="6669" max="6669" width="11.36328125" style="191" bestFit="1" customWidth="1"/>
    <col min="6670" max="6919" width="9.08984375" style="191"/>
    <col min="6920" max="6920" width="28.90625" style="191" bestFit="1" customWidth="1"/>
    <col min="6921" max="6921" width="14" style="191" bestFit="1" customWidth="1"/>
    <col min="6922" max="6922" width="13" style="191" bestFit="1" customWidth="1"/>
    <col min="6923" max="6924" width="9.08984375" style="191"/>
    <col min="6925" max="6925" width="11.36328125" style="191" bestFit="1" customWidth="1"/>
    <col min="6926" max="7175" width="9.08984375" style="191"/>
    <col min="7176" max="7176" width="28.90625" style="191" bestFit="1" customWidth="1"/>
    <col min="7177" max="7177" width="14" style="191" bestFit="1" customWidth="1"/>
    <col min="7178" max="7178" width="13" style="191" bestFit="1" customWidth="1"/>
    <col min="7179" max="7180" width="9.08984375" style="191"/>
    <col min="7181" max="7181" width="11.36328125" style="191" bestFit="1" customWidth="1"/>
    <col min="7182" max="7431" width="9.08984375" style="191"/>
    <col min="7432" max="7432" width="28.90625" style="191" bestFit="1" customWidth="1"/>
    <col min="7433" max="7433" width="14" style="191" bestFit="1" customWidth="1"/>
    <col min="7434" max="7434" width="13" style="191" bestFit="1" customWidth="1"/>
    <col min="7435" max="7436" width="9.08984375" style="191"/>
    <col min="7437" max="7437" width="11.36328125" style="191" bestFit="1" customWidth="1"/>
    <col min="7438" max="7687" width="9.08984375" style="191"/>
    <col min="7688" max="7688" width="28.90625" style="191" bestFit="1" customWidth="1"/>
    <col min="7689" max="7689" width="14" style="191" bestFit="1" customWidth="1"/>
    <col min="7690" max="7690" width="13" style="191" bestFit="1" customWidth="1"/>
    <col min="7691" max="7692" width="9.08984375" style="191"/>
    <col min="7693" max="7693" width="11.36328125" style="191" bestFit="1" customWidth="1"/>
    <col min="7694" max="7943" width="9.08984375" style="191"/>
    <col min="7944" max="7944" width="28.90625" style="191" bestFit="1" customWidth="1"/>
    <col min="7945" max="7945" width="14" style="191" bestFit="1" customWidth="1"/>
    <col min="7946" max="7946" width="13" style="191" bestFit="1" customWidth="1"/>
    <col min="7947" max="7948" width="9.08984375" style="191"/>
    <col min="7949" max="7949" width="11.36328125" style="191" bestFit="1" customWidth="1"/>
    <col min="7950" max="8199" width="9.08984375" style="191"/>
    <col min="8200" max="8200" width="28.90625" style="191" bestFit="1" customWidth="1"/>
    <col min="8201" max="8201" width="14" style="191" bestFit="1" customWidth="1"/>
    <col min="8202" max="8202" width="13" style="191" bestFit="1" customWidth="1"/>
    <col min="8203" max="8204" width="9.08984375" style="191"/>
    <col min="8205" max="8205" width="11.36328125" style="191" bestFit="1" customWidth="1"/>
    <col min="8206" max="8455" width="9.08984375" style="191"/>
    <col min="8456" max="8456" width="28.90625" style="191" bestFit="1" customWidth="1"/>
    <col min="8457" max="8457" width="14" style="191" bestFit="1" customWidth="1"/>
    <col min="8458" max="8458" width="13" style="191" bestFit="1" customWidth="1"/>
    <col min="8459" max="8460" width="9.08984375" style="191"/>
    <col min="8461" max="8461" width="11.36328125" style="191" bestFit="1" customWidth="1"/>
    <col min="8462" max="8711" width="9.08984375" style="191"/>
    <col min="8712" max="8712" width="28.90625" style="191" bestFit="1" customWidth="1"/>
    <col min="8713" max="8713" width="14" style="191" bestFit="1" customWidth="1"/>
    <col min="8714" max="8714" width="13" style="191" bestFit="1" customWidth="1"/>
    <col min="8715" max="8716" width="9.08984375" style="191"/>
    <col min="8717" max="8717" width="11.36328125" style="191" bestFit="1" customWidth="1"/>
    <col min="8718" max="8967" width="9.08984375" style="191"/>
    <col min="8968" max="8968" width="28.90625" style="191" bestFit="1" customWidth="1"/>
    <col min="8969" max="8969" width="14" style="191" bestFit="1" customWidth="1"/>
    <col min="8970" max="8970" width="13" style="191" bestFit="1" customWidth="1"/>
    <col min="8971" max="8972" width="9.08984375" style="191"/>
    <col min="8973" max="8973" width="11.36328125" style="191" bestFit="1" customWidth="1"/>
    <col min="8974" max="9223" width="9.08984375" style="191"/>
    <col min="9224" max="9224" width="28.90625" style="191" bestFit="1" customWidth="1"/>
    <col min="9225" max="9225" width="14" style="191" bestFit="1" customWidth="1"/>
    <col min="9226" max="9226" width="13" style="191" bestFit="1" customWidth="1"/>
    <col min="9227" max="9228" width="9.08984375" style="191"/>
    <col min="9229" max="9229" width="11.36328125" style="191" bestFit="1" customWidth="1"/>
    <col min="9230" max="9479" width="9.08984375" style="191"/>
    <col min="9480" max="9480" width="28.90625" style="191" bestFit="1" customWidth="1"/>
    <col min="9481" max="9481" width="14" style="191" bestFit="1" customWidth="1"/>
    <col min="9482" max="9482" width="13" style="191" bestFit="1" customWidth="1"/>
    <col min="9483" max="9484" width="9.08984375" style="191"/>
    <col min="9485" max="9485" width="11.36328125" style="191" bestFit="1" customWidth="1"/>
    <col min="9486" max="9735" width="9.08984375" style="191"/>
    <col min="9736" max="9736" width="28.90625" style="191" bestFit="1" customWidth="1"/>
    <col min="9737" max="9737" width="14" style="191" bestFit="1" customWidth="1"/>
    <col min="9738" max="9738" width="13" style="191" bestFit="1" customWidth="1"/>
    <col min="9739" max="9740" width="9.08984375" style="191"/>
    <col min="9741" max="9741" width="11.36328125" style="191" bestFit="1" customWidth="1"/>
    <col min="9742" max="9991" width="9.08984375" style="191"/>
    <col min="9992" max="9992" width="28.90625" style="191" bestFit="1" customWidth="1"/>
    <col min="9993" max="9993" width="14" style="191" bestFit="1" customWidth="1"/>
    <col min="9994" max="9994" width="13" style="191" bestFit="1" customWidth="1"/>
    <col min="9995" max="9996" width="9.08984375" style="191"/>
    <col min="9997" max="9997" width="11.36328125" style="191" bestFit="1" customWidth="1"/>
    <col min="9998" max="10247" width="9.08984375" style="191"/>
    <col min="10248" max="10248" width="28.90625" style="191" bestFit="1" customWidth="1"/>
    <col min="10249" max="10249" width="14" style="191" bestFit="1" customWidth="1"/>
    <col min="10250" max="10250" width="13" style="191" bestFit="1" customWidth="1"/>
    <col min="10251" max="10252" width="9.08984375" style="191"/>
    <col min="10253" max="10253" width="11.36328125" style="191" bestFit="1" customWidth="1"/>
    <col min="10254" max="10503" width="9.08984375" style="191"/>
    <col min="10504" max="10504" width="28.90625" style="191" bestFit="1" customWidth="1"/>
    <col min="10505" max="10505" width="14" style="191" bestFit="1" customWidth="1"/>
    <col min="10506" max="10506" width="13" style="191" bestFit="1" customWidth="1"/>
    <col min="10507" max="10508" width="9.08984375" style="191"/>
    <col min="10509" max="10509" width="11.36328125" style="191" bestFit="1" customWidth="1"/>
    <col min="10510" max="10759" width="9.08984375" style="191"/>
    <col min="10760" max="10760" width="28.90625" style="191" bestFit="1" customWidth="1"/>
    <col min="10761" max="10761" width="14" style="191" bestFit="1" customWidth="1"/>
    <col min="10762" max="10762" width="13" style="191" bestFit="1" customWidth="1"/>
    <col min="10763" max="10764" width="9.08984375" style="191"/>
    <col min="10765" max="10765" width="11.36328125" style="191" bestFit="1" customWidth="1"/>
    <col min="10766" max="11015" width="9.08984375" style="191"/>
    <col min="11016" max="11016" width="28.90625" style="191" bestFit="1" customWidth="1"/>
    <col min="11017" max="11017" width="14" style="191" bestFit="1" customWidth="1"/>
    <col min="11018" max="11018" width="13" style="191" bestFit="1" customWidth="1"/>
    <col min="11019" max="11020" width="9.08984375" style="191"/>
    <col min="11021" max="11021" width="11.36328125" style="191" bestFit="1" customWidth="1"/>
    <col min="11022" max="11271" width="9.08984375" style="191"/>
    <col min="11272" max="11272" width="28.90625" style="191" bestFit="1" customWidth="1"/>
    <col min="11273" max="11273" width="14" style="191" bestFit="1" customWidth="1"/>
    <col min="11274" max="11274" width="13" style="191" bestFit="1" customWidth="1"/>
    <col min="11275" max="11276" width="9.08984375" style="191"/>
    <col min="11277" max="11277" width="11.36328125" style="191" bestFit="1" customWidth="1"/>
    <col min="11278" max="11527" width="9.08984375" style="191"/>
    <col min="11528" max="11528" width="28.90625" style="191" bestFit="1" customWidth="1"/>
    <col min="11529" max="11529" width="14" style="191" bestFit="1" customWidth="1"/>
    <col min="11530" max="11530" width="13" style="191" bestFit="1" customWidth="1"/>
    <col min="11531" max="11532" width="9.08984375" style="191"/>
    <col min="11533" max="11533" width="11.36328125" style="191" bestFit="1" customWidth="1"/>
    <col min="11534" max="11783" width="9.08984375" style="191"/>
    <col min="11784" max="11784" width="28.90625" style="191" bestFit="1" customWidth="1"/>
    <col min="11785" max="11785" width="14" style="191" bestFit="1" customWidth="1"/>
    <col min="11786" max="11786" width="13" style="191" bestFit="1" customWidth="1"/>
    <col min="11787" max="11788" width="9.08984375" style="191"/>
    <col min="11789" max="11789" width="11.36328125" style="191" bestFit="1" customWidth="1"/>
    <col min="11790" max="12039" width="9.08984375" style="191"/>
    <col min="12040" max="12040" width="28.90625" style="191" bestFit="1" customWidth="1"/>
    <col min="12041" max="12041" width="14" style="191" bestFit="1" customWidth="1"/>
    <col min="12042" max="12042" width="13" style="191" bestFit="1" customWidth="1"/>
    <col min="12043" max="12044" width="9.08984375" style="191"/>
    <col min="12045" max="12045" width="11.36328125" style="191" bestFit="1" customWidth="1"/>
    <col min="12046" max="12295" width="9.08984375" style="191"/>
    <col min="12296" max="12296" width="28.90625" style="191" bestFit="1" customWidth="1"/>
    <col min="12297" max="12297" width="14" style="191" bestFit="1" customWidth="1"/>
    <col min="12298" max="12298" width="13" style="191" bestFit="1" customWidth="1"/>
    <col min="12299" max="12300" width="9.08984375" style="191"/>
    <col min="12301" max="12301" width="11.36328125" style="191" bestFit="1" customWidth="1"/>
    <col min="12302" max="12551" width="9.08984375" style="191"/>
    <col min="12552" max="12552" width="28.90625" style="191" bestFit="1" customWidth="1"/>
    <col min="12553" max="12553" width="14" style="191" bestFit="1" customWidth="1"/>
    <col min="12554" max="12554" width="13" style="191" bestFit="1" customWidth="1"/>
    <col min="12555" max="12556" width="9.08984375" style="191"/>
    <col min="12557" max="12557" width="11.36328125" style="191" bestFit="1" customWidth="1"/>
    <col min="12558" max="12807" width="9.08984375" style="191"/>
    <col min="12808" max="12808" width="28.90625" style="191" bestFit="1" customWidth="1"/>
    <col min="12809" max="12809" width="14" style="191" bestFit="1" customWidth="1"/>
    <col min="12810" max="12810" width="13" style="191" bestFit="1" customWidth="1"/>
    <col min="12811" max="12812" width="9.08984375" style="191"/>
    <col min="12813" max="12813" width="11.36328125" style="191" bestFit="1" customWidth="1"/>
    <col min="12814" max="13063" width="9.08984375" style="191"/>
    <col min="13064" max="13064" width="28.90625" style="191" bestFit="1" customWidth="1"/>
    <col min="13065" max="13065" width="14" style="191" bestFit="1" customWidth="1"/>
    <col min="13066" max="13066" width="13" style="191" bestFit="1" customWidth="1"/>
    <col min="13067" max="13068" width="9.08984375" style="191"/>
    <col min="13069" max="13069" width="11.36328125" style="191" bestFit="1" customWidth="1"/>
    <col min="13070" max="13319" width="9.08984375" style="191"/>
    <col min="13320" max="13320" width="28.90625" style="191" bestFit="1" customWidth="1"/>
    <col min="13321" max="13321" width="14" style="191" bestFit="1" customWidth="1"/>
    <col min="13322" max="13322" width="13" style="191" bestFit="1" customWidth="1"/>
    <col min="13323" max="13324" width="9.08984375" style="191"/>
    <col min="13325" max="13325" width="11.36328125" style="191" bestFit="1" customWidth="1"/>
    <col min="13326" max="13575" width="9.08984375" style="191"/>
    <col min="13576" max="13576" width="28.90625" style="191" bestFit="1" customWidth="1"/>
    <col min="13577" max="13577" width="14" style="191" bestFit="1" customWidth="1"/>
    <col min="13578" max="13578" width="13" style="191" bestFit="1" customWidth="1"/>
    <col min="13579" max="13580" width="9.08984375" style="191"/>
    <col min="13581" max="13581" width="11.36328125" style="191" bestFit="1" customWidth="1"/>
    <col min="13582" max="13831" width="9.08984375" style="191"/>
    <col min="13832" max="13832" width="28.90625" style="191" bestFit="1" customWidth="1"/>
    <col min="13833" max="13833" width="14" style="191" bestFit="1" customWidth="1"/>
    <col min="13834" max="13834" width="13" style="191" bestFit="1" customWidth="1"/>
    <col min="13835" max="13836" width="9.08984375" style="191"/>
    <col min="13837" max="13837" width="11.36328125" style="191" bestFit="1" customWidth="1"/>
    <col min="13838" max="14087" width="9.08984375" style="191"/>
    <col min="14088" max="14088" width="28.90625" style="191" bestFit="1" customWidth="1"/>
    <col min="14089" max="14089" width="14" style="191" bestFit="1" customWidth="1"/>
    <col min="14090" max="14090" width="13" style="191" bestFit="1" customWidth="1"/>
    <col min="14091" max="14092" width="9.08984375" style="191"/>
    <col min="14093" max="14093" width="11.36328125" style="191" bestFit="1" customWidth="1"/>
    <col min="14094" max="14343" width="9.08984375" style="191"/>
    <col min="14344" max="14344" width="28.90625" style="191" bestFit="1" customWidth="1"/>
    <col min="14345" max="14345" width="14" style="191" bestFit="1" customWidth="1"/>
    <col min="14346" max="14346" width="13" style="191" bestFit="1" customWidth="1"/>
    <col min="14347" max="14348" width="9.08984375" style="191"/>
    <col min="14349" max="14349" width="11.36328125" style="191" bestFit="1" customWidth="1"/>
    <col min="14350" max="14599" width="9.08984375" style="191"/>
    <col min="14600" max="14600" width="28.90625" style="191" bestFit="1" customWidth="1"/>
    <col min="14601" max="14601" width="14" style="191" bestFit="1" customWidth="1"/>
    <col min="14602" max="14602" width="13" style="191" bestFit="1" customWidth="1"/>
    <col min="14603" max="14604" width="9.08984375" style="191"/>
    <col min="14605" max="14605" width="11.36328125" style="191" bestFit="1" customWidth="1"/>
    <col min="14606" max="14855" width="9.08984375" style="191"/>
    <col min="14856" max="14856" width="28.90625" style="191" bestFit="1" customWidth="1"/>
    <col min="14857" max="14857" width="14" style="191" bestFit="1" customWidth="1"/>
    <col min="14858" max="14858" width="13" style="191" bestFit="1" customWidth="1"/>
    <col min="14859" max="14860" width="9.08984375" style="191"/>
    <col min="14861" max="14861" width="11.36328125" style="191" bestFit="1" customWidth="1"/>
    <col min="14862" max="15111" width="9.08984375" style="191"/>
    <col min="15112" max="15112" width="28.90625" style="191" bestFit="1" customWidth="1"/>
    <col min="15113" max="15113" width="14" style="191" bestFit="1" customWidth="1"/>
    <col min="15114" max="15114" width="13" style="191" bestFit="1" customWidth="1"/>
    <col min="15115" max="15116" width="9.08984375" style="191"/>
    <col min="15117" max="15117" width="11.36328125" style="191" bestFit="1" customWidth="1"/>
    <col min="15118" max="15367" width="9.08984375" style="191"/>
    <col min="15368" max="15368" width="28.90625" style="191" bestFit="1" customWidth="1"/>
    <col min="15369" max="15369" width="14" style="191" bestFit="1" customWidth="1"/>
    <col min="15370" max="15370" width="13" style="191" bestFit="1" customWidth="1"/>
    <col min="15371" max="15372" width="9.08984375" style="191"/>
    <col min="15373" max="15373" width="11.36328125" style="191" bestFit="1" customWidth="1"/>
    <col min="15374" max="15623" width="9.08984375" style="191"/>
    <col min="15624" max="15624" width="28.90625" style="191" bestFit="1" customWidth="1"/>
    <col min="15625" max="15625" width="14" style="191" bestFit="1" customWidth="1"/>
    <col min="15626" max="15626" width="13" style="191" bestFit="1" customWidth="1"/>
    <col min="15627" max="15628" width="9.08984375" style="191"/>
    <col min="15629" max="15629" width="11.36328125" style="191" bestFit="1" customWidth="1"/>
    <col min="15630" max="15879" width="9.08984375" style="191"/>
    <col min="15880" max="15880" width="28.90625" style="191" bestFit="1" customWidth="1"/>
    <col min="15881" max="15881" width="14" style="191" bestFit="1" customWidth="1"/>
    <col min="15882" max="15882" width="13" style="191" bestFit="1" customWidth="1"/>
    <col min="15883" max="15884" width="9.08984375" style="191"/>
    <col min="15885" max="15885" width="11.36328125" style="191" bestFit="1" customWidth="1"/>
    <col min="15886" max="16135" width="9.08984375" style="191"/>
    <col min="16136" max="16136" width="28.90625" style="191" bestFit="1" customWidth="1"/>
    <col min="16137" max="16137" width="14" style="191" bestFit="1" customWidth="1"/>
    <col min="16138" max="16138" width="13" style="191" bestFit="1" customWidth="1"/>
    <col min="16139" max="16140" width="9.08984375" style="191"/>
    <col min="16141" max="16141" width="11.36328125" style="191" bestFit="1" customWidth="1"/>
    <col min="16142" max="16384" width="9.08984375" style="191"/>
  </cols>
  <sheetData>
    <row r="1" spans="1:12" ht="15.5" thickTop="1" thickBot="1">
      <c r="A1" s="189" t="s">
        <v>555</v>
      </c>
      <c r="B1" s="190" t="s">
        <v>556</v>
      </c>
    </row>
    <row r="2" spans="1:12" ht="14" thickTop="1" thickBot="1">
      <c r="A2" s="189" t="s">
        <v>203</v>
      </c>
      <c r="B2" s="189" t="s">
        <v>204</v>
      </c>
      <c r="C2" s="189" t="s">
        <v>205</v>
      </c>
      <c r="D2" s="189" t="s">
        <v>206</v>
      </c>
      <c r="E2" s="189" t="s">
        <v>207</v>
      </c>
      <c r="F2" s="189" t="s">
        <v>208</v>
      </c>
      <c r="G2" s="189" t="s">
        <v>209</v>
      </c>
      <c r="H2" s="189" t="s">
        <v>210</v>
      </c>
      <c r="I2" s="193" t="s">
        <v>211</v>
      </c>
      <c r="J2" s="189" t="s">
        <v>212</v>
      </c>
      <c r="K2" s="189" t="s">
        <v>213</v>
      </c>
      <c r="L2" s="189" t="s">
        <v>114</v>
      </c>
    </row>
    <row r="3" spans="1:12" ht="15" thickTop="1">
      <c r="A3" s="194" t="s">
        <v>214</v>
      </c>
      <c r="B3" s="194" t="s">
        <v>557</v>
      </c>
      <c r="C3" s="194" t="s">
        <v>558</v>
      </c>
      <c r="D3" s="194" t="s">
        <v>559</v>
      </c>
      <c r="E3" s="194" t="s">
        <v>218</v>
      </c>
      <c r="F3" s="194"/>
      <c r="G3" s="194"/>
      <c r="H3" s="194" t="s">
        <v>560</v>
      </c>
      <c r="I3" s="192">
        <v>8880011.1199999992</v>
      </c>
      <c r="J3" s="194" t="s">
        <v>561</v>
      </c>
      <c r="K3" s="191">
        <v>3</v>
      </c>
      <c r="L3" s="191">
        <v>2021</v>
      </c>
    </row>
    <row r="4" spans="1:12">
      <c r="A4" s="194" t="s">
        <v>214</v>
      </c>
      <c r="B4" s="194" t="s">
        <v>557</v>
      </c>
      <c r="C4" s="194" t="s">
        <v>545</v>
      </c>
      <c r="D4" s="194" t="s">
        <v>222</v>
      </c>
      <c r="E4" s="194" t="s">
        <v>562</v>
      </c>
      <c r="F4" s="194" t="s">
        <v>563</v>
      </c>
      <c r="G4" s="194" t="s">
        <v>564</v>
      </c>
      <c r="H4" s="194" t="s">
        <v>565</v>
      </c>
      <c r="I4" s="249">
        <v>56049.69</v>
      </c>
      <c r="J4" s="194" t="s">
        <v>566</v>
      </c>
      <c r="K4" s="191">
        <v>4</v>
      </c>
      <c r="L4" s="191">
        <v>2021</v>
      </c>
    </row>
    <row r="5" spans="1:12">
      <c r="A5" s="194" t="s">
        <v>214</v>
      </c>
      <c r="B5" s="194" t="s">
        <v>557</v>
      </c>
      <c r="C5" s="194" t="s">
        <v>545</v>
      </c>
      <c r="D5" s="194" t="s">
        <v>222</v>
      </c>
      <c r="E5" s="194" t="s">
        <v>567</v>
      </c>
      <c r="F5" s="194" t="s">
        <v>563</v>
      </c>
      <c r="G5" s="194" t="s">
        <v>568</v>
      </c>
      <c r="H5" s="194" t="s">
        <v>565</v>
      </c>
      <c r="I5" s="249">
        <v>13322.45</v>
      </c>
      <c r="J5" s="194" t="s">
        <v>566</v>
      </c>
      <c r="K5" s="191">
        <v>4</v>
      </c>
      <c r="L5" s="191">
        <v>2021</v>
      </c>
    </row>
    <row r="6" spans="1:12">
      <c r="A6" s="194" t="s">
        <v>214</v>
      </c>
      <c r="B6" s="194" t="s">
        <v>557</v>
      </c>
      <c r="C6" s="194" t="s">
        <v>221</v>
      </c>
      <c r="D6" s="194" t="s">
        <v>222</v>
      </c>
      <c r="E6" s="194" t="s">
        <v>569</v>
      </c>
      <c r="F6" s="194" t="s">
        <v>563</v>
      </c>
      <c r="G6" s="194" t="s">
        <v>570</v>
      </c>
      <c r="H6" s="194" t="s">
        <v>565</v>
      </c>
      <c r="I6" s="249">
        <v>6706.25</v>
      </c>
      <c r="J6" s="194" t="s">
        <v>571</v>
      </c>
      <c r="K6" s="191">
        <v>4</v>
      </c>
      <c r="L6" s="191">
        <v>2021</v>
      </c>
    </row>
    <row r="7" spans="1:12">
      <c r="A7" s="194" t="s">
        <v>214</v>
      </c>
      <c r="B7" s="194" t="s">
        <v>557</v>
      </c>
      <c r="C7" s="194" t="s">
        <v>545</v>
      </c>
      <c r="D7" s="194" t="s">
        <v>222</v>
      </c>
      <c r="E7" s="194" t="s">
        <v>572</v>
      </c>
      <c r="F7" s="194" t="s">
        <v>563</v>
      </c>
      <c r="G7" s="194" t="s">
        <v>573</v>
      </c>
      <c r="H7" s="194" t="s">
        <v>565</v>
      </c>
      <c r="I7" s="249">
        <v>26322.91</v>
      </c>
      <c r="J7" s="194" t="s">
        <v>574</v>
      </c>
      <c r="K7" s="191">
        <v>5</v>
      </c>
      <c r="L7" s="191">
        <v>2021</v>
      </c>
    </row>
    <row r="8" spans="1:12">
      <c r="A8" s="194" t="s">
        <v>214</v>
      </c>
      <c r="B8" s="194" t="s">
        <v>557</v>
      </c>
      <c r="C8" s="194" t="s">
        <v>221</v>
      </c>
      <c r="D8" s="194" t="s">
        <v>222</v>
      </c>
      <c r="E8" s="194" t="s">
        <v>575</v>
      </c>
      <c r="F8" s="194" t="s">
        <v>576</v>
      </c>
      <c r="G8" s="194" t="s">
        <v>577</v>
      </c>
      <c r="H8" s="194" t="s">
        <v>578</v>
      </c>
      <c r="I8" s="249">
        <v>7950.38</v>
      </c>
      <c r="J8" s="194" t="s">
        <v>579</v>
      </c>
      <c r="K8" s="191">
        <v>5</v>
      </c>
      <c r="L8" s="191">
        <v>2021</v>
      </c>
    </row>
    <row r="9" spans="1:12">
      <c r="A9" s="194" t="s">
        <v>214</v>
      </c>
      <c r="B9" s="194" t="s">
        <v>557</v>
      </c>
      <c r="C9" s="194" t="s">
        <v>558</v>
      </c>
      <c r="D9" s="194" t="s">
        <v>559</v>
      </c>
      <c r="E9" s="194" t="s">
        <v>218</v>
      </c>
      <c r="F9" s="194"/>
      <c r="G9" s="194"/>
      <c r="H9" s="194" t="s">
        <v>560</v>
      </c>
      <c r="I9" s="192">
        <v>546141.47</v>
      </c>
      <c r="J9" s="194" t="s">
        <v>580</v>
      </c>
      <c r="K9" s="191">
        <v>6</v>
      </c>
      <c r="L9" s="191">
        <v>2021</v>
      </c>
    </row>
    <row r="10" spans="1:12">
      <c r="A10" s="194" t="s">
        <v>214</v>
      </c>
      <c r="B10" s="194" t="s">
        <v>557</v>
      </c>
      <c r="C10" s="194" t="s">
        <v>558</v>
      </c>
      <c r="D10" s="194" t="s">
        <v>559</v>
      </c>
      <c r="E10" s="194" t="s">
        <v>218</v>
      </c>
      <c r="F10" s="194"/>
      <c r="G10" s="194"/>
      <c r="H10" s="194" t="s">
        <v>560</v>
      </c>
      <c r="I10" s="192">
        <v>49011.93</v>
      </c>
      <c r="J10" s="194" t="s">
        <v>580</v>
      </c>
      <c r="K10" s="191">
        <v>6</v>
      </c>
      <c r="L10" s="191">
        <v>2021</v>
      </c>
    </row>
    <row r="11" spans="1:12">
      <c r="A11" s="194" t="s">
        <v>214</v>
      </c>
      <c r="B11" s="194" t="s">
        <v>557</v>
      </c>
      <c r="C11" s="194" t="s">
        <v>558</v>
      </c>
      <c r="D11" s="194" t="s">
        <v>559</v>
      </c>
      <c r="E11" s="194" t="s">
        <v>218</v>
      </c>
      <c r="F11" s="194"/>
      <c r="G11" s="194"/>
      <c r="H11" s="194" t="s">
        <v>560</v>
      </c>
      <c r="I11" s="192">
        <v>649310.02</v>
      </c>
      <c r="J11" s="194" t="s">
        <v>580</v>
      </c>
      <c r="K11" s="191">
        <v>6</v>
      </c>
      <c r="L11" s="191">
        <v>2021</v>
      </c>
    </row>
    <row r="12" spans="1:12">
      <c r="A12" s="194" t="s">
        <v>214</v>
      </c>
      <c r="B12" s="194" t="s">
        <v>557</v>
      </c>
      <c r="C12" s="194" t="s">
        <v>558</v>
      </c>
      <c r="D12" s="194" t="s">
        <v>559</v>
      </c>
      <c r="E12" s="194" t="s">
        <v>218</v>
      </c>
      <c r="F12" s="194"/>
      <c r="G12" s="194"/>
      <c r="H12" s="194" t="s">
        <v>581</v>
      </c>
      <c r="I12" s="192">
        <v>154252.16</v>
      </c>
      <c r="J12" s="194" t="s">
        <v>582</v>
      </c>
      <c r="K12" s="191">
        <v>6</v>
      </c>
      <c r="L12" s="191">
        <v>2021</v>
      </c>
    </row>
    <row r="13" spans="1:12">
      <c r="A13" s="194" t="s">
        <v>214</v>
      </c>
      <c r="B13" s="194" t="s">
        <v>557</v>
      </c>
      <c r="C13" s="194" t="s">
        <v>558</v>
      </c>
      <c r="D13" s="194" t="s">
        <v>559</v>
      </c>
      <c r="E13" s="194" t="s">
        <v>218</v>
      </c>
      <c r="F13" s="194"/>
      <c r="G13" s="194"/>
      <c r="H13" s="194" t="s">
        <v>583</v>
      </c>
      <c r="I13" s="192">
        <v>58876.56</v>
      </c>
      <c r="J13" s="194" t="s">
        <v>582</v>
      </c>
      <c r="K13" s="191">
        <v>6</v>
      </c>
      <c r="L13" s="191">
        <v>2021</v>
      </c>
    </row>
    <row r="14" spans="1:12">
      <c r="A14" s="194" t="s">
        <v>214</v>
      </c>
      <c r="B14" s="194" t="s">
        <v>557</v>
      </c>
      <c r="C14" s="194" t="s">
        <v>221</v>
      </c>
      <c r="D14" s="194" t="s">
        <v>228</v>
      </c>
      <c r="E14" s="194" t="s">
        <v>218</v>
      </c>
      <c r="F14" s="194"/>
      <c r="G14" s="194"/>
      <c r="H14" s="194" t="s">
        <v>584</v>
      </c>
      <c r="I14" s="249">
        <v>1469</v>
      </c>
      <c r="J14" s="194" t="s">
        <v>585</v>
      </c>
      <c r="K14" s="191">
        <v>6</v>
      </c>
      <c r="L14" s="191">
        <v>2021</v>
      </c>
    </row>
    <row r="15" spans="1:12">
      <c r="A15" s="194" t="s">
        <v>214</v>
      </c>
      <c r="B15" s="194" t="s">
        <v>557</v>
      </c>
      <c r="C15" s="194" t="s">
        <v>271</v>
      </c>
      <c r="D15" s="194" t="s">
        <v>228</v>
      </c>
      <c r="E15" s="194" t="s">
        <v>218</v>
      </c>
      <c r="F15" s="194"/>
      <c r="G15" s="194"/>
      <c r="H15" s="194" t="s">
        <v>586</v>
      </c>
      <c r="I15" s="249">
        <v>3106.5</v>
      </c>
      <c r="J15" s="194" t="s">
        <v>587</v>
      </c>
      <c r="K15" s="191">
        <v>6</v>
      </c>
      <c r="L15" s="191">
        <v>2021</v>
      </c>
    </row>
    <row r="16" spans="1:12">
      <c r="A16" s="194" t="s">
        <v>214</v>
      </c>
      <c r="B16" s="194" t="s">
        <v>557</v>
      </c>
      <c r="C16" s="194" t="s">
        <v>545</v>
      </c>
      <c r="D16" s="194" t="s">
        <v>228</v>
      </c>
      <c r="E16" s="194" t="s">
        <v>218</v>
      </c>
      <c r="F16" s="194"/>
      <c r="G16" s="194"/>
      <c r="H16" s="194" t="s">
        <v>565</v>
      </c>
      <c r="I16" s="249">
        <v>9027</v>
      </c>
      <c r="J16" s="194" t="s">
        <v>273</v>
      </c>
      <c r="K16" s="191">
        <v>7</v>
      </c>
      <c r="L16" s="191">
        <v>2021</v>
      </c>
    </row>
    <row r="17" spans="1:12">
      <c r="A17" s="194" t="s">
        <v>214</v>
      </c>
      <c r="B17" s="194" t="s">
        <v>557</v>
      </c>
      <c r="C17" s="194" t="s">
        <v>558</v>
      </c>
      <c r="D17" s="194" t="s">
        <v>559</v>
      </c>
      <c r="E17" s="194" t="s">
        <v>218</v>
      </c>
      <c r="F17" s="194"/>
      <c r="G17" s="194"/>
      <c r="H17" s="194" t="s">
        <v>588</v>
      </c>
      <c r="I17" s="192">
        <v>58969.4</v>
      </c>
      <c r="J17" s="194" t="s">
        <v>582</v>
      </c>
      <c r="K17" s="191">
        <v>7</v>
      </c>
      <c r="L17" s="191">
        <v>2021</v>
      </c>
    </row>
    <row r="18" spans="1:12">
      <c r="A18" s="194" t="s">
        <v>214</v>
      </c>
      <c r="B18" s="194" t="s">
        <v>557</v>
      </c>
      <c r="C18" s="194" t="s">
        <v>271</v>
      </c>
      <c r="D18" s="194" t="s">
        <v>228</v>
      </c>
      <c r="E18" s="194" t="s">
        <v>218</v>
      </c>
      <c r="F18" s="194"/>
      <c r="G18" s="194"/>
      <c r="H18" s="194" t="s">
        <v>586</v>
      </c>
      <c r="I18" s="249">
        <v>-3106.5</v>
      </c>
      <c r="J18" s="194" t="s">
        <v>587</v>
      </c>
      <c r="K18" s="191">
        <v>7</v>
      </c>
      <c r="L18" s="191">
        <v>2021</v>
      </c>
    </row>
    <row r="19" spans="1:12">
      <c r="A19" s="194" t="s">
        <v>214</v>
      </c>
      <c r="B19" s="194" t="s">
        <v>557</v>
      </c>
      <c r="C19" s="194" t="s">
        <v>221</v>
      </c>
      <c r="D19" s="194" t="s">
        <v>228</v>
      </c>
      <c r="E19" s="194" t="s">
        <v>218</v>
      </c>
      <c r="F19" s="194"/>
      <c r="G19" s="194"/>
      <c r="H19" s="194" t="s">
        <v>584</v>
      </c>
      <c r="I19" s="249">
        <v>-1469</v>
      </c>
      <c r="J19" s="194" t="s">
        <v>585</v>
      </c>
      <c r="K19" s="191">
        <v>7</v>
      </c>
      <c r="L19" s="191">
        <v>2021</v>
      </c>
    </row>
    <row r="20" spans="1:12">
      <c r="A20" s="194" t="s">
        <v>214</v>
      </c>
      <c r="B20" s="194" t="s">
        <v>557</v>
      </c>
      <c r="C20" s="194" t="s">
        <v>221</v>
      </c>
      <c r="D20" s="194" t="s">
        <v>222</v>
      </c>
      <c r="E20" s="194" t="s">
        <v>589</v>
      </c>
      <c r="F20" s="194" t="s">
        <v>576</v>
      </c>
      <c r="G20" s="194" t="s">
        <v>590</v>
      </c>
      <c r="H20" s="194" t="s">
        <v>578</v>
      </c>
      <c r="I20" s="249">
        <v>5694.08</v>
      </c>
      <c r="J20" s="194" t="s">
        <v>591</v>
      </c>
      <c r="K20" s="191">
        <v>7</v>
      </c>
      <c r="L20" s="191">
        <v>2021</v>
      </c>
    </row>
    <row r="21" spans="1:12">
      <c r="A21" s="194" t="s">
        <v>214</v>
      </c>
      <c r="B21" s="194" t="s">
        <v>557</v>
      </c>
      <c r="C21" s="194" t="s">
        <v>221</v>
      </c>
      <c r="D21" s="194" t="s">
        <v>222</v>
      </c>
      <c r="E21" s="194" t="s">
        <v>592</v>
      </c>
      <c r="F21" s="194" t="s">
        <v>576</v>
      </c>
      <c r="G21" s="194" t="s">
        <v>593</v>
      </c>
      <c r="H21" s="194" t="s">
        <v>578</v>
      </c>
      <c r="I21" s="249">
        <v>1800.08</v>
      </c>
      <c r="J21" s="194" t="s">
        <v>591</v>
      </c>
      <c r="K21" s="191">
        <v>7</v>
      </c>
      <c r="L21" s="191">
        <v>2021</v>
      </c>
    </row>
    <row r="22" spans="1:12">
      <c r="A22" s="194" t="s">
        <v>214</v>
      </c>
      <c r="B22" s="194" t="s">
        <v>557</v>
      </c>
      <c r="C22" s="194" t="s">
        <v>221</v>
      </c>
      <c r="D22" s="194" t="s">
        <v>222</v>
      </c>
      <c r="E22" s="194" t="s">
        <v>594</v>
      </c>
      <c r="F22" s="194" t="s">
        <v>576</v>
      </c>
      <c r="G22" s="194" t="s">
        <v>595</v>
      </c>
      <c r="H22" s="194" t="s">
        <v>578</v>
      </c>
      <c r="I22" s="249">
        <v>1300.05</v>
      </c>
      <c r="J22" s="194" t="s">
        <v>591</v>
      </c>
      <c r="K22" s="191">
        <v>7</v>
      </c>
      <c r="L22" s="191">
        <v>2021</v>
      </c>
    </row>
    <row r="23" spans="1:12">
      <c r="A23" s="194" t="s">
        <v>214</v>
      </c>
      <c r="B23" s="194" t="s">
        <v>557</v>
      </c>
      <c r="C23" s="194" t="s">
        <v>221</v>
      </c>
      <c r="D23" s="194" t="s">
        <v>222</v>
      </c>
      <c r="E23" s="194" t="s">
        <v>596</v>
      </c>
      <c r="F23" s="194" t="s">
        <v>576</v>
      </c>
      <c r="G23" s="194" t="s">
        <v>597</v>
      </c>
      <c r="H23" s="194" t="s">
        <v>578</v>
      </c>
      <c r="I23" s="249">
        <v>2900.13</v>
      </c>
      <c r="J23" s="194" t="s">
        <v>591</v>
      </c>
      <c r="K23" s="191">
        <v>7</v>
      </c>
      <c r="L23" s="191">
        <v>2021</v>
      </c>
    </row>
    <row r="24" spans="1:12">
      <c r="A24" s="194" t="s">
        <v>214</v>
      </c>
      <c r="B24" s="194" t="s">
        <v>557</v>
      </c>
      <c r="C24" s="194" t="s">
        <v>216</v>
      </c>
      <c r="D24" s="194" t="s">
        <v>222</v>
      </c>
      <c r="E24" s="194" t="s">
        <v>218</v>
      </c>
      <c r="F24" s="194"/>
      <c r="G24" s="194"/>
      <c r="H24" s="194" t="s">
        <v>598</v>
      </c>
      <c r="I24" s="249">
        <v>540.54999999999995</v>
      </c>
      <c r="J24" s="194" t="s">
        <v>220</v>
      </c>
      <c r="K24" s="191">
        <v>8</v>
      </c>
      <c r="L24" s="191">
        <v>2021</v>
      </c>
    </row>
    <row r="25" spans="1:12">
      <c r="A25" s="194" t="s">
        <v>214</v>
      </c>
      <c r="B25" s="194" t="s">
        <v>557</v>
      </c>
      <c r="C25" s="194" t="s">
        <v>558</v>
      </c>
      <c r="D25" s="194" t="s">
        <v>559</v>
      </c>
      <c r="E25" s="194" t="s">
        <v>218</v>
      </c>
      <c r="F25" s="194"/>
      <c r="G25" s="194"/>
      <c r="H25" s="194" t="s">
        <v>599</v>
      </c>
      <c r="I25" s="192">
        <v>57988.77</v>
      </c>
      <c r="J25" s="194" t="s">
        <v>600</v>
      </c>
      <c r="K25" s="191">
        <v>8</v>
      </c>
      <c r="L25" s="191">
        <v>2021</v>
      </c>
    </row>
    <row r="26" spans="1:12">
      <c r="A26" s="194" t="s">
        <v>214</v>
      </c>
      <c r="B26" s="194" t="s">
        <v>557</v>
      </c>
      <c r="C26" s="194" t="s">
        <v>558</v>
      </c>
      <c r="D26" s="194" t="s">
        <v>559</v>
      </c>
      <c r="E26" s="194" t="s">
        <v>218</v>
      </c>
      <c r="F26" s="194"/>
      <c r="G26" s="194"/>
      <c r="H26" s="194" t="s">
        <v>601</v>
      </c>
      <c r="I26" s="192">
        <v>-5126.49</v>
      </c>
      <c r="J26" s="194" t="s">
        <v>600</v>
      </c>
      <c r="K26" s="191">
        <v>8</v>
      </c>
      <c r="L26" s="191">
        <v>2021</v>
      </c>
    </row>
    <row r="27" spans="1:12">
      <c r="A27" s="194" t="s">
        <v>214</v>
      </c>
      <c r="B27" s="194" t="s">
        <v>557</v>
      </c>
      <c r="C27" s="194" t="s">
        <v>221</v>
      </c>
      <c r="D27" s="194" t="s">
        <v>228</v>
      </c>
      <c r="E27" s="194" t="s">
        <v>218</v>
      </c>
      <c r="F27" s="194"/>
      <c r="G27" s="194"/>
      <c r="H27" s="194" t="s">
        <v>602</v>
      </c>
      <c r="I27" s="249">
        <v>11316</v>
      </c>
      <c r="J27" s="194" t="s">
        <v>603</v>
      </c>
      <c r="K27" s="191">
        <v>8</v>
      </c>
      <c r="L27" s="191">
        <v>2021</v>
      </c>
    </row>
    <row r="28" spans="1:12">
      <c r="A28" s="194" t="s">
        <v>214</v>
      </c>
      <c r="B28" s="194" t="s">
        <v>557</v>
      </c>
      <c r="C28" s="194" t="s">
        <v>221</v>
      </c>
      <c r="D28" s="194" t="s">
        <v>228</v>
      </c>
      <c r="E28" s="194" t="s">
        <v>218</v>
      </c>
      <c r="F28" s="194"/>
      <c r="G28" s="194"/>
      <c r="H28" s="194" t="s">
        <v>602</v>
      </c>
      <c r="I28" s="249">
        <v>11086</v>
      </c>
      <c r="J28" s="194" t="s">
        <v>603</v>
      </c>
      <c r="K28" s="191">
        <v>8</v>
      </c>
      <c r="L28" s="191">
        <v>2021</v>
      </c>
    </row>
    <row r="29" spans="1:12">
      <c r="A29" s="194" t="s">
        <v>214</v>
      </c>
      <c r="B29" s="194" t="s">
        <v>557</v>
      </c>
      <c r="C29" s="194" t="s">
        <v>545</v>
      </c>
      <c r="D29" s="194" t="s">
        <v>228</v>
      </c>
      <c r="E29" s="194" t="s">
        <v>218</v>
      </c>
      <c r="F29" s="194"/>
      <c r="G29" s="194"/>
      <c r="H29" s="194" t="s">
        <v>565</v>
      </c>
      <c r="I29" s="249">
        <v>-9027</v>
      </c>
      <c r="J29" s="194" t="s">
        <v>273</v>
      </c>
      <c r="K29" s="191">
        <v>8</v>
      </c>
      <c r="L29" s="191">
        <v>2021</v>
      </c>
    </row>
    <row r="30" spans="1:12">
      <c r="A30" s="194" t="s">
        <v>214</v>
      </c>
      <c r="B30" s="194" t="s">
        <v>557</v>
      </c>
      <c r="C30" s="194" t="s">
        <v>221</v>
      </c>
      <c r="D30" s="194" t="s">
        <v>217</v>
      </c>
      <c r="E30" s="194" t="s">
        <v>604</v>
      </c>
      <c r="F30" s="194" t="s">
        <v>576</v>
      </c>
      <c r="G30" s="194" t="s">
        <v>605</v>
      </c>
      <c r="H30" s="194" t="s">
        <v>578</v>
      </c>
      <c r="I30" s="249">
        <v>169.5</v>
      </c>
      <c r="J30" s="194" t="s">
        <v>227</v>
      </c>
      <c r="K30" s="191">
        <v>8</v>
      </c>
      <c r="L30" s="191">
        <v>2021</v>
      </c>
    </row>
    <row r="31" spans="1:12">
      <c r="A31" s="194" t="s">
        <v>214</v>
      </c>
      <c r="B31" s="194" t="s">
        <v>557</v>
      </c>
      <c r="C31" s="194" t="s">
        <v>545</v>
      </c>
      <c r="D31" s="194" t="s">
        <v>222</v>
      </c>
      <c r="E31" s="194" t="s">
        <v>606</v>
      </c>
      <c r="F31" s="194" t="s">
        <v>563</v>
      </c>
      <c r="G31" s="194" t="s">
        <v>607</v>
      </c>
      <c r="H31" s="194" t="s">
        <v>565</v>
      </c>
      <c r="I31" s="249">
        <v>9027</v>
      </c>
      <c r="J31" s="194" t="s">
        <v>608</v>
      </c>
      <c r="K31" s="191">
        <v>8</v>
      </c>
      <c r="L31" s="191">
        <v>2021</v>
      </c>
    </row>
    <row r="32" spans="1:12">
      <c r="A32" s="194" t="s">
        <v>214</v>
      </c>
      <c r="B32" s="194" t="s">
        <v>557</v>
      </c>
      <c r="C32" s="194" t="s">
        <v>216</v>
      </c>
      <c r="D32" s="194" t="s">
        <v>228</v>
      </c>
      <c r="E32" s="194" t="s">
        <v>218</v>
      </c>
      <c r="F32" s="194"/>
      <c r="G32" s="194"/>
      <c r="H32" s="194" t="s">
        <v>584</v>
      </c>
      <c r="I32" s="249">
        <v>226</v>
      </c>
      <c r="J32" s="194" t="s">
        <v>230</v>
      </c>
      <c r="K32" s="191">
        <v>9</v>
      </c>
      <c r="L32" s="191">
        <v>2021</v>
      </c>
    </row>
    <row r="33" spans="1:12">
      <c r="A33" s="194" t="s">
        <v>214</v>
      </c>
      <c r="B33" s="194" t="s">
        <v>557</v>
      </c>
      <c r="C33" s="194" t="s">
        <v>216</v>
      </c>
      <c r="D33" s="194" t="s">
        <v>222</v>
      </c>
      <c r="E33" s="194" t="s">
        <v>218</v>
      </c>
      <c r="F33" s="194"/>
      <c r="G33" s="194"/>
      <c r="H33" s="194" t="s">
        <v>598</v>
      </c>
      <c r="I33" s="249">
        <v>1913.54</v>
      </c>
      <c r="J33" s="194" t="s">
        <v>609</v>
      </c>
      <c r="K33" s="191">
        <v>9</v>
      </c>
      <c r="L33" s="191">
        <v>2021</v>
      </c>
    </row>
    <row r="34" spans="1:12">
      <c r="A34" s="194" t="s">
        <v>214</v>
      </c>
      <c r="B34" s="194" t="s">
        <v>557</v>
      </c>
      <c r="C34" s="194" t="s">
        <v>216</v>
      </c>
      <c r="D34" s="194" t="s">
        <v>222</v>
      </c>
      <c r="E34" s="194" t="s">
        <v>218</v>
      </c>
      <c r="F34" s="194"/>
      <c r="G34" s="194"/>
      <c r="H34" s="194" t="s">
        <v>610</v>
      </c>
      <c r="I34" s="249">
        <v>-540.54999999999995</v>
      </c>
      <c r="J34" s="194" t="s">
        <v>609</v>
      </c>
      <c r="K34" s="191">
        <v>9</v>
      </c>
      <c r="L34" s="191">
        <v>2021</v>
      </c>
    </row>
    <row r="35" spans="1:12">
      <c r="A35" s="194" t="s">
        <v>214</v>
      </c>
      <c r="B35" s="194" t="s">
        <v>557</v>
      </c>
      <c r="C35" s="194" t="s">
        <v>221</v>
      </c>
      <c r="D35" s="194" t="s">
        <v>228</v>
      </c>
      <c r="E35" s="194" t="s">
        <v>218</v>
      </c>
      <c r="F35" s="194"/>
      <c r="G35" s="194"/>
      <c r="H35" s="194" t="s">
        <v>602</v>
      </c>
      <c r="I35" s="249">
        <v>-11316</v>
      </c>
      <c r="J35" s="194" t="s">
        <v>603</v>
      </c>
      <c r="K35" s="191">
        <v>9</v>
      </c>
      <c r="L35" s="191">
        <v>2021</v>
      </c>
    </row>
    <row r="36" spans="1:12">
      <c r="A36" s="194" t="s">
        <v>214</v>
      </c>
      <c r="B36" s="194" t="s">
        <v>557</v>
      </c>
      <c r="C36" s="194" t="s">
        <v>221</v>
      </c>
      <c r="D36" s="194" t="s">
        <v>228</v>
      </c>
      <c r="E36" s="194" t="s">
        <v>218</v>
      </c>
      <c r="F36" s="194"/>
      <c r="G36" s="194"/>
      <c r="H36" s="194" t="s">
        <v>602</v>
      </c>
      <c r="I36" s="249">
        <v>-11086</v>
      </c>
      <c r="J36" s="194" t="s">
        <v>603</v>
      </c>
      <c r="K36" s="191">
        <v>9</v>
      </c>
      <c r="L36" s="191">
        <v>2021</v>
      </c>
    </row>
    <row r="37" spans="1:12">
      <c r="A37" s="194" t="s">
        <v>214</v>
      </c>
      <c r="B37" s="194" t="s">
        <v>557</v>
      </c>
      <c r="C37" s="194" t="s">
        <v>558</v>
      </c>
      <c r="D37" s="194" t="s">
        <v>559</v>
      </c>
      <c r="E37" s="194" t="s">
        <v>218</v>
      </c>
      <c r="F37" s="194"/>
      <c r="G37" s="194"/>
      <c r="H37" s="194" t="s">
        <v>611</v>
      </c>
      <c r="I37" s="192">
        <v>57871.88</v>
      </c>
      <c r="J37" s="194" t="s">
        <v>600</v>
      </c>
      <c r="K37" s="191">
        <v>9</v>
      </c>
      <c r="L37" s="191">
        <v>2021</v>
      </c>
    </row>
    <row r="38" spans="1:12">
      <c r="A38" s="194" t="s">
        <v>214</v>
      </c>
      <c r="B38" s="194" t="s">
        <v>557</v>
      </c>
      <c r="C38" s="194" t="s">
        <v>545</v>
      </c>
      <c r="D38" s="194" t="s">
        <v>217</v>
      </c>
      <c r="E38" s="194" t="s">
        <v>612</v>
      </c>
      <c r="F38" s="194" t="s">
        <v>613</v>
      </c>
      <c r="G38" s="194" t="s">
        <v>614</v>
      </c>
      <c r="H38" s="194" t="s">
        <v>615</v>
      </c>
      <c r="I38" s="249">
        <v>310.45</v>
      </c>
      <c r="J38" s="194" t="s">
        <v>616</v>
      </c>
      <c r="K38" s="191">
        <v>9</v>
      </c>
      <c r="L38" s="191">
        <v>2021</v>
      </c>
    </row>
    <row r="39" spans="1:12">
      <c r="A39" s="194" t="s">
        <v>214</v>
      </c>
      <c r="B39" s="194" t="s">
        <v>557</v>
      </c>
      <c r="C39" s="194" t="s">
        <v>216</v>
      </c>
      <c r="D39" s="194" t="s">
        <v>228</v>
      </c>
      <c r="E39" s="194" t="s">
        <v>218</v>
      </c>
      <c r="F39" s="194"/>
      <c r="G39" s="194"/>
      <c r="H39" s="194" t="s">
        <v>584</v>
      </c>
      <c r="I39" s="249">
        <v>-226</v>
      </c>
      <c r="J39" s="194" t="s">
        <v>230</v>
      </c>
      <c r="K39" s="191">
        <v>10</v>
      </c>
      <c r="L39" s="191">
        <v>2021</v>
      </c>
    </row>
    <row r="40" spans="1:12">
      <c r="A40" s="194" t="s">
        <v>214</v>
      </c>
      <c r="B40" s="194" t="s">
        <v>557</v>
      </c>
      <c r="C40" s="194" t="s">
        <v>558</v>
      </c>
      <c r="D40" s="194" t="s">
        <v>559</v>
      </c>
      <c r="E40" s="194" t="s">
        <v>218</v>
      </c>
      <c r="F40" s="194"/>
      <c r="G40" s="194"/>
      <c r="H40" s="194" t="s">
        <v>617</v>
      </c>
      <c r="I40" s="192">
        <v>57873.16</v>
      </c>
      <c r="J40" s="194" t="s">
        <v>600</v>
      </c>
      <c r="K40" s="191">
        <v>10</v>
      </c>
      <c r="L40" s="191">
        <v>2021</v>
      </c>
    </row>
    <row r="41" spans="1:12">
      <c r="A41" s="194" t="s">
        <v>214</v>
      </c>
      <c r="B41" s="194" t="s">
        <v>557</v>
      </c>
      <c r="C41" s="194" t="s">
        <v>545</v>
      </c>
      <c r="D41" s="194" t="s">
        <v>228</v>
      </c>
      <c r="E41" s="194" t="s">
        <v>218</v>
      </c>
      <c r="F41" s="194"/>
      <c r="G41" s="194"/>
      <c r="H41" s="194" t="s">
        <v>618</v>
      </c>
      <c r="I41" s="249">
        <v>700.92</v>
      </c>
      <c r="J41" s="194" t="s">
        <v>273</v>
      </c>
      <c r="K41" s="191">
        <v>10</v>
      </c>
      <c r="L41" s="191">
        <v>2021</v>
      </c>
    </row>
    <row r="42" spans="1:12">
      <c r="A42" s="194" t="s">
        <v>214</v>
      </c>
      <c r="B42" s="194" t="s">
        <v>557</v>
      </c>
      <c r="C42" s="194" t="s">
        <v>221</v>
      </c>
      <c r="D42" s="194" t="s">
        <v>228</v>
      </c>
      <c r="E42" s="194" t="s">
        <v>218</v>
      </c>
      <c r="F42" s="194"/>
      <c r="G42" s="194"/>
      <c r="H42" s="194" t="s">
        <v>578</v>
      </c>
      <c r="I42" s="249">
        <v>226</v>
      </c>
      <c r="J42" s="194" t="s">
        <v>273</v>
      </c>
      <c r="K42" s="191">
        <v>10</v>
      </c>
      <c r="L42" s="191">
        <v>2021</v>
      </c>
    </row>
    <row r="43" spans="1:12">
      <c r="A43" s="194" t="s">
        <v>214</v>
      </c>
      <c r="B43" s="194" t="s">
        <v>557</v>
      </c>
      <c r="C43" s="194" t="s">
        <v>545</v>
      </c>
      <c r="D43" s="194" t="s">
        <v>228</v>
      </c>
      <c r="E43" s="194" t="s">
        <v>218</v>
      </c>
      <c r="F43" s="194"/>
      <c r="G43" s="194"/>
      <c r="H43" s="194" t="s">
        <v>618</v>
      </c>
      <c r="I43" s="249">
        <v>-700.92</v>
      </c>
      <c r="J43" s="194" t="s">
        <v>273</v>
      </c>
      <c r="K43" s="191">
        <v>11</v>
      </c>
      <c r="L43" s="191">
        <v>2021</v>
      </c>
    </row>
    <row r="44" spans="1:12">
      <c r="A44" s="194" t="s">
        <v>214</v>
      </c>
      <c r="B44" s="194" t="s">
        <v>557</v>
      </c>
      <c r="C44" s="194" t="s">
        <v>221</v>
      </c>
      <c r="D44" s="194" t="s">
        <v>228</v>
      </c>
      <c r="E44" s="194" t="s">
        <v>218</v>
      </c>
      <c r="F44" s="194"/>
      <c r="G44" s="194"/>
      <c r="H44" s="194" t="s">
        <v>578</v>
      </c>
      <c r="I44" s="249">
        <v>-226</v>
      </c>
      <c r="J44" s="194" t="s">
        <v>273</v>
      </c>
      <c r="K44" s="191">
        <v>11</v>
      </c>
      <c r="L44" s="191">
        <v>2021</v>
      </c>
    </row>
    <row r="45" spans="1:12">
      <c r="A45" s="194" t="s">
        <v>214</v>
      </c>
      <c r="B45" s="194" t="s">
        <v>557</v>
      </c>
      <c r="C45" s="194" t="s">
        <v>558</v>
      </c>
      <c r="D45" s="194" t="s">
        <v>559</v>
      </c>
      <c r="E45" s="194" t="s">
        <v>218</v>
      </c>
      <c r="F45" s="194"/>
      <c r="G45" s="194"/>
      <c r="H45" s="194" t="s">
        <v>619</v>
      </c>
      <c r="I45" s="192">
        <v>57877.11</v>
      </c>
      <c r="J45" s="194" t="s">
        <v>600</v>
      </c>
      <c r="K45" s="191">
        <v>11</v>
      </c>
      <c r="L45" s="191">
        <v>2021</v>
      </c>
    </row>
    <row r="46" spans="1:12">
      <c r="A46" s="194" t="s">
        <v>214</v>
      </c>
      <c r="B46" s="194" t="s">
        <v>557</v>
      </c>
      <c r="C46" s="194" t="s">
        <v>221</v>
      </c>
      <c r="D46" s="194" t="s">
        <v>217</v>
      </c>
      <c r="E46" s="194" t="s">
        <v>620</v>
      </c>
      <c r="F46" s="194" t="s">
        <v>576</v>
      </c>
      <c r="G46" s="194" t="s">
        <v>621</v>
      </c>
      <c r="H46" s="194" t="s">
        <v>578</v>
      </c>
      <c r="I46" s="249">
        <v>226</v>
      </c>
      <c r="J46" s="194" t="s">
        <v>622</v>
      </c>
      <c r="K46" s="191">
        <v>11</v>
      </c>
      <c r="L46" s="191">
        <v>2021</v>
      </c>
    </row>
    <row r="47" spans="1:12">
      <c r="A47" s="194" t="s">
        <v>214</v>
      </c>
      <c r="B47" s="194" t="s">
        <v>557</v>
      </c>
      <c r="C47" s="194" t="s">
        <v>545</v>
      </c>
      <c r="D47" s="194" t="s">
        <v>296</v>
      </c>
      <c r="E47" s="194" t="s">
        <v>623</v>
      </c>
      <c r="F47" s="194" t="s">
        <v>624</v>
      </c>
      <c r="G47" s="194" t="s">
        <v>625</v>
      </c>
      <c r="H47" s="194" t="s">
        <v>618</v>
      </c>
      <c r="I47" s="249">
        <v>700.92</v>
      </c>
      <c r="J47" s="194" t="s">
        <v>622</v>
      </c>
      <c r="K47" s="191">
        <v>11</v>
      </c>
      <c r="L47" s="191">
        <v>2021</v>
      </c>
    </row>
    <row r="48" spans="1:12">
      <c r="A48" s="194" t="s">
        <v>214</v>
      </c>
      <c r="B48" s="194" t="s">
        <v>557</v>
      </c>
      <c r="C48" s="194" t="s">
        <v>558</v>
      </c>
      <c r="D48" s="194" t="s">
        <v>559</v>
      </c>
      <c r="E48" s="194" t="s">
        <v>218</v>
      </c>
      <c r="F48" s="194"/>
      <c r="G48" s="194"/>
      <c r="H48" s="194" t="s">
        <v>626</v>
      </c>
      <c r="I48" s="192">
        <v>-57877.11</v>
      </c>
      <c r="J48" s="194" t="s">
        <v>627</v>
      </c>
      <c r="K48" s="191">
        <v>12</v>
      </c>
      <c r="L48" s="191">
        <v>2021</v>
      </c>
    </row>
    <row r="49" spans="1:14">
      <c r="A49" s="194" t="s">
        <v>214</v>
      </c>
      <c r="B49" s="194" t="s">
        <v>557</v>
      </c>
      <c r="C49" s="194" t="s">
        <v>558</v>
      </c>
      <c r="D49" s="194" t="s">
        <v>559</v>
      </c>
      <c r="E49" s="194" t="s">
        <v>218</v>
      </c>
      <c r="F49" s="194"/>
      <c r="G49" s="194"/>
      <c r="H49" s="194" t="s">
        <v>628</v>
      </c>
      <c r="I49" s="192">
        <v>55351.61</v>
      </c>
      <c r="J49" s="194" t="s">
        <v>629</v>
      </c>
      <c r="K49" s="191">
        <v>12</v>
      </c>
      <c r="L49" s="191">
        <v>2021</v>
      </c>
    </row>
    <row r="50" spans="1:14">
      <c r="A50" s="194" t="s">
        <v>214</v>
      </c>
      <c r="B50" s="194" t="s">
        <v>557</v>
      </c>
      <c r="C50" s="194" t="s">
        <v>558</v>
      </c>
      <c r="D50" s="194" t="s">
        <v>559</v>
      </c>
      <c r="E50" s="194" t="s">
        <v>218</v>
      </c>
      <c r="F50" s="194"/>
      <c r="G50" s="194"/>
      <c r="H50" s="194" t="s">
        <v>630</v>
      </c>
      <c r="I50" s="192">
        <v>-454364.65</v>
      </c>
      <c r="J50" s="194" t="s">
        <v>631</v>
      </c>
      <c r="K50" s="191">
        <v>12</v>
      </c>
      <c r="L50" s="191">
        <v>2021</v>
      </c>
    </row>
    <row r="51" spans="1:14">
      <c r="A51" s="194" t="s">
        <v>214</v>
      </c>
      <c r="B51" s="194" t="s">
        <v>557</v>
      </c>
      <c r="C51" s="194" t="s">
        <v>558</v>
      </c>
      <c r="D51" s="194" t="s">
        <v>559</v>
      </c>
      <c r="E51" s="194" t="s">
        <v>218</v>
      </c>
      <c r="F51" s="194"/>
      <c r="G51" s="194"/>
      <c r="H51" s="194" t="s">
        <v>632</v>
      </c>
      <c r="I51" s="192">
        <v>57877.11</v>
      </c>
      <c r="J51" s="194" t="s">
        <v>600</v>
      </c>
      <c r="K51" s="191">
        <v>12</v>
      </c>
      <c r="L51" s="191">
        <v>2021</v>
      </c>
    </row>
    <row r="52" spans="1:14">
      <c r="A52" s="194" t="s">
        <v>214</v>
      </c>
      <c r="B52" s="194" t="s">
        <v>557</v>
      </c>
      <c r="C52" s="194" t="s">
        <v>216</v>
      </c>
      <c r="D52" s="194" t="s">
        <v>228</v>
      </c>
      <c r="E52" s="194" t="s">
        <v>218</v>
      </c>
      <c r="F52" s="194"/>
      <c r="G52" s="194"/>
      <c r="H52" s="194" t="s">
        <v>633</v>
      </c>
      <c r="I52" s="249">
        <v>6712.44</v>
      </c>
      <c r="J52" s="194" t="s">
        <v>634</v>
      </c>
      <c r="K52" s="191">
        <v>12</v>
      </c>
      <c r="L52" s="191">
        <v>2021</v>
      </c>
    </row>
    <row r="53" spans="1:14">
      <c r="A53" s="194" t="s">
        <v>214</v>
      </c>
      <c r="B53" s="194" t="s">
        <v>557</v>
      </c>
      <c r="C53" s="194" t="s">
        <v>221</v>
      </c>
      <c r="D53" s="194" t="s">
        <v>217</v>
      </c>
      <c r="E53" s="194" t="s">
        <v>218</v>
      </c>
      <c r="F53" s="194"/>
      <c r="G53" s="194"/>
      <c r="H53" s="194" t="s">
        <v>635</v>
      </c>
      <c r="I53" s="249">
        <v>-169.5</v>
      </c>
      <c r="J53" s="194" t="s">
        <v>240</v>
      </c>
      <c r="K53" s="191">
        <v>12</v>
      </c>
      <c r="L53" s="191">
        <v>2021</v>
      </c>
    </row>
    <row r="54" spans="1:14">
      <c r="A54" s="194" t="s">
        <v>214</v>
      </c>
      <c r="B54" s="194" t="s">
        <v>557</v>
      </c>
      <c r="C54" s="194" t="s">
        <v>221</v>
      </c>
      <c r="D54" s="194" t="s">
        <v>222</v>
      </c>
      <c r="E54" s="194" t="s">
        <v>218</v>
      </c>
      <c r="F54" s="194"/>
      <c r="G54" s="194"/>
      <c r="H54" s="194" t="s">
        <v>636</v>
      </c>
      <c r="I54" s="249">
        <v>226</v>
      </c>
      <c r="J54" s="194" t="s">
        <v>240</v>
      </c>
      <c r="K54" s="191">
        <v>12</v>
      </c>
      <c r="L54" s="191">
        <v>2021</v>
      </c>
    </row>
    <row r="55" spans="1:14">
      <c r="A55" s="194" t="s">
        <v>214</v>
      </c>
      <c r="B55" s="194" t="s">
        <v>557</v>
      </c>
      <c r="C55" s="194" t="s">
        <v>221</v>
      </c>
      <c r="D55" s="194" t="s">
        <v>217</v>
      </c>
      <c r="E55" s="194" t="s">
        <v>218</v>
      </c>
      <c r="F55" s="194"/>
      <c r="G55" s="194"/>
      <c r="H55" s="194" t="s">
        <v>636</v>
      </c>
      <c r="I55" s="249">
        <v>-226</v>
      </c>
      <c r="J55" s="194" t="s">
        <v>240</v>
      </c>
      <c r="K55" s="191">
        <v>12</v>
      </c>
      <c r="L55" s="191">
        <v>2021</v>
      </c>
      <c r="M55" s="250"/>
      <c r="N55" s="191" t="s">
        <v>759</v>
      </c>
    </row>
    <row r="56" spans="1:14">
      <c r="A56" s="194" t="s">
        <v>214</v>
      </c>
      <c r="B56" s="194" t="s">
        <v>557</v>
      </c>
      <c r="C56" s="194" t="s">
        <v>221</v>
      </c>
      <c r="D56" s="194" t="s">
        <v>222</v>
      </c>
      <c r="E56" s="194" t="s">
        <v>218</v>
      </c>
      <c r="F56" s="194"/>
      <c r="G56" s="194"/>
      <c r="H56" s="194" t="s">
        <v>635</v>
      </c>
      <c r="I56" s="249">
        <v>169.5</v>
      </c>
      <c r="J56" s="194" t="s">
        <v>240</v>
      </c>
      <c r="K56" s="191">
        <v>12</v>
      </c>
      <c r="L56" s="191">
        <v>2021</v>
      </c>
    </row>
    <row r="57" spans="1:14">
      <c r="A57" s="194" t="s">
        <v>214</v>
      </c>
      <c r="B57" s="194" t="s">
        <v>557</v>
      </c>
      <c r="C57" s="194" t="s">
        <v>216</v>
      </c>
      <c r="D57" s="194" t="s">
        <v>228</v>
      </c>
      <c r="E57" s="194" t="s">
        <v>218</v>
      </c>
      <c r="F57" s="194"/>
      <c r="G57" s="194"/>
      <c r="H57" s="194" t="s">
        <v>633</v>
      </c>
      <c r="I57" s="249">
        <v>-6712.44</v>
      </c>
      <c r="J57" s="194" t="s">
        <v>634</v>
      </c>
      <c r="K57" s="191">
        <v>1</v>
      </c>
      <c r="L57" s="191">
        <v>2022</v>
      </c>
    </row>
    <row r="58" spans="1:14">
      <c r="A58" s="194" t="s">
        <v>214</v>
      </c>
      <c r="B58" s="194" t="s">
        <v>557</v>
      </c>
      <c r="C58" s="194" t="s">
        <v>558</v>
      </c>
      <c r="D58" s="194" t="s">
        <v>559</v>
      </c>
      <c r="E58" s="194" t="s">
        <v>218</v>
      </c>
      <c r="F58" s="194"/>
      <c r="G58" s="194"/>
      <c r="H58" s="194" t="s">
        <v>637</v>
      </c>
      <c r="I58" s="192">
        <v>55351.61</v>
      </c>
      <c r="J58" s="194" t="s">
        <v>600</v>
      </c>
      <c r="K58" s="191">
        <v>1</v>
      </c>
      <c r="L58" s="191">
        <v>2022</v>
      </c>
    </row>
    <row r="59" spans="1:14">
      <c r="A59" s="194" t="s">
        <v>214</v>
      </c>
      <c r="B59" s="194" t="s">
        <v>557</v>
      </c>
      <c r="C59" s="194" t="s">
        <v>638</v>
      </c>
      <c r="D59" s="194" t="s">
        <v>217</v>
      </c>
      <c r="E59" s="194" t="s">
        <v>639</v>
      </c>
      <c r="F59" s="194" t="s">
        <v>640</v>
      </c>
      <c r="G59" s="194" t="s">
        <v>641</v>
      </c>
      <c r="H59" s="194" t="s">
        <v>633</v>
      </c>
      <c r="I59" s="249">
        <v>6712.37</v>
      </c>
      <c r="J59" s="194" t="s">
        <v>642</v>
      </c>
      <c r="K59" s="191">
        <v>1</v>
      </c>
      <c r="L59" s="191">
        <v>2022</v>
      </c>
    </row>
    <row r="60" spans="1:14">
      <c r="A60" s="194" t="s">
        <v>214</v>
      </c>
      <c r="B60" s="194" t="s">
        <v>557</v>
      </c>
      <c r="C60" s="194" t="s">
        <v>558</v>
      </c>
      <c r="D60" s="194" t="s">
        <v>559</v>
      </c>
      <c r="E60" s="194" t="s">
        <v>218</v>
      </c>
      <c r="F60" s="194"/>
      <c r="G60" s="194"/>
      <c r="H60" s="194" t="s">
        <v>643</v>
      </c>
      <c r="I60" s="192">
        <v>55354.87</v>
      </c>
      <c r="J60" s="194" t="s">
        <v>600</v>
      </c>
      <c r="K60" s="191">
        <v>2</v>
      </c>
      <c r="L60" s="191">
        <v>2022</v>
      </c>
    </row>
    <row r="61" spans="1:14">
      <c r="A61" s="194" t="s">
        <v>214</v>
      </c>
      <c r="B61" s="194" t="s">
        <v>557</v>
      </c>
      <c r="C61" s="194" t="s">
        <v>216</v>
      </c>
      <c r="D61" s="194" t="s">
        <v>296</v>
      </c>
      <c r="E61" s="194" t="s">
        <v>644</v>
      </c>
      <c r="F61" s="194" t="s">
        <v>640</v>
      </c>
      <c r="G61" s="194" t="s">
        <v>645</v>
      </c>
      <c r="H61" s="194" t="s">
        <v>633</v>
      </c>
      <c r="I61" s="196">
        <v>578.66</v>
      </c>
      <c r="J61" s="194" t="s">
        <v>646</v>
      </c>
      <c r="K61" s="191">
        <v>2</v>
      </c>
      <c r="L61" s="191">
        <v>2022</v>
      </c>
    </row>
    <row r="62" spans="1:14">
      <c r="A62" s="194" t="s">
        <v>214</v>
      </c>
      <c r="B62" s="194" t="s">
        <v>557</v>
      </c>
      <c r="C62" s="194" t="s">
        <v>221</v>
      </c>
      <c r="D62" s="194" t="s">
        <v>228</v>
      </c>
      <c r="E62" s="194" t="s">
        <v>218</v>
      </c>
      <c r="F62" s="194"/>
      <c r="G62" s="194"/>
      <c r="H62" s="194" t="s">
        <v>602</v>
      </c>
      <c r="I62" s="196">
        <v>990</v>
      </c>
      <c r="J62" s="194" t="s">
        <v>647</v>
      </c>
      <c r="K62" s="191">
        <v>3</v>
      </c>
      <c r="L62" s="191">
        <v>2022</v>
      </c>
    </row>
    <row r="63" spans="1:14">
      <c r="A63" s="194" t="s">
        <v>214</v>
      </c>
      <c r="B63" s="194" t="s">
        <v>557</v>
      </c>
      <c r="C63" s="194" t="s">
        <v>558</v>
      </c>
      <c r="D63" s="194" t="s">
        <v>559</v>
      </c>
      <c r="E63" s="194" t="s">
        <v>218</v>
      </c>
      <c r="F63" s="194"/>
      <c r="G63" s="194"/>
      <c r="H63" s="194" t="s">
        <v>648</v>
      </c>
      <c r="I63" s="192">
        <v>55972.2</v>
      </c>
      <c r="J63" s="194" t="s">
        <v>600</v>
      </c>
      <c r="K63" s="191">
        <v>3</v>
      </c>
      <c r="L63" s="191">
        <v>2022</v>
      </c>
    </row>
    <row r="64" spans="1:14">
      <c r="A64" s="194" t="s">
        <v>214</v>
      </c>
      <c r="B64" s="194" t="s">
        <v>557</v>
      </c>
      <c r="C64" s="194" t="s">
        <v>216</v>
      </c>
      <c r="D64" s="194" t="s">
        <v>217</v>
      </c>
      <c r="E64" s="194" t="s">
        <v>649</v>
      </c>
      <c r="F64" s="194" t="s">
        <v>640</v>
      </c>
      <c r="G64" s="194" t="s">
        <v>650</v>
      </c>
      <c r="H64" s="194" t="s">
        <v>633</v>
      </c>
      <c r="I64" s="196">
        <v>71463.62</v>
      </c>
      <c r="J64" s="194" t="s">
        <v>651</v>
      </c>
      <c r="K64" s="191">
        <v>3</v>
      </c>
      <c r="L64" s="191">
        <v>2022</v>
      </c>
    </row>
    <row r="65" spans="1:14">
      <c r="A65" s="194" t="s">
        <v>214</v>
      </c>
      <c r="B65" s="194" t="s">
        <v>557</v>
      </c>
      <c r="C65" s="194" t="s">
        <v>216</v>
      </c>
      <c r="D65" s="194" t="s">
        <v>217</v>
      </c>
      <c r="E65" s="194" t="s">
        <v>652</v>
      </c>
      <c r="F65" s="194" t="s">
        <v>640</v>
      </c>
      <c r="G65" s="194" t="s">
        <v>653</v>
      </c>
      <c r="H65" s="194" t="s">
        <v>633</v>
      </c>
      <c r="I65" s="196">
        <v>37959.630000000005</v>
      </c>
      <c r="J65" s="194" t="s">
        <v>651</v>
      </c>
      <c r="K65" s="191">
        <v>3</v>
      </c>
      <c r="L65" s="191">
        <v>2022</v>
      </c>
    </row>
    <row r="66" spans="1:14">
      <c r="A66" s="194" t="s">
        <v>214</v>
      </c>
      <c r="B66" s="194" t="s">
        <v>557</v>
      </c>
      <c r="C66" s="194" t="s">
        <v>221</v>
      </c>
      <c r="D66" s="194" t="s">
        <v>228</v>
      </c>
      <c r="E66" s="194" t="s">
        <v>218</v>
      </c>
      <c r="F66" s="194"/>
      <c r="G66" s="194"/>
      <c r="H66" s="194" t="s">
        <v>602</v>
      </c>
      <c r="I66" s="196">
        <v>-990</v>
      </c>
      <c r="J66" s="194" t="s">
        <v>647</v>
      </c>
      <c r="K66" s="191">
        <v>4</v>
      </c>
      <c r="L66" s="191">
        <v>2022</v>
      </c>
      <c r="M66" s="197">
        <f>SUM(I4+I5+I6+I7+I8+I14+I15+I16+I18+I19+I20+I21+I22+I23+I24+I27+I28+I29+I30+I31+I32+I33+I34+I35+I36+I38+I41+I42+I43+I44+I46+I47+I52+I53+I54+I55+I56+I57+I59+I61+I62+I64+I65+I66+I39)</f>
        <v>251107.71000000005</v>
      </c>
      <c r="N66" s="191" t="s">
        <v>654</v>
      </c>
    </row>
    <row r="67" spans="1:14">
      <c r="A67" s="194" t="s">
        <v>214</v>
      </c>
      <c r="B67" s="194" t="s">
        <v>557</v>
      </c>
      <c r="C67" s="194" t="s">
        <v>558</v>
      </c>
      <c r="D67" s="194" t="s">
        <v>559</v>
      </c>
      <c r="E67" s="194" t="s">
        <v>218</v>
      </c>
      <c r="F67" s="194"/>
      <c r="G67" s="194"/>
      <c r="H67" s="194" t="s">
        <v>655</v>
      </c>
      <c r="I67" s="192">
        <v>55972.2</v>
      </c>
      <c r="J67" s="194" t="s">
        <v>600</v>
      </c>
      <c r="K67" s="191">
        <v>4</v>
      </c>
      <c r="L67" s="191">
        <v>2022</v>
      </c>
    </row>
    <row r="68" spans="1:14">
      <c r="A68" s="194" t="s">
        <v>214</v>
      </c>
      <c r="B68" s="194" t="s">
        <v>557</v>
      </c>
      <c r="C68" s="194" t="s">
        <v>558</v>
      </c>
      <c r="D68" s="194" t="s">
        <v>559</v>
      </c>
      <c r="E68" s="194" t="s">
        <v>218</v>
      </c>
      <c r="F68" s="194"/>
      <c r="G68" s="194"/>
      <c r="H68" s="194" t="s">
        <v>656</v>
      </c>
      <c r="I68" s="192">
        <v>55972.2</v>
      </c>
      <c r="J68" s="194" t="s">
        <v>600</v>
      </c>
      <c r="K68" s="191">
        <v>5</v>
      </c>
      <c r="L68" s="191">
        <v>2022</v>
      </c>
    </row>
    <row r="69" spans="1:14">
      <c r="A69" s="194" t="s">
        <v>214</v>
      </c>
      <c r="B69" s="194" t="s">
        <v>557</v>
      </c>
      <c r="C69" s="194" t="s">
        <v>221</v>
      </c>
      <c r="D69" s="194" t="s">
        <v>452</v>
      </c>
      <c r="E69" s="194" t="s">
        <v>218</v>
      </c>
      <c r="F69" s="194"/>
      <c r="G69" s="194"/>
      <c r="H69" s="194" t="s">
        <v>584</v>
      </c>
      <c r="I69" s="198">
        <v>-6434</v>
      </c>
      <c r="J69" s="194" t="s">
        <v>657</v>
      </c>
      <c r="K69" s="191">
        <v>6</v>
      </c>
      <c r="L69" s="191">
        <v>2022</v>
      </c>
    </row>
    <row r="70" spans="1:14">
      <c r="A70" s="194" t="s">
        <v>214</v>
      </c>
      <c r="B70" s="194" t="s">
        <v>557</v>
      </c>
      <c r="C70" s="194" t="s">
        <v>558</v>
      </c>
      <c r="D70" s="194" t="s">
        <v>559</v>
      </c>
      <c r="E70" s="194" t="s">
        <v>218</v>
      </c>
      <c r="F70" s="194"/>
      <c r="G70" s="194"/>
      <c r="H70" s="194" t="s">
        <v>658</v>
      </c>
      <c r="I70" s="192">
        <v>55935.9</v>
      </c>
      <c r="J70" s="194" t="s">
        <v>600</v>
      </c>
      <c r="K70" s="191">
        <v>6</v>
      </c>
      <c r="L70" s="191">
        <v>2022</v>
      </c>
    </row>
    <row r="71" spans="1:14">
      <c r="A71" s="194" t="s">
        <v>214</v>
      </c>
      <c r="B71" s="194" t="s">
        <v>557</v>
      </c>
      <c r="C71" s="194" t="s">
        <v>558</v>
      </c>
      <c r="D71" s="194" t="s">
        <v>559</v>
      </c>
      <c r="E71" s="194" t="s">
        <v>218</v>
      </c>
      <c r="F71" s="194"/>
      <c r="G71" s="194"/>
      <c r="H71" s="194" t="s">
        <v>659</v>
      </c>
      <c r="I71" s="192">
        <v>55941.75</v>
      </c>
      <c r="J71" s="194" t="s">
        <v>600</v>
      </c>
      <c r="K71" s="191">
        <v>7</v>
      </c>
      <c r="L71" s="191">
        <v>2022</v>
      </c>
    </row>
    <row r="72" spans="1:14">
      <c r="A72" s="194" t="s">
        <v>214</v>
      </c>
      <c r="B72" s="194" t="s">
        <v>557</v>
      </c>
      <c r="C72" s="194" t="s">
        <v>638</v>
      </c>
      <c r="D72" s="194" t="s">
        <v>222</v>
      </c>
      <c r="E72" s="194" t="s">
        <v>660</v>
      </c>
      <c r="F72" s="194" t="s">
        <v>563</v>
      </c>
      <c r="G72" s="194" t="s">
        <v>661</v>
      </c>
      <c r="H72" s="194" t="s">
        <v>565</v>
      </c>
      <c r="I72" s="199">
        <v>1035.94</v>
      </c>
      <c r="J72" s="194" t="s">
        <v>662</v>
      </c>
      <c r="K72" s="191">
        <v>7</v>
      </c>
      <c r="L72" s="191">
        <v>2022</v>
      </c>
    </row>
    <row r="73" spans="1:14">
      <c r="A73" s="194" t="s">
        <v>214</v>
      </c>
      <c r="B73" s="194" t="s">
        <v>557</v>
      </c>
      <c r="C73" s="194" t="s">
        <v>558</v>
      </c>
      <c r="D73" s="194" t="s">
        <v>559</v>
      </c>
      <c r="E73" s="194" t="s">
        <v>218</v>
      </c>
      <c r="F73" s="194"/>
      <c r="G73" s="194"/>
      <c r="H73" s="194" t="s">
        <v>663</v>
      </c>
      <c r="I73" s="192">
        <v>55941.75</v>
      </c>
      <c r="J73" s="194" t="s">
        <v>600</v>
      </c>
      <c r="K73" s="191">
        <v>8</v>
      </c>
      <c r="L73" s="191">
        <v>2022</v>
      </c>
    </row>
    <row r="74" spans="1:14">
      <c r="A74" s="194" t="s">
        <v>214</v>
      </c>
      <c r="B74" s="194" t="s">
        <v>557</v>
      </c>
      <c r="C74" s="194" t="s">
        <v>558</v>
      </c>
      <c r="D74" s="194" t="s">
        <v>559</v>
      </c>
      <c r="E74" s="194" t="s">
        <v>218</v>
      </c>
      <c r="F74" s="194"/>
      <c r="G74" s="194"/>
      <c r="H74" s="194" t="s">
        <v>664</v>
      </c>
      <c r="I74" s="192">
        <v>55941.75</v>
      </c>
      <c r="J74" s="194" t="s">
        <v>600</v>
      </c>
      <c r="K74" s="191">
        <v>9</v>
      </c>
      <c r="L74" s="191">
        <v>2022</v>
      </c>
    </row>
    <row r="75" spans="1:14">
      <c r="A75" s="194" t="s">
        <v>214</v>
      </c>
      <c r="B75" s="194" t="s">
        <v>557</v>
      </c>
      <c r="C75" s="194" t="s">
        <v>558</v>
      </c>
      <c r="D75" s="194" t="s">
        <v>559</v>
      </c>
      <c r="E75" s="194" t="s">
        <v>218</v>
      </c>
      <c r="F75" s="194"/>
      <c r="G75" s="194"/>
      <c r="H75" s="194" t="s">
        <v>665</v>
      </c>
      <c r="I75" s="192">
        <v>55941.75</v>
      </c>
      <c r="J75" s="194" t="s">
        <v>600</v>
      </c>
      <c r="K75" s="191">
        <v>10</v>
      </c>
      <c r="L75" s="191">
        <v>2022</v>
      </c>
    </row>
    <row r="76" spans="1:14">
      <c r="A76" s="194" t="s">
        <v>214</v>
      </c>
      <c r="B76" s="194" t="s">
        <v>557</v>
      </c>
      <c r="C76" s="194" t="s">
        <v>558</v>
      </c>
      <c r="D76" s="194" t="s">
        <v>559</v>
      </c>
      <c r="E76" s="194" t="s">
        <v>218</v>
      </c>
      <c r="F76" s="194"/>
      <c r="G76" s="194"/>
      <c r="H76" s="194" t="s">
        <v>666</v>
      </c>
      <c r="I76" s="192">
        <v>55959.27</v>
      </c>
      <c r="J76" s="194" t="s">
        <v>600</v>
      </c>
      <c r="K76" s="191">
        <v>11</v>
      </c>
      <c r="L76" s="191">
        <v>2022</v>
      </c>
    </row>
    <row r="77" spans="1:14">
      <c r="A77" s="194" t="s">
        <v>214</v>
      </c>
      <c r="B77" s="194" t="s">
        <v>557</v>
      </c>
      <c r="C77" s="194" t="s">
        <v>216</v>
      </c>
      <c r="D77" s="194" t="s">
        <v>217</v>
      </c>
      <c r="E77" s="194" t="s">
        <v>667</v>
      </c>
      <c r="F77" s="194" t="s">
        <v>640</v>
      </c>
      <c r="G77" s="194" t="s">
        <v>668</v>
      </c>
      <c r="H77" s="194" t="s">
        <v>633</v>
      </c>
      <c r="I77" s="200">
        <v>2661.82</v>
      </c>
      <c r="J77" s="194" t="s">
        <v>443</v>
      </c>
      <c r="K77" s="191">
        <v>11</v>
      </c>
      <c r="L77" s="191">
        <v>2022</v>
      </c>
    </row>
    <row r="78" spans="1:14">
      <c r="A78" s="194" t="s">
        <v>214</v>
      </c>
      <c r="B78" s="194" t="s">
        <v>557</v>
      </c>
      <c r="C78" s="194" t="s">
        <v>216</v>
      </c>
      <c r="D78" s="194" t="s">
        <v>288</v>
      </c>
      <c r="E78" s="194" t="s">
        <v>667</v>
      </c>
      <c r="F78" s="194" t="s">
        <v>640</v>
      </c>
      <c r="G78" s="194" t="s">
        <v>668</v>
      </c>
      <c r="H78" s="194" t="s">
        <v>633</v>
      </c>
      <c r="I78" s="200">
        <v>444.42</v>
      </c>
      <c r="J78" s="194" t="s">
        <v>443</v>
      </c>
      <c r="K78" s="191">
        <v>11</v>
      </c>
      <c r="L78" s="191">
        <v>2022</v>
      </c>
    </row>
    <row r="79" spans="1:14">
      <c r="A79" s="194" t="s">
        <v>214</v>
      </c>
      <c r="B79" s="194" t="s">
        <v>557</v>
      </c>
      <c r="C79" s="194" t="s">
        <v>558</v>
      </c>
      <c r="D79" s="194" t="s">
        <v>559</v>
      </c>
      <c r="E79" s="194" t="s">
        <v>218</v>
      </c>
      <c r="F79" s="194"/>
      <c r="G79" s="194"/>
      <c r="H79" s="194" t="s">
        <v>669</v>
      </c>
      <c r="I79" s="192">
        <v>55959.27</v>
      </c>
      <c r="J79" s="194" t="s">
        <v>600</v>
      </c>
      <c r="K79" s="191">
        <v>12</v>
      </c>
      <c r="L79" s="191">
        <v>2022</v>
      </c>
    </row>
    <row r="80" spans="1:14">
      <c r="A80" s="194" t="s">
        <v>214</v>
      </c>
      <c r="B80" s="194" t="s">
        <v>557</v>
      </c>
      <c r="C80" s="194" t="s">
        <v>216</v>
      </c>
      <c r="D80" s="194" t="s">
        <v>228</v>
      </c>
      <c r="E80" s="194" t="s">
        <v>218</v>
      </c>
      <c r="F80" s="194"/>
      <c r="G80" s="194"/>
      <c r="H80" s="194" t="s">
        <v>670</v>
      </c>
      <c r="I80" s="201">
        <v>3000</v>
      </c>
      <c r="J80" s="194" t="s">
        <v>671</v>
      </c>
      <c r="K80" s="191">
        <v>1</v>
      </c>
      <c r="L80" s="191">
        <v>2023</v>
      </c>
    </row>
    <row r="81" spans="1:12">
      <c r="A81" s="194" t="s">
        <v>214</v>
      </c>
      <c r="B81" s="194" t="s">
        <v>557</v>
      </c>
      <c r="C81" s="194" t="s">
        <v>558</v>
      </c>
      <c r="D81" s="194" t="s">
        <v>559</v>
      </c>
      <c r="E81" s="194" t="s">
        <v>218</v>
      </c>
      <c r="F81" s="194"/>
      <c r="G81" s="194"/>
      <c r="H81" s="194" t="s">
        <v>672</v>
      </c>
      <c r="I81" s="192">
        <v>55959.27</v>
      </c>
      <c r="J81" s="194" t="s">
        <v>600</v>
      </c>
      <c r="K81" s="191">
        <v>1</v>
      </c>
      <c r="L81" s="191">
        <v>2023</v>
      </c>
    </row>
    <row r="82" spans="1:12">
      <c r="A82" s="194" t="s">
        <v>214</v>
      </c>
      <c r="B82" s="194" t="s">
        <v>557</v>
      </c>
      <c r="C82" s="194" t="s">
        <v>216</v>
      </c>
      <c r="D82" s="194" t="s">
        <v>228</v>
      </c>
      <c r="E82" s="194" t="s">
        <v>218</v>
      </c>
      <c r="F82" s="194"/>
      <c r="G82" s="194"/>
      <c r="H82" s="194" t="s">
        <v>670</v>
      </c>
      <c r="I82" s="202">
        <v>-3000</v>
      </c>
      <c r="J82" s="194" t="s">
        <v>671</v>
      </c>
      <c r="K82" s="191">
        <v>2</v>
      </c>
      <c r="L82" s="191">
        <v>2023</v>
      </c>
    </row>
    <row r="83" spans="1:12">
      <c r="A83" s="194" t="s">
        <v>214</v>
      </c>
      <c r="B83" s="194" t="s">
        <v>557</v>
      </c>
      <c r="C83" s="194" t="s">
        <v>216</v>
      </c>
      <c r="D83" s="194" t="s">
        <v>228</v>
      </c>
      <c r="E83" s="194" t="s">
        <v>218</v>
      </c>
      <c r="F83" s="194"/>
      <c r="G83" s="194"/>
      <c r="H83" s="194" t="s">
        <v>670</v>
      </c>
      <c r="I83" s="202">
        <v>1210</v>
      </c>
      <c r="J83" s="194" t="s">
        <v>471</v>
      </c>
      <c r="K83" s="191">
        <v>2</v>
      </c>
      <c r="L83" s="191">
        <v>2023</v>
      </c>
    </row>
    <row r="84" spans="1:12">
      <c r="A84" s="194" t="s">
        <v>214</v>
      </c>
      <c r="B84" s="194" t="s">
        <v>557</v>
      </c>
      <c r="C84" s="194" t="s">
        <v>558</v>
      </c>
      <c r="D84" s="194" t="s">
        <v>559</v>
      </c>
      <c r="E84" s="194" t="s">
        <v>218</v>
      </c>
      <c r="F84" s="194"/>
      <c r="G84" s="194"/>
      <c r="H84" s="194" t="s">
        <v>673</v>
      </c>
      <c r="I84" s="192">
        <v>55966.1</v>
      </c>
      <c r="J84" s="194" t="s">
        <v>600</v>
      </c>
      <c r="K84" s="191">
        <v>2</v>
      </c>
      <c r="L84" s="191">
        <v>2023</v>
      </c>
    </row>
    <row r="85" spans="1:12">
      <c r="A85" s="194" t="s">
        <v>214</v>
      </c>
      <c r="B85" s="194" t="s">
        <v>557</v>
      </c>
      <c r="C85" s="194" t="s">
        <v>216</v>
      </c>
      <c r="D85" s="194" t="s">
        <v>228</v>
      </c>
      <c r="E85" s="194" t="s">
        <v>218</v>
      </c>
      <c r="F85" s="194"/>
      <c r="G85" s="194"/>
      <c r="H85" s="194" t="s">
        <v>670</v>
      </c>
      <c r="I85" s="203">
        <v>-1210</v>
      </c>
      <c r="J85" s="194" t="s">
        <v>471</v>
      </c>
      <c r="K85" s="191">
        <v>3</v>
      </c>
      <c r="L85" s="191">
        <v>2023</v>
      </c>
    </row>
    <row r="86" spans="1:12">
      <c r="A86" s="194" t="s">
        <v>214</v>
      </c>
      <c r="B86" s="194" t="s">
        <v>557</v>
      </c>
      <c r="C86" s="194" t="s">
        <v>558</v>
      </c>
      <c r="D86" s="194" t="s">
        <v>559</v>
      </c>
      <c r="E86" s="194" t="s">
        <v>218</v>
      </c>
      <c r="F86" s="194"/>
      <c r="G86" s="194"/>
      <c r="H86" s="194" t="s">
        <v>674</v>
      </c>
      <c r="I86" s="192">
        <v>56023.98</v>
      </c>
      <c r="J86" s="194" t="s">
        <v>600</v>
      </c>
      <c r="K86" s="191">
        <v>3</v>
      </c>
      <c r="L86" s="191">
        <v>2023</v>
      </c>
    </row>
    <row r="87" spans="1:12">
      <c r="A87" s="194" t="s">
        <v>214</v>
      </c>
      <c r="B87" s="194" t="s">
        <v>557</v>
      </c>
      <c r="C87" s="194" t="s">
        <v>221</v>
      </c>
      <c r="D87" s="194" t="s">
        <v>228</v>
      </c>
      <c r="E87" s="194" t="s">
        <v>218</v>
      </c>
      <c r="F87" s="194"/>
      <c r="G87" s="194"/>
      <c r="H87" s="194" t="s">
        <v>670</v>
      </c>
      <c r="I87" s="203">
        <v>11470</v>
      </c>
      <c r="J87" s="194" t="s">
        <v>475</v>
      </c>
      <c r="K87" s="191">
        <v>3</v>
      </c>
      <c r="L87" s="191">
        <v>2023</v>
      </c>
    </row>
    <row r="88" spans="1:12">
      <c r="A88" s="194" t="s">
        <v>214</v>
      </c>
      <c r="B88" s="194" t="s">
        <v>557</v>
      </c>
      <c r="C88" s="194" t="s">
        <v>558</v>
      </c>
      <c r="D88" s="194" t="s">
        <v>559</v>
      </c>
      <c r="E88" s="194" t="s">
        <v>218</v>
      </c>
      <c r="F88" s="194"/>
      <c r="G88" s="194"/>
      <c r="H88" s="194" t="s">
        <v>675</v>
      </c>
      <c r="I88" s="192">
        <v>56037.97</v>
      </c>
      <c r="J88" s="194" t="s">
        <v>600</v>
      </c>
      <c r="K88" s="191">
        <v>4</v>
      </c>
      <c r="L88" s="191">
        <v>2023</v>
      </c>
    </row>
    <row r="89" spans="1:12">
      <c r="A89" s="194" t="s">
        <v>214</v>
      </c>
      <c r="B89" s="194" t="s">
        <v>557</v>
      </c>
      <c r="C89" s="194" t="s">
        <v>221</v>
      </c>
      <c r="D89" s="194" t="s">
        <v>228</v>
      </c>
      <c r="E89" s="194" t="s">
        <v>218</v>
      </c>
      <c r="F89" s="194"/>
      <c r="G89" s="194"/>
      <c r="H89" s="194" t="s">
        <v>670</v>
      </c>
      <c r="I89" s="204">
        <v>-11470</v>
      </c>
      <c r="J89" s="194" t="s">
        <v>475</v>
      </c>
      <c r="K89" s="191">
        <v>4</v>
      </c>
      <c r="L89" s="191">
        <v>2023</v>
      </c>
    </row>
    <row r="90" spans="1:12">
      <c r="A90" s="194" t="s">
        <v>214</v>
      </c>
      <c r="B90" s="194" t="s">
        <v>557</v>
      </c>
      <c r="C90" s="194" t="s">
        <v>221</v>
      </c>
      <c r="D90" s="194" t="s">
        <v>228</v>
      </c>
      <c r="E90" s="194" t="s">
        <v>218</v>
      </c>
      <c r="F90" s="194"/>
      <c r="G90" s="194"/>
      <c r="H90" s="194" t="s">
        <v>670</v>
      </c>
      <c r="I90" s="204">
        <v>13950</v>
      </c>
      <c r="J90" s="194" t="s">
        <v>676</v>
      </c>
      <c r="K90" s="191">
        <v>4</v>
      </c>
      <c r="L90" s="191">
        <v>2023</v>
      </c>
    </row>
    <row r="91" spans="1:12">
      <c r="A91" s="194" t="s">
        <v>214</v>
      </c>
      <c r="B91" s="194" t="s">
        <v>557</v>
      </c>
      <c r="C91" s="194" t="s">
        <v>221</v>
      </c>
      <c r="D91" s="194" t="s">
        <v>228</v>
      </c>
      <c r="E91" s="194" t="s">
        <v>218</v>
      </c>
      <c r="F91" s="194"/>
      <c r="G91" s="194"/>
      <c r="H91" s="194" t="s">
        <v>670</v>
      </c>
      <c r="I91" s="205">
        <v>-13950</v>
      </c>
      <c r="J91" s="194" t="s">
        <v>676</v>
      </c>
      <c r="K91" s="191">
        <v>5</v>
      </c>
      <c r="L91" s="191">
        <v>2023</v>
      </c>
    </row>
    <row r="92" spans="1:12">
      <c r="A92" s="194" t="s">
        <v>214</v>
      </c>
      <c r="B92" s="194" t="s">
        <v>557</v>
      </c>
      <c r="C92" s="194" t="s">
        <v>558</v>
      </c>
      <c r="D92" s="194" t="s">
        <v>559</v>
      </c>
      <c r="E92" s="194" t="s">
        <v>218</v>
      </c>
      <c r="F92" s="194"/>
      <c r="G92" s="194"/>
      <c r="H92" s="194" t="s">
        <v>677</v>
      </c>
      <c r="I92" s="192">
        <v>56037.97</v>
      </c>
      <c r="J92" s="194" t="s">
        <v>600</v>
      </c>
      <c r="K92" s="191">
        <v>5</v>
      </c>
      <c r="L92" s="191">
        <v>2023</v>
      </c>
    </row>
    <row r="93" spans="1:12">
      <c r="A93" s="194" t="s">
        <v>214</v>
      </c>
      <c r="B93" s="194" t="s">
        <v>557</v>
      </c>
      <c r="C93" s="194" t="s">
        <v>558</v>
      </c>
      <c r="D93" s="194" t="s">
        <v>559</v>
      </c>
      <c r="E93" s="194" t="s">
        <v>218</v>
      </c>
      <c r="F93" s="194"/>
      <c r="G93" s="194"/>
      <c r="H93" s="194" t="s">
        <v>678</v>
      </c>
      <c r="I93" s="192">
        <v>56037.97</v>
      </c>
      <c r="J93" s="194" t="s">
        <v>600</v>
      </c>
      <c r="K93" s="191">
        <v>6</v>
      </c>
      <c r="L93" s="191">
        <v>2023</v>
      </c>
    </row>
    <row r="94" spans="1:12">
      <c r="A94" s="194" t="s">
        <v>214</v>
      </c>
      <c r="B94" s="194" t="s">
        <v>557</v>
      </c>
      <c r="C94" s="194" t="s">
        <v>558</v>
      </c>
      <c r="D94" s="194" t="s">
        <v>559</v>
      </c>
      <c r="E94" s="194" t="s">
        <v>218</v>
      </c>
      <c r="F94" s="194"/>
      <c r="G94" s="194"/>
      <c r="H94" s="194" t="s">
        <v>679</v>
      </c>
      <c r="I94" s="192">
        <v>-488534.53</v>
      </c>
      <c r="J94" s="194" t="s">
        <v>680</v>
      </c>
      <c r="K94" s="191">
        <v>7</v>
      </c>
      <c r="L94" s="191">
        <v>2023</v>
      </c>
    </row>
    <row r="95" spans="1:12">
      <c r="A95" s="194" t="s">
        <v>214</v>
      </c>
      <c r="B95" s="194" t="s">
        <v>557</v>
      </c>
      <c r="C95" s="194" t="s">
        <v>558</v>
      </c>
      <c r="D95" s="194" t="s">
        <v>559</v>
      </c>
      <c r="E95" s="194" t="s">
        <v>218</v>
      </c>
      <c r="F95" s="194"/>
      <c r="G95" s="194"/>
      <c r="H95" s="194" t="s">
        <v>681</v>
      </c>
      <c r="I95" s="192">
        <v>38435.839999999997</v>
      </c>
      <c r="J95" s="194" t="s">
        <v>600</v>
      </c>
      <c r="K95" s="191">
        <v>7</v>
      </c>
      <c r="L95" s="191">
        <v>2023</v>
      </c>
    </row>
    <row r="96" spans="1:12">
      <c r="A96" s="194" t="s">
        <v>214</v>
      </c>
      <c r="B96" s="194" t="s">
        <v>557</v>
      </c>
      <c r="C96" s="194" t="s">
        <v>558</v>
      </c>
      <c r="D96" s="194" t="s">
        <v>559</v>
      </c>
      <c r="E96" s="194" t="s">
        <v>218</v>
      </c>
      <c r="F96" s="194"/>
      <c r="G96" s="194"/>
      <c r="H96" s="194" t="s">
        <v>682</v>
      </c>
      <c r="I96" s="192">
        <v>-157.4</v>
      </c>
      <c r="J96" s="194" t="s">
        <v>680</v>
      </c>
      <c r="K96" s="191">
        <v>8</v>
      </c>
      <c r="L96" s="191">
        <v>2023</v>
      </c>
    </row>
    <row r="97" spans="1:12">
      <c r="A97" s="194" t="s">
        <v>214</v>
      </c>
      <c r="B97" s="194" t="s">
        <v>557</v>
      </c>
      <c r="C97" s="194" t="s">
        <v>558</v>
      </c>
      <c r="D97" s="194" t="s">
        <v>559</v>
      </c>
      <c r="E97" s="194" t="s">
        <v>218</v>
      </c>
      <c r="F97" s="194"/>
      <c r="G97" s="194"/>
      <c r="H97" s="194" t="s">
        <v>683</v>
      </c>
      <c r="I97" s="192">
        <v>38435.839999999997</v>
      </c>
      <c r="J97" s="194" t="s">
        <v>600</v>
      </c>
      <c r="K97" s="191">
        <v>8</v>
      </c>
      <c r="L97" s="191">
        <v>2023</v>
      </c>
    </row>
    <row r="98" spans="1:12" ht="15" thickBot="1">
      <c r="I98" s="195">
        <f>SUM(I3:I97)</f>
        <v>11067347.469999995</v>
      </c>
    </row>
    <row r="99" spans="1:12" ht="15" thickTop="1"/>
    <row r="100" spans="1:12">
      <c r="H100" s="191" t="s">
        <v>760</v>
      </c>
      <c r="I100" s="251" t="b">
        <f>I91+I90+I89+I87+I85+I83+I82+I80+I78+I77+I72+I69+I66+I65+I64+I62+I61+I59+I57+I56+I55+I54+I53+I52+I47+I46+I44+I43+I42+I41+I39+I38+I36+I35+I34+I33+I32+I31+I30+I29+I28+I27=I24+I23+I22+I21+I20+I19+I18+I16+I15+I14+I8+I7+I6+I5+I4</f>
        <v>0</v>
      </c>
    </row>
  </sheetData>
  <autoFilter ref="A2:L98" xr:uid="{817926AC-E21B-4B36-8A84-4C0A0D368F8F}">
    <sortState xmlns:xlrd2="http://schemas.microsoft.com/office/spreadsheetml/2017/richdata2" ref="A3:L97">
      <sortCondition ref="L3:L97"/>
      <sortCondition ref="K3:K9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7C02DE-02C3-47FA-925C-D560FE346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7ED9DA-3498-4FEA-BDCC-2592ADAA17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6225F-BE51-4983-9473-3FBDFE926C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 Bond Financing Costs</vt:lpstr>
      <vt:lpstr>Income Tax </vt:lpstr>
      <vt:lpstr>Rating Agency Fee</vt:lpstr>
      <vt:lpstr>Revenue Requirement - Asbury</vt:lpstr>
      <vt:lpstr>Revenue Requirement - Storm Uri</vt:lpstr>
      <vt:lpstr>Asbury Carrying Costs</vt:lpstr>
      <vt:lpstr>Storm Uri Carrying Cost &amp; Fees</vt:lpstr>
      <vt:lpstr>186219</vt:lpstr>
      <vt:lpstr>182420</vt:lpstr>
      <vt:lpstr>MO 95% Int Calc Mar21-Aug21</vt:lpstr>
      <vt:lpstr>MO 95% Int Calc Sep21-Feb22</vt:lpstr>
      <vt:lpstr>MO 95% Int Calc Mar22-Aug22</vt:lpstr>
      <vt:lpstr>MO 95% Int Calc Sept22-Dec22</vt:lpstr>
      <vt:lpstr>MO 95% Int Calc Jan23-Dec23)</vt:lpstr>
      <vt:lpstr>' Bond Financing Costs'!Print_Area</vt:lpstr>
      <vt:lpstr>'MO 95% Int Calc Jan23-Dec23)'!Print_Area</vt:lpstr>
      <vt:lpstr>'MO 95% Int Calc Mar22-Aug22'!Print_Area</vt:lpstr>
      <vt:lpstr>'MO 95% Int Calc Sep21-Feb22'!Print_Area</vt:lpstr>
      <vt:lpstr>'MO 95% Int Calc Sept22-Dec22'!Print_Area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Schaus Hall</dc:creator>
  <cp:keywords/>
  <dc:description/>
  <cp:lastModifiedBy>Diana Carter</cp:lastModifiedBy>
  <cp:revision/>
  <cp:lastPrinted>2022-08-09T20:42:09Z</cp:lastPrinted>
  <dcterms:created xsi:type="dcterms:W3CDTF">2021-11-18T17:59:00Z</dcterms:created>
  <dcterms:modified xsi:type="dcterms:W3CDTF">2024-01-22T16:23:48Z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{A44787D4-0540-4523-9961-78E4036D8C6D}">
    <vt:lpwstr>{B9BA8F3F-D8A8-4C36-BBE3-B54EC38E965C}</vt:lpwstr>
  </property>
</Properties>
</file>