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bertyutil-my.sharepoint.com/personal/dcarter_libertyutilities_com/Documents/Documents/MO Empire Electric/Asbury and Storm Uri Securitization/"/>
    </mc:Choice>
  </mc:AlternateContent>
  <xr:revisionPtr revIDLastSave="4" documentId="8_{4499BE0B-F5C1-4FDE-82F4-6E9E878586FE}" xr6:coauthVersionLast="47" xr6:coauthVersionMax="47" xr10:uidLastSave="{A345FA72-24AD-4841-8CE4-BE8E14BAF7DC}"/>
  <bookViews>
    <workbookView xWindow="-110" yWindow="-110" windowWidth="19420" windowHeight="10420" xr2:uid="{00000000-000D-0000-FFFF-FFFF00000000}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S_Close">'[1]Control (old)'!$D$5</definedName>
    <definedName name="Active">[1]Fleet!$BT$4:$BT$65</definedName>
    <definedName name="Bonds.Balances.BOD">#REF!</definedName>
    <definedName name="Bonds.Total.Balance">[2]Bonds!#REF!</definedName>
    <definedName name="CAPercent">[3]Cases!$H$16</definedName>
    <definedName name="CaseModuleWidth">[3]Cases!$D$1</definedName>
    <definedName name="chargeoffs">[3]DSOs!$J$5</definedName>
    <definedName name="CIB_Interest_Rate">[4]Assumptions!$D$21</definedName>
    <definedName name="CloseDate">[5]Input!$E$5</definedName>
    <definedName name="Closing">[6]Control!$D$6</definedName>
    <definedName name="ClosingDate">[3]Cases!$I$10</definedName>
    <definedName name="Conversion">[5]Input!$K$20</definedName>
    <definedName name="d">[7]Control!$D$9</definedName>
    <definedName name="Deal_Start">[8]Control!$D$7</definedName>
    <definedName name="DebtFreq">[6]Control!$D$9</definedName>
    <definedName name="DetAvgLifeRow">[3]BaseDetail!$BA$14</definedName>
    <definedName name="DetClassName">[3]BaseDetail!$J$4</definedName>
    <definedName name="DetCouponRow">[3]BaseDetail!$AY$15</definedName>
    <definedName name="DetFinalMatRow">[3]BaseDetail!$BA$15</definedName>
    <definedName name="DetModuleWidth">[3]BaseDetail!$J$1</definedName>
    <definedName name="DetPmtWindowRow">[3]BaseDetail!$BA$16</definedName>
    <definedName name="DetSizeRow">[3]BaseDetail!$AX$16</definedName>
    <definedName name="Disposal">[1]Fleet!$BN$4:$BN$65</definedName>
    <definedName name="Disposal1">[8]Fleet!$AU$4:$AU$39</definedName>
    <definedName name="FeeStart">#REF!</definedName>
    <definedName name="firstCalcDate">[6]Control!$D$15</definedName>
    <definedName name="firstEffDate">[6]Control!$D$16</definedName>
    <definedName name="FirstPaymentDate">[3]Cases!$I$11</definedName>
    <definedName name="firstPmtDate">[6]Control!$D$7</definedName>
    <definedName name="FirstTrueUp">[5]Input!$K$5</definedName>
    <definedName name="GS_CIQ_6_4_UPGRADED">"GS_CIQ_6_4_UPGRADED"</definedName>
    <definedName name="inpDSO">[3]DSOs!#REF!</definedName>
    <definedName name="inpWriteOff">[3]DSOs!#REF!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42135.3947106482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egalFinal">[6]Control!$D$10</definedName>
    <definedName name="Model_Start">[8]Control!$D$5</definedName>
    <definedName name="MonthsBetweenPmts">[3]Cases!$I$5</definedName>
    <definedName name="nonfor_sec">'[9]Input - Drivers &amp; Sensitivity'!$E$29</definedName>
    <definedName name="Num_Aircraft">COUNT([1]Fleet!$B:$B)</definedName>
    <definedName name="OCPercent">[3]Cases!$H$15</definedName>
    <definedName name="PymtFre">[5]Input!$E$8</definedName>
    <definedName name="resSize_M">#REF!</definedName>
    <definedName name="resSize_S">[6]Control!$I$23</definedName>
    <definedName name="ScenarioPicker">[3]Cases!$E$3</definedName>
    <definedName name="SDMonthlyColl">'[3]Stress Collections'!$Y$18</definedName>
    <definedName name="Surety_Fee_M">#REF!</definedName>
    <definedName name="Surety_Fee_S">[6]Control!$D$34</definedName>
    <definedName name="Surety_FeeCap_M">#REF!</definedName>
    <definedName name="Surety_FeeCap_S">[6]Control!$D$35</definedName>
    <definedName name="TargetRange">#REF!</definedName>
    <definedName name="TBC_Cap">[3]TrueUpCalc!$H$4</definedName>
    <definedName name="Title">[6]Control!$B$1</definedName>
    <definedName name="totalBV">[8]Control!$D$11</definedName>
    <definedName name="totalCMV">[8]Control!$D$10</definedName>
    <definedName name="trueUpFreq">[6]Control!$D$18</definedName>
    <definedName name="trueUpOnlyMonth">[6]Control!$D$19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1" i="1"/>
  <c r="H11" i="1" s="1"/>
  <c r="J27" i="1" l="1"/>
  <c r="G27" i="1"/>
  <c r="C29" i="1"/>
  <c r="C14" i="1" l="1"/>
  <c r="C31" i="1" l="1"/>
  <c r="B30" i="1"/>
  <c r="J30" i="1" l="1"/>
  <c r="G30" i="1"/>
  <c r="B31" i="1"/>
  <c r="C32" i="1"/>
  <c r="J31" i="1" l="1"/>
  <c r="G31" i="1"/>
  <c r="K30" i="1"/>
  <c r="C33" i="1"/>
  <c r="B32" i="1"/>
  <c r="J32" i="1" l="1"/>
  <c r="G32" i="1"/>
  <c r="C34" i="1"/>
  <c r="B33" i="1"/>
  <c r="J33" i="1" l="1"/>
  <c r="G33" i="1"/>
  <c r="C35" i="1"/>
  <c r="B34" i="1"/>
  <c r="G34" i="1" s="1"/>
  <c r="J34" i="1" l="1"/>
  <c r="C36" i="1"/>
  <c r="B35" i="1"/>
  <c r="J35" i="1" s="1"/>
  <c r="C37" i="1" l="1"/>
  <c r="B36" i="1"/>
  <c r="G36" i="1" s="1"/>
  <c r="B37" i="1" l="1"/>
  <c r="C38" i="1"/>
  <c r="C39" i="1" l="1"/>
  <c r="B38" i="1"/>
  <c r="C40" i="1" l="1"/>
  <c r="B39" i="1"/>
  <c r="C41" i="1" l="1"/>
  <c r="B40" i="1"/>
  <c r="C42" i="1" l="1"/>
  <c r="B41" i="1"/>
  <c r="B42" i="1" l="1"/>
  <c r="C43" i="1"/>
  <c r="B43" i="1" l="1"/>
  <c r="C44" i="1"/>
  <c r="C45" i="1" l="1"/>
  <c r="B44" i="1"/>
  <c r="C46" i="1" l="1"/>
  <c r="B45" i="1"/>
  <c r="C47" i="1" l="1"/>
  <c r="B46" i="1"/>
  <c r="C48" i="1" l="1"/>
  <c r="B47" i="1"/>
  <c r="B48" i="1" l="1"/>
  <c r="C49" i="1"/>
  <c r="B49" i="1" l="1"/>
  <c r="C50" i="1"/>
  <c r="B50" i="1" l="1"/>
  <c r="C51" i="1"/>
  <c r="B51" i="1" l="1"/>
  <c r="C52" i="1"/>
  <c r="B52" i="1" l="1"/>
  <c r="C53" i="1"/>
  <c r="C54" i="1" l="1"/>
  <c r="B53" i="1"/>
  <c r="C55" i="1" l="1"/>
  <c r="B54" i="1"/>
  <c r="C56" i="1" l="1"/>
  <c r="B55" i="1"/>
  <c r="B56" i="1" l="1"/>
  <c r="D11" i="1" l="1"/>
  <c r="D12" i="1" l="1"/>
  <c r="D17" i="1" s="1"/>
  <c r="P25" i="1"/>
  <c r="P32" i="1" s="1"/>
  <c r="D16" i="1" l="1"/>
  <c r="P30" i="1"/>
  <c r="P31" i="1"/>
  <c r="O25" i="1"/>
  <c r="O30" i="1" l="1"/>
  <c r="O31" i="1" l="1"/>
  <c r="K31" i="1"/>
  <c r="K33" i="1"/>
  <c r="G38" i="1"/>
  <c r="G37" i="1"/>
  <c r="G55" i="1"/>
  <c r="K32" i="1"/>
  <c r="G50" i="1"/>
  <c r="G56" i="1"/>
  <c r="G49" i="1"/>
  <c r="G44" i="1"/>
  <c r="G43" i="1"/>
  <c r="G48" i="1"/>
  <c r="G53" i="1"/>
  <c r="G42" i="1"/>
  <c r="G41" i="1"/>
  <c r="G52" i="1"/>
  <c r="G46" i="1"/>
  <c r="G40" i="1"/>
  <c r="K34" i="1"/>
  <c r="G54" i="1"/>
  <c r="G47" i="1"/>
  <c r="G35" i="1"/>
  <c r="K35" i="1" s="1"/>
  <c r="G51" i="1"/>
  <c r="G45" i="1"/>
  <c r="G39" i="1"/>
  <c r="O55" i="1" l="1"/>
  <c r="O38" i="1"/>
  <c r="O56" i="1"/>
  <c r="O32" i="1"/>
  <c r="O34" i="1"/>
  <c r="O33" i="1"/>
  <c r="O52" i="1"/>
  <c r="O50" i="1"/>
  <c r="O51" i="1"/>
  <c r="O53" i="1"/>
  <c r="O54" i="1"/>
  <c r="O49" i="1"/>
  <c r="O40" i="1"/>
  <c r="O43" i="1"/>
  <c r="O39" i="1"/>
  <c r="O35" i="1"/>
  <c r="O37" i="1"/>
  <c r="O47" i="1"/>
  <c r="O42" i="1"/>
  <c r="O45" i="1"/>
  <c r="O44" i="1"/>
  <c r="O36" i="1"/>
  <c r="O46" i="1"/>
  <c r="O41" i="1"/>
  <c r="O48" i="1"/>
  <c r="O23" i="1" l="1"/>
  <c r="L11" i="1" s="1"/>
  <c r="J55" i="1"/>
  <c r="K55" i="1" s="1"/>
  <c r="J38" i="1"/>
  <c r="K38" i="1" s="1"/>
  <c r="J37" i="1"/>
  <c r="K37" i="1" s="1"/>
  <c r="J50" i="1"/>
  <c r="K50" i="1" s="1"/>
  <c r="J49" i="1"/>
  <c r="K49" i="1" s="1"/>
  <c r="J48" i="1"/>
  <c r="K48" i="1" s="1"/>
  <c r="J43" i="1"/>
  <c r="K43" i="1" s="1"/>
  <c r="J56" i="1"/>
  <c r="K56" i="1" s="1"/>
  <c r="J44" i="1"/>
  <c r="K44" i="1" s="1"/>
  <c r="J54" i="1"/>
  <c r="K54" i="1" s="1"/>
  <c r="L31" i="1" s="1"/>
  <c r="J42" i="1"/>
  <c r="K42" i="1" s="1"/>
  <c r="J41" i="1"/>
  <c r="K41" i="1" s="1"/>
  <c r="J36" i="1"/>
  <c r="K36" i="1" s="1"/>
  <c r="J47" i="1"/>
  <c r="K47" i="1" s="1"/>
  <c r="J46" i="1"/>
  <c r="K46" i="1" s="1"/>
  <c r="J53" i="1"/>
  <c r="K53" i="1" s="1"/>
  <c r="J52" i="1"/>
  <c r="K52" i="1" s="1"/>
  <c r="J40" i="1"/>
  <c r="K40" i="1" s="1"/>
  <c r="J51" i="1"/>
  <c r="K51" i="1" s="1"/>
  <c r="J45" i="1"/>
  <c r="K45" i="1" s="1"/>
  <c r="J39" i="1"/>
  <c r="K39" i="1" s="1"/>
  <c r="P33" i="1"/>
  <c r="O22" i="1" l="1"/>
  <c r="P42" i="1"/>
  <c r="P34" i="1"/>
  <c r="P49" i="1"/>
  <c r="P38" i="1"/>
  <c r="P37" i="1"/>
  <c r="P55" i="1"/>
  <c r="P50" i="1"/>
  <c r="P36" i="1"/>
  <c r="P43" i="1"/>
  <c r="P48" i="1"/>
  <c r="P39" i="1"/>
  <c r="P47" i="1"/>
  <c r="P41" i="1"/>
  <c r="P56" i="1"/>
  <c r="P54" i="1"/>
  <c r="P44" i="1"/>
  <c r="P35" i="1"/>
  <c r="P40" i="1"/>
  <c r="P51" i="1"/>
  <c r="P46" i="1"/>
  <c r="P52" i="1"/>
  <c r="P45" i="1"/>
  <c r="P53" i="1"/>
  <c r="J11" i="1" l="1"/>
  <c r="P23" i="1"/>
  <c r="L12" i="1" s="1"/>
  <c r="K11" i="1" l="1"/>
  <c r="M11" i="1" s="1"/>
  <c r="P22" i="1"/>
  <c r="J12" i="1" s="1"/>
  <c r="K12" i="1" s="1"/>
  <c r="M12" i="1" s="1"/>
  <c r="M14" i="1" l="1"/>
  <c r="K14" i="1"/>
  <c r="K15" i="1" s="1"/>
</calcChain>
</file>

<file path=xl/sharedStrings.xml><?xml version="1.0" encoding="utf-8"?>
<sst xmlns="http://schemas.openxmlformats.org/spreadsheetml/2006/main" count="44" uniqueCount="35">
  <si>
    <t>Class</t>
  </si>
  <si>
    <t xml:space="preserve">Balance </t>
  </si>
  <si>
    <t>WAL</t>
  </si>
  <si>
    <t>Benchmark</t>
  </si>
  <si>
    <t>Benchmark Yield</t>
  </si>
  <si>
    <t>Spread (bp)</t>
  </si>
  <si>
    <t>Yield</t>
  </si>
  <si>
    <t>Coupon</t>
  </si>
  <si>
    <t>Price</t>
  </si>
  <si>
    <t>Proceeds</t>
  </si>
  <si>
    <t>Tsy</t>
  </si>
  <si>
    <t>A-1</t>
  </si>
  <si>
    <t>A-2</t>
  </si>
  <si>
    <t>Tsy5</t>
  </si>
  <si>
    <t>Tsy10</t>
  </si>
  <si>
    <t>Year</t>
  </si>
  <si>
    <t>Date</t>
  </si>
  <si>
    <t>Balance</t>
  </si>
  <si>
    <t>Principal</t>
  </si>
  <si>
    <t>Duration</t>
  </si>
  <si>
    <t>OID</t>
  </si>
  <si>
    <t xml:space="preserve">Total </t>
  </si>
  <si>
    <t xml:space="preserve">Means will change at pricing </t>
  </si>
  <si>
    <t xml:space="preserve">Yield </t>
  </si>
  <si>
    <t xml:space="preserve">Sum of PV </t>
  </si>
  <si>
    <t xml:space="preserve">Price </t>
  </si>
  <si>
    <t xml:space="preserve">Sum of DS </t>
  </si>
  <si>
    <t>&lt;&lt; Update for what is spotted on Pricing call</t>
  </si>
  <si>
    <t xml:space="preserve">Update at pricing </t>
  </si>
  <si>
    <t xml:space="preserve">Note: Hardcode to figure out to get as close to price of 100 </t>
  </si>
  <si>
    <t xml:space="preserve">Note the Balances and Principal pasted below are hardcoded from the accountant package </t>
  </si>
  <si>
    <t>Closing Date</t>
  </si>
  <si>
    <t xml:space="preserve">WA Coupon </t>
  </si>
  <si>
    <t xml:space="preserve">WA Yield </t>
  </si>
  <si>
    <t>On behalf of The Empire District Electric Company d/b/a Liberty, upon my oath and under penalty of perjury, I hereby affirm the accuracy and completeness of these workpapers to the best of my information, knowledge, and belief.  /s/ Michael Mosindy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</si>
</sst>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00%"/>
    <numFmt numFmtId="165" formatCode="0.00000%"/>
    <numFmt numFmtId="166" formatCode="0.0"/>
    <numFmt numFmtId="167" formatCode="[$-409]mmm\-yy;@"/>
    <numFmt numFmtId="168" formatCode="&quot;$&quot;_(#,##0.00_);&quot;$&quot;\(#,##0.00\);&quot;$&quot;_(0.00_);@_)"/>
    <numFmt numFmtId="169" formatCode="0.0_)\%;\(0.0\)\%;0.0_)\%;@_)_%"/>
    <numFmt numFmtId="170" formatCode="#,##0.0_)_%;\(#,##0.0\)_%;0.0_)_%;@_)_%"/>
    <numFmt numFmtId="171" formatCode="#,##0.0_);\(#,##0.0\);#,##0.0_);@_)"/>
    <numFmt numFmtId="172" formatCode="#,##0.00_);\(#,##0.00\);0.00_);@_)"/>
    <numFmt numFmtId="173" formatCode="\€_(#,##0.00_);\€\(#,##0.00\);\€_(0.00_);@_)"/>
    <numFmt numFmtId="174" formatCode="#,##0.0_)\x;\(#,##0.0\)\x;0.0_)\x;@_)_x"/>
    <numFmt numFmtId="175" formatCode="#,##0.0_)_x;\(#,##0.0\)_x;0.0_)_x;@_)_x"/>
    <numFmt numFmtId="176" formatCode="#,##0.000"/>
  </numFmts>
  <fonts count="24" x14ac:knownFonts="1"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10"/>
      <color rgb="FF0000FF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sz val="9"/>
      <color rgb="FF0000FF"/>
      <name val="Arial"/>
      <family val="2"/>
    </font>
    <font>
      <b/>
      <sz val="10"/>
      <color theme="9"/>
      <name val="Arial"/>
      <family val="2"/>
    </font>
    <font>
      <i/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4007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Protection="0">
      <alignment horizontal="centerContinuous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5" borderId="0" applyNumberFormat="0" applyFont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Protection="0">
      <alignment horizontal="right"/>
    </xf>
    <xf numFmtId="0" fontId="16" fillId="0" borderId="0" applyNumberFormat="0" applyFill="0" applyBorder="0" applyProtection="0">
      <alignment vertical="top"/>
    </xf>
    <xf numFmtId="0" fontId="17" fillId="0" borderId="8" applyNumberFormat="0" applyFill="0" applyAlignment="0" applyProtection="0"/>
    <xf numFmtId="0" fontId="18" fillId="0" borderId="1" applyNumberFormat="0" applyFill="0" applyProtection="0">
      <alignment horizontal="center"/>
    </xf>
    <xf numFmtId="0" fontId="18" fillId="0" borderId="0" applyNumberFormat="0" applyFill="0" applyBorder="0" applyProtection="0">
      <alignment horizontal="left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0" fillId="0" borderId="0" xfId="0" applyNumberFormat="1"/>
    <xf numFmtId="164" fontId="6" fillId="3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9" fillId="4" borderId="1" xfId="3" applyFont="1" applyFill="1" applyBorder="1">
      <alignment horizontal="centerContinuous"/>
    </xf>
    <xf numFmtId="164" fontId="10" fillId="4" borderId="1" xfId="3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7" fontId="13" fillId="0" borderId="0" xfId="0" applyNumberFormat="1" applyFont="1" applyBorder="1" applyAlignment="1">
      <alignment horizontal="center"/>
    </xf>
    <xf numFmtId="3" fontId="12" fillId="0" borderId="6" xfId="4" applyNumberFormat="1" applyFont="1" applyBorder="1" applyAlignment="1"/>
    <xf numFmtId="3" fontId="12" fillId="0" borderId="0" xfId="2" applyNumberFormat="1" applyFont="1" applyAlignment="1"/>
    <xf numFmtId="3" fontId="13" fillId="0" borderId="7" xfId="2" applyNumberFormat="1" applyFont="1" applyBorder="1" applyAlignment="1"/>
    <xf numFmtId="3" fontId="12" fillId="0" borderId="0" xfId="4" applyNumberFormat="1" applyFont="1" applyAlignment="1"/>
    <xf numFmtId="166" fontId="13" fillId="0" borderId="6" xfId="0" applyNumberFormat="1" applyFont="1" applyBorder="1" applyAlignment="1">
      <alignment horizontal="center"/>
    </xf>
    <xf numFmtId="43" fontId="13" fillId="0" borderId="0" xfId="2" applyFont="1" applyBorder="1" applyAlignment="1">
      <alignment horizontal="center"/>
    </xf>
    <xf numFmtId="3" fontId="12" fillId="0" borderId="6" xfId="2" applyNumberFormat="1" applyFont="1" applyBorder="1" applyAlignment="1"/>
    <xf numFmtId="3" fontId="13" fillId="0" borderId="7" xfId="4" applyNumberFormat="1" applyFont="1" applyBorder="1" applyAlignment="1"/>
    <xf numFmtId="14" fontId="13" fillId="0" borderId="0" xfId="0" applyNumberFormat="1" applyFont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0" fontId="17" fillId="0" borderId="8" xfId="15"/>
    <xf numFmtId="0" fontId="0" fillId="6" borderId="9" xfId="0" applyFill="1" applyBorder="1"/>
    <xf numFmtId="4" fontId="4" fillId="6" borderId="9" xfId="0" applyNumberFormat="1" applyFont="1" applyFill="1" applyBorder="1"/>
    <xf numFmtId="3" fontId="4" fillId="6" borderId="9" xfId="0" applyNumberFormat="1" applyFont="1" applyFill="1" applyBorder="1"/>
    <xf numFmtId="14" fontId="19" fillId="0" borderId="8" xfId="15" applyNumberFormat="1" applyFont="1"/>
    <xf numFmtId="43" fontId="0" fillId="0" borderId="0" xfId="2" applyFont="1"/>
    <xf numFmtId="43" fontId="0" fillId="0" borderId="0" xfId="0" applyNumberFormat="1"/>
    <xf numFmtId="0" fontId="20" fillId="0" borderId="0" xfId="0" applyFont="1"/>
    <xf numFmtId="164" fontId="6" fillId="7" borderId="0" xfId="0" applyNumberFormat="1" applyFont="1" applyFill="1" applyAlignment="1">
      <alignment horizontal="center" vertical="center"/>
    </xf>
    <xf numFmtId="0" fontId="0" fillId="7" borderId="0" xfId="0" applyFill="1"/>
    <xf numFmtId="164" fontId="17" fillId="0" borderId="8" xfId="15" applyNumberFormat="1"/>
    <xf numFmtId="165" fontId="17" fillId="0" borderId="8" xfId="15" applyNumberFormat="1"/>
    <xf numFmtId="3" fontId="17" fillId="0" borderId="8" xfId="15" applyNumberFormat="1"/>
    <xf numFmtId="4" fontId="21" fillId="0" borderId="0" xfId="0" applyNumberFormat="1" applyFont="1"/>
    <xf numFmtId="3" fontId="22" fillId="0" borderId="0" xfId="4" applyNumberFormat="1" applyFont="1" applyAlignment="1"/>
    <xf numFmtId="0" fontId="0" fillId="0" borderId="0" xfId="0" applyAlignment="1">
      <alignment horizontal="center"/>
    </xf>
    <xf numFmtId="0" fontId="23" fillId="0" borderId="0" xfId="0" applyFont="1"/>
    <xf numFmtId="0" fontId="0" fillId="0" borderId="0" xfId="0" applyBorder="1"/>
    <xf numFmtId="0" fontId="2" fillId="3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14" fillId="7" borderId="0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4" fontId="2" fillId="3" borderId="0" xfId="1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164" fontId="4" fillId="6" borderId="9" xfId="1" applyNumberFormat="1" applyFont="1" applyFill="1" applyBorder="1"/>
    <xf numFmtId="0" fontId="3" fillId="0" borderId="7" xfId="0" applyFont="1" applyBorder="1" applyAlignment="1">
      <alignment horizontal="right"/>
    </xf>
  </cellXfs>
  <cellStyles count="20">
    <cellStyle name="_%(SignOnly)" xfId="5" xr:uid="{08F5121A-74F7-48AE-A637-56D1F8A2F703}"/>
    <cellStyle name="_%(SignSpaceOnly)" xfId="6" xr:uid="{7B8D7641-455A-4681-88D2-9119EAC6AA26}"/>
    <cellStyle name="_Comma" xfId="7" xr:uid="{69A831FD-EBAC-4169-9B78-6AB76124BF16}"/>
    <cellStyle name="_Currency" xfId="4" xr:uid="{00000000-0005-0000-0000-000000000000}"/>
    <cellStyle name="_CurrencySpace" xfId="8" xr:uid="{B63A3F79-4BF6-4F31-9CC8-C1846C19F213}"/>
    <cellStyle name="_Euro" xfId="9" xr:uid="{12E1B6EB-FA52-4D10-9B81-31C8DF011036}"/>
    <cellStyle name="_Heading" xfId="10" xr:uid="{77092B07-7584-43EB-B9F5-A663E397A350}"/>
    <cellStyle name="_Highlight" xfId="11" xr:uid="{197BC72D-E610-4E9E-9B73-1D046E73A9D1}"/>
    <cellStyle name="_Multiple" xfId="12" xr:uid="{413C5085-87C8-47C7-A003-10C097190663}"/>
    <cellStyle name="_MultipleSpace" xfId="13" xr:uid="{BDAE9862-E56D-4599-8442-CF55AB1CE275}"/>
    <cellStyle name="_SubHeading" xfId="14" xr:uid="{701727B0-A5E9-4BA2-B4D6-BAB426974EBA}"/>
    <cellStyle name="_Table" xfId="15" xr:uid="{A25E419B-6242-43C1-9E57-3423DEA0F30A}"/>
    <cellStyle name="_TableHead" xfId="16" xr:uid="{30BFFEF7-D70F-4598-96D0-364CC737153B}"/>
    <cellStyle name="_TableRowHead" xfId="17" xr:uid="{F7F52F24-264C-4D48-AC79-BCAB8FF9026F}"/>
    <cellStyle name="_TableSuperHead" xfId="3" xr:uid="{00000000-0005-0000-0000-000001000000}"/>
    <cellStyle name="Comma" xfId="2" builtinId="3"/>
    <cellStyle name="Comma 2" xfId="19" xr:uid="{04B690B0-163F-4A6E-ABBC-12F9B9BC0FB8}"/>
    <cellStyle name="Normal" xfId="0" builtinId="0" customBuiltin="1"/>
    <cellStyle name="Percent" xfId="1" builtinId="5"/>
    <cellStyle name="Percent 2" xfId="18" xr:uid="{3F7199D3-DC19-458C-97DE-A8E064607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GS%20PREPA%20Model%2007.06.2016%20v0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js006vf\mrtgabschi\Clients\P\PG&amp;E\2021%20Securitization\Model\Charge%20Calculator\PGE%20Charge%20Calculator%2007-10-21%20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J\JCP&amp;L\2006-06%20Securitization\Model%20Runs\Stress%20Models\S&amp;P%20Models\2006-07-18%20S&amp;P%20Stress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udais\AppData\Local\Microsoft\Windows\Temporary%20Internet%20Files\Content.Outlook\S5BKONKF\PREPA%20Illustrative%20Numbers%209.24.2015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PREPA%20Draft%20by%20DW_09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P\PG&amp;E\7.1.2021%20Modeling\PG&amp;E%20model%207.13%20VS%20Cop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P\PG&amp;E\7.1.2021%20Modeling\PG&amp;E%20model%207.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\Orbit%20Transaction%20Model%2027-April-2015%20AK_WithS&amp;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guf\AppData\Local\Microsoft\Windows\Temporary%20Internet%20Files\Content.Outlook\QOAOGAIE\2015-08-28%20Securitization%20Rate%20Model%20vSh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 (old)"/>
      <sheetName val="Libor"/>
      <sheetName val="Base"/>
      <sheetName val="Stress1"/>
      <sheetName val="Mirror-&gt;"/>
      <sheetName val="Control (M)"/>
      <sheetName val="Debt Service (M)"/>
      <sheetName val="Model_Daisy"/>
      <sheetName val="Model (M)"/>
      <sheetName val="Summary of Cash Flows (M)"/>
      <sheetName val="Sources and Uses (M)"/>
      <sheetName val="Billing Amounts Chart (2)"/>
      <sheetName val="Reserve Account Usage Chart (2"/>
      <sheetName val="Cash Flow Chart no reserve (2)"/>
      <sheetName val="Cash Flow Chart (2)"/>
      <sheetName val="Chart Data (2)"/>
      <sheetName val="Secur.-&gt;"/>
      <sheetName val="Control (S)"/>
      <sheetName val="Debt Service (S)"/>
      <sheetName val="Chart2"/>
      <sheetName val="Model (S)"/>
      <sheetName val="Summary of Cash Flows (S)"/>
      <sheetName val="Sources and Uses (S)"/>
      <sheetName val="Billing Amounts Chart"/>
      <sheetName val="Reserve Account Usage Chart"/>
      <sheetName val="Cash Flow Chart no reserve"/>
      <sheetName val="Cash Flow Chart"/>
      <sheetName val="Chart Data"/>
      <sheetName val="Consol.-&gt;"/>
      <sheetName val="Trans. Rates"/>
      <sheetName val="Sensitivity"/>
      <sheetName val="CF Summary"/>
      <sheetName val="Other-&gt;"/>
      <sheetName val="Sam Scratchpad"/>
      <sheetName val="Fleet"/>
      <sheetName val="GSChartLabels"/>
      <sheetName val="Appraiser Data"/>
      <sheetName val="Rent Override"/>
      <sheetName val="MX"/>
      <sheetName val="Assets"/>
      <sheetName val="Debt Service (old)"/>
      <sheetName val="Disposition Premium"/>
      <sheetName val="Debt Service Comparison"/>
      <sheetName val="Debt Service Comparison 2"/>
      <sheetName val="Prin Balance Comparison"/>
      <sheetName val="Pre-deal Debt"/>
    </sheetNames>
    <sheetDataSet>
      <sheetData sheetId="0"/>
      <sheetData sheetId="1">
        <row r="5">
          <cell r="D5">
            <v>42277</v>
          </cell>
        </row>
      </sheetData>
      <sheetData sheetId="2"/>
      <sheetData sheetId="3"/>
      <sheetData sheetId="4"/>
      <sheetData sheetId="5"/>
      <sheetData sheetId="6">
        <row r="22">
          <cell r="D22">
            <v>3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B1" t="str">
            <v>PREPA Deal Model</v>
          </cell>
        </row>
        <row r="2">
          <cell r="B2" t="str">
            <v>Fleet</v>
          </cell>
        </row>
        <row r="3">
          <cell r="B3" t="str">
            <v>Aircraft #</v>
          </cell>
        </row>
        <row r="4">
          <cell r="B4">
            <v>1</v>
          </cell>
          <cell r="BN4" t="e">
            <v>#REF!</v>
          </cell>
          <cell r="BT4">
            <v>1</v>
          </cell>
        </row>
        <row r="5">
          <cell r="B5">
            <v>2</v>
          </cell>
          <cell r="BN5" t="e">
            <v>#REF!</v>
          </cell>
          <cell r="BT5">
            <v>1</v>
          </cell>
        </row>
        <row r="6">
          <cell r="B6">
            <v>3</v>
          </cell>
          <cell r="BN6" t="e">
            <v>#REF!</v>
          </cell>
          <cell r="BT6">
            <v>1</v>
          </cell>
        </row>
        <row r="7">
          <cell r="B7">
            <v>4</v>
          </cell>
          <cell r="BN7" t="e">
            <v>#REF!</v>
          </cell>
          <cell r="BT7">
            <v>1</v>
          </cell>
        </row>
        <row r="8">
          <cell r="B8">
            <v>5</v>
          </cell>
          <cell r="BN8" t="e">
            <v>#REF!</v>
          </cell>
          <cell r="BT8">
            <v>1</v>
          </cell>
        </row>
        <row r="9">
          <cell r="B9">
            <v>6</v>
          </cell>
          <cell r="BN9" t="e">
            <v>#REF!</v>
          </cell>
          <cell r="BT9">
            <v>1</v>
          </cell>
        </row>
        <row r="10">
          <cell r="B10">
            <v>7</v>
          </cell>
          <cell r="BN10" t="e">
            <v>#REF!</v>
          </cell>
          <cell r="BT10">
            <v>1</v>
          </cell>
        </row>
        <row r="11">
          <cell r="B11">
            <v>8</v>
          </cell>
          <cell r="BN11" t="e">
            <v>#REF!</v>
          </cell>
          <cell r="BT11">
            <v>1</v>
          </cell>
        </row>
        <row r="12">
          <cell r="B12">
            <v>9</v>
          </cell>
          <cell r="BN12" t="e">
            <v>#REF!</v>
          </cell>
          <cell r="BT12">
            <v>1</v>
          </cell>
        </row>
        <row r="13">
          <cell r="B13">
            <v>10</v>
          </cell>
          <cell r="BN13" t="e">
            <v>#REF!</v>
          </cell>
          <cell r="BT13">
            <v>1</v>
          </cell>
        </row>
        <row r="14">
          <cell r="B14">
            <v>11</v>
          </cell>
          <cell r="BN14" t="e">
            <v>#REF!</v>
          </cell>
          <cell r="BT14">
            <v>1</v>
          </cell>
        </row>
        <row r="15">
          <cell r="B15">
            <v>12</v>
          </cell>
          <cell r="BN15" t="e">
            <v>#REF!</v>
          </cell>
          <cell r="BT15">
            <v>1</v>
          </cell>
        </row>
        <row r="16">
          <cell r="B16">
            <v>13</v>
          </cell>
          <cell r="BN16" t="e">
            <v>#REF!</v>
          </cell>
          <cell r="BT16">
            <v>1</v>
          </cell>
        </row>
        <row r="17">
          <cell r="B17">
            <v>14</v>
          </cell>
          <cell r="BN17" t="e">
            <v>#REF!</v>
          </cell>
          <cell r="BT17">
            <v>1</v>
          </cell>
        </row>
        <row r="18">
          <cell r="B18">
            <v>15</v>
          </cell>
          <cell r="BN18" t="e">
            <v>#REF!</v>
          </cell>
          <cell r="BT18">
            <v>1</v>
          </cell>
        </row>
        <row r="19">
          <cell r="B19">
            <v>16</v>
          </cell>
          <cell r="BN19" t="e">
            <v>#REF!</v>
          </cell>
          <cell r="BT19">
            <v>1</v>
          </cell>
        </row>
        <row r="20">
          <cell r="B20">
            <v>17</v>
          </cell>
          <cell r="BN20" t="e">
            <v>#REF!</v>
          </cell>
          <cell r="BT20">
            <v>1</v>
          </cell>
        </row>
        <row r="21">
          <cell r="B21">
            <v>18</v>
          </cell>
          <cell r="BN21" t="e">
            <v>#REF!</v>
          </cell>
          <cell r="BT21">
            <v>1</v>
          </cell>
        </row>
        <row r="22">
          <cell r="B22">
            <v>19</v>
          </cell>
          <cell r="BN22" t="e">
            <v>#REF!</v>
          </cell>
          <cell r="BT22">
            <v>1</v>
          </cell>
        </row>
        <row r="23">
          <cell r="B23">
            <v>20</v>
          </cell>
          <cell r="BN23" t="e">
            <v>#REF!</v>
          </cell>
          <cell r="BT23">
            <v>1</v>
          </cell>
        </row>
        <row r="24">
          <cell r="B24">
            <v>21</v>
          </cell>
          <cell r="BN24" t="e">
            <v>#REF!</v>
          </cell>
          <cell r="BT24">
            <v>1</v>
          </cell>
        </row>
        <row r="25">
          <cell r="B25">
            <v>22</v>
          </cell>
          <cell r="BN25" t="e">
            <v>#REF!</v>
          </cell>
          <cell r="BT25">
            <v>1</v>
          </cell>
        </row>
        <row r="26">
          <cell r="B26">
            <v>23</v>
          </cell>
          <cell r="BN26" t="e">
            <v>#REF!</v>
          </cell>
          <cell r="BT26">
            <v>1</v>
          </cell>
        </row>
        <row r="27">
          <cell r="B27">
            <v>24</v>
          </cell>
          <cell r="BN27" t="e">
            <v>#REF!</v>
          </cell>
          <cell r="BT27">
            <v>1</v>
          </cell>
        </row>
        <row r="28">
          <cell r="B28">
            <v>25</v>
          </cell>
          <cell r="BN28" t="e">
            <v>#REF!</v>
          </cell>
          <cell r="BT28">
            <v>1</v>
          </cell>
        </row>
        <row r="29">
          <cell r="B29">
            <v>26</v>
          </cell>
          <cell r="BN29" t="e">
            <v>#REF!</v>
          </cell>
          <cell r="BT29">
            <v>1</v>
          </cell>
        </row>
        <row r="30">
          <cell r="B30">
            <v>27</v>
          </cell>
          <cell r="BN30" t="e">
            <v>#REF!</v>
          </cell>
          <cell r="BT30">
            <v>1</v>
          </cell>
        </row>
        <row r="31">
          <cell r="B31">
            <v>28</v>
          </cell>
          <cell r="BN31" t="e">
            <v>#REF!</v>
          </cell>
          <cell r="BT31">
            <v>1</v>
          </cell>
        </row>
        <row r="32">
          <cell r="B32">
            <v>29</v>
          </cell>
          <cell r="BN32" t="e">
            <v>#REF!</v>
          </cell>
          <cell r="BT32">
            <v>1</v>
          </cell>
        </row>
        <row r="33">
          <cell r="B33">
            <v>30</v>
          </cell>
          <cell r="BN33" t="e">
            <v>#REF!</v>
          </cell>
          <cell r="BT33">
            <v>1</v>
          </cell>
        </row>
        <row r="34">
          <cell r="B34">
            <v>31</v>
          </cell>
          <cell r="BN34" t="e">
            <v>#REF!</v>
          </cell>
          <cell r="BT34">
            <v>1</v>
          </cell>
        </row>
        <row r="35">
          <cell r="B35">
            <v>32</v>
          </cell>
          <cell r="BN35" t="e">
            <v>#REF!</v>
          </cell>
          <cell r="BT35">
            <v>1</v>
          </cell>
        </row>
        <row r="36">
          <cell r="B36">
            <v>33</v>
          </cell>
          <cell r="BN36" t="e">
            <v>#REF!</v>
          </cell>
          <cell r="BT36">
            <v>1</v>
          </cell>
        </row>
        <row r="37">
          <cell r="B37">
            <v>34</v>
          </cell>
          <cell r="BN37" t="e">
            <v>#REF!</v>
          </cell>
          <cell r="BT37">
            <v>1</v>
          </cell>
        </row>
        <row r="38">
          <cell r="B38">
            <v>35</v>
          </cell>
          <cell r="BN38" t="e">
            <v>#REF!</v>
          </cell>
          <cell r="BT38">
            <v>1</v>
          </cell>
        </row>
        <row r="39">
          <cell r="B39">
            <v>36</v>
          </cell>
          <cell r="BN39" t="e">
            <v>#REF!</v>
          </cell>
          <cell r="BT39">
            <v>1</v>
          </cell>
        </row>
        <row r="40">
          <cell r="B40">
            <v>37</v>
          </cell>
          <cell r="BN40" t="e">
            <v>#REF!</v>
          </cell>
          <cell r="BT40">
            <v>1</v>
          </cell>
        </row>
        <row r="41">
          <cell r="B41">
            <v>38</v>
          </cell>
          <cell r="BN41" t="e">
            <v>#REF!</v>
          </cell>
          <cell r="BT41">
            <v>1</v>
          </cell>
        </row>
        <row r="42">
          <cell r="B42">
            <v>39</v>
          </cell>
          <cell r="BN42" t="e">
            <v>#REF!</v>
          </cell>
          <cell r="BT42">
            <v>1</v>
          </cell>
        </row>
        <row r="43">
          <cell r="B43">
            <v>40</v>
          </cell>
          <cell r="BN43" t="e">
            <v>#REF!</v>
          </cell>
          <cell r="BT43">
            <v>1</v>
          </cell>
        </row>
        <row r="44">
          <cell r="B44">
            <v>41</v>
          </cell>
          <cell r="BN44" t="e">
            <v>#REF!</v>
          </cell>
          <cell r="BT44">
            <v>1</v>
          </cell>
        </row>
        <row r="45">
          <cell r="B45">
            <v>42</v>
          </cell>
          <cell r="BN45" t="e">
            <v>#REF!</v>
          </cell>
          <cell r="BT45">
            <v>1</v>
          </cell>
        </row>
        <row r="46">
          <cell r="B46">
            <v>43</v>
          </cell>
          <cell r="BN46" t="e">
            <v>#REF!</v>
          </cell>
          <cell r="BT46">
            <v>1</v>
          </cell>
        </row>
        <row r="47">
          <cell r="B47">
            <v>44</v>
          </cell>
          <cell r="BN47" t="e">
            <v>#REF!</v>
          </cell>
          <cell r="BT47">
            <v>1</v>
          </cell>
        </row>
        <row r="48">
          <cell r="B48">
            <v>45</v>
          </cell>
          <cell r="BN48" t="e">
            <v>#REF!</v>
          </cell>
          <cell r="BT48">
            <v>1</v>
          </cell>
        </row>
        <row r="49">
          <cell r="B49">
            <v>46</v>
          </cell>
          <cell r="BN49" t="e">
            <v>#REF!</v>
          </cell>
          <cell r="BT49">
            <v>1</v>
          </cell>
        </row>
        <row r="50">
          <cell r="B50">
            <v>47</v>
          </cell>
          <cell r="BN50" t="e">
            <v>#REF!</v>
          </cell>
          <cell r="BT50">
            <v>1</v>
          </cell>
        </row>
        <row r="51">
          <cell r="B51">
            <v>48</v>
          </cell>
          <cell r="BN51" t="e">
            <v>#REF!</v>
          </cell>
          <cell r="BT51">
            <v>1</v>
          </cell>
        </row>
        <row r="52">
          <cell r="B52">
            <v>49</v>
          </cell>
          <cell r="BN52" t="e">
            <v>#REF!</v>
          </cell>
          <cell r="BT52">
            <v>1</v>
          </cell>
        </row>
        <row r="53">
          <cell r="B53">
            <v>50</v>
          </cell>
          <cell r="BN53" t="e">
            <v>#REF!</v>
          </cell>
          <cell r="BT53">
            <v>1</v>
          </cell>
        </row>
        <row r="54">
          <cell r="B54">
            <v>51</v>
          </cell>
          <cell r="BN54" t="e">
            <v>#REF!</v>
          </cell>
          <cell r="BT54">
            <v>1</v>
          </cell>
        </row>
        <row r="55">
          <cell r="B55">
            <v>52</v>
          </cell>
          <cell r="BN55" t="e">
            <v>#REF!</v>
          </cell>
          <cell r="BT55">
            <v>1</v>
          </cell>
        </row>
        <row r="56">
          <cell r="B56">
            <v>53</v>
          </cell>
          <cell r="BN56" t="e">
            <v>#REF!</v>
          </cell>
          <cell r="BT56">
            <v>1</v>
          </cell>
        </row>
        <row r="57">
          <cell r="B57">
            <v>54</v>
          </cell>
          <cell r="BN57" t="e">
            <v>#REF!</v>
          </cell>
          <cell r="BT57">
            <v>1</v>
          </cell>
        </row>
        <row r="58">
          <cell r="B58">
            <v>55</v>
          </cell>
          <cell r="BN58" t="e">
            <v>#REF!</v>
          </cell>
          <cell r="BT58">
            <v>1</v>
          </cell>
        </row>
        <row r="59">
          <cell r="B59">
            <v>56</v>
          </cell>
          <cell r="BN59" t="e">
            <v>#REF!</v>
          </cell>
          <cell r="BT59">
            <v>1</v>
          </cell>
        </row>
        <row r="60">
          <cell r="B60">
            <v>57</v>
          </cell>
          <cell r="BN60" t="e">
            <v>#REF!</v>
          </cell>
          <cell r="BT60">
            <v>1</v>
          </cell>
        </row>
        <row r="61">
          <cell r="B61">
            <v>58</v>
          </cell>
          <cell r="BN61" t="e">
            <v>#REF!</v>
          </cell>
          <cell r="BT61">
            <v>1</v>
          </cell>
        </row>
        <row r="62">
          <cell r="B62">
            <v>59</v>
          </cell>
          <cell r="BN62" t="e">
            <v>#REF!</v>
          </cell>
          <cell r="BT62">
            <v>1</v>
          </cell>
        </row>
        <row r="63">
          <cell r="B63">
            <v>60</v>
          </cell>
          <cell r="BN63" t="e">
            <v>#REF!</v>
          </cell>
          <cell r="BT63">
            <v>1</v>
          </cell>
        </row>
        <row r="64">
          <cell r="B64">
            <v>61</v>
          </cell>
          <cell r="BN64" t="e">
            <v>#REF!</v>
          </cell>
          <cell r="BT64">
            <v>1</v>
          </cell>
        </row>
        <row r="65">
          <cell r="B65">
            <v>62</v>
          </cell>
          <cell r="BN65" t="e">
            <v>#REF!</v>
          </cell>
          <cell r="BT65">
            <v>1</v>
          </cell>
        </row>
        <row r="66">
          <cell r="B66" t="str">
            <v>Total</v>
          </cell>
        </row>
        <row r="68">
          <cell r="B68" t="str">
            <v>Appraisals are calculated as LMM of CV, Ascend, and AISI.</v>
          </cell>
        </row>
        <row r="69">
          <cell r="B69" t="str">
            <v>Projected forward to deal close on 30-Sep-15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Assumptions--&gt;"/>
      <sheetName val="Bonds"/>
      <sheetName val="Expenses"/>
      <sheetName val="Collections &amp; True-up"/>
      <sheetName val="Customer Usage"/>
      <sheetName val="Calculator-&gt;"/>
      <sheetName val="Calculator"/>
      <sheetName val="PGE Charge Calculator 07-10-21 "/>
    </sheetNames>
    <sheetDataSet>
      <sheetData sheetId="0"/>
      <sheetData sheetId="1"/>
      <sheetData sheetId="2">
        <row r="10">
          <cell r="D10">
            <v>44470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Os"/>
      <sheetName val="Forecast"/>
      <sheetName val="Cases"/>
      <sheetName val="BaseDetail"/>
      <sheetName val="BaseCalc"/>
      <sheetName val="TrueUpCalc"/>
      <sheetName val="Stress Collections"/>
      <sheetName val="Stress Waterfall"/>
      <sheetName val="Att E-1"/>
      <sheetName val="Att E-2"/>
      <sheetName val="G-style Ouput"/>
    </sheetNames>
    <sheetDataSet>
      <sheetData sheetId="0">
        <row r="5">
          <cell r="J5">
            <v>2.8E-3</v>
          </cell>
        </row>
      </sheetData>
      <sheetData sheetId="1"/>
      <sheetData sheetId="2">
        <row r="1">
          <cell r="D1">
            <v>11</v>
          </cell>
        </row>
        <row r="3">
          <cell r="E3">
            <v>3</v>
          </cell>
        </row>
        <row r="5">
          <cell r="I5">
            <v>3</v>
          </cell>
        </row>
        <row r="10">
          <cell r="I10">
            <v>38930</v>
          </cell>
        </row>
        <row r="11">
          <cell r="I11">
            <v>38965</v>
          </cell>
        </row>
        <row r="15">
          <cell r="H15">
            <v>0</v>
          </cell>
        </row>
        <row r="16">
          <cell r="H16">
            <v>5.0000000000000001E-3</v>
          </cell>
        </row>
      </sheetData>
      <sheetData sheetId="3">
        <row r="1">
          <cell r="J1">
            <v>6</v>
          </cell>
        </row>
        <row r="4">
          <cell r="J4" t="str">
            <v>Class Name</v>
          </cell>
        </row>
        <row r="14">
          <cell r="BA14">
            <v>8.4162642037939968</v>
          </cell>
        </row>
        <row r="15">
          <cell r="AY15">
            <v>5.5906136825153219E-2</v>
          </cell>
          <cell r="BA15">
            <v>14.833333333333334</v>
          </cell>
        </row>
        <row r="16">
          <cell r="AX16">
            <v>182400000</v>
          </cell>
          <cell r="BA16">
            <v>14.5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Pro Forma Principal Amort"/>
      <sheetName val="ExistingAdHoc"/>
      <sheetName val="Ad Hoc Exchange"/>
      <sheetName val="ExistingNonFor"/>
      <sheetName val="NonForbearing Exchange"/>
      <sheetName val="CallableSum"/>
    </sheetNames>
    <sheetDataSet>
      <sheetData sheetId="0">
        <row r="21">
          <cell r="D21">
            <v>4.4999999999999998E-2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Input"/>
      <sheetName val="Amor"/>
      <sheetName val="Model"/>
      <sheetName val="Aggregated Forecasts - Monthly"/>
    </sheetNames>
    <sheetDataSet>
      <sheetData sheetId="0"/>
      <sheetData sheetId="1">
        <row r="5">
          <cell r="E5">
            <v>42369</v>
          </cell>
          <cell r="K5">
            <v>42522</v>
          </cell>
        </row>
        <row r="8">
          <cell r="E8">
            <v>6</v>
          </cell>
        </row>
        <row r="20">
          <cell r="K20">
            <v>1000000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Upfront and Ongoing Costs"/>
      <sheetName val="Upfront Costs (2)"/>
      <sheetName val="Issuance Advice Letter Outp (2"/>
      <sheetName val="Issuance Advice Letter Outputs"/>
      <sheetName val="Amort_Schedule"/>
      <sheetName val="Control"/>
      <sheetName val="Model (R)"/>
      <sheetName val="Model (C)"/>
      <sheetName val="Model (I)"/>
      <sheetName val="Model (AG)"/>
      <sheetName val="Model (OL)"/>
      <sheetName val="Model (Total)"/>
      <sheetName val="Debt Service (Total)"/>
      <sheetName val="Raw DS"/>
      <sheetName val="Usage Cases (R)"/>
      <sheetName val="Usage Cases (C)"/>
      <sheetName val="Usage Cases (I)"/>
      <sheetName val="Usage Cases (AG)"/>
      <sheetName val="Usage Cases (OL)"/>
      <sheetName val="Summary (R)"/>
      <sheetName val="Stress Cases"/>
      <sheetName val="Summary (C)"/>
      <sheetName val="Summary (I)"/>
      <sheetName val="Summary (AG)"/>
      <sheetName val="Summary (OL)"/>
      <sheetName val="Summary (Total)"/>
      <sheetName val="R"/>
      <sheetName val="G"/>
      <sheetName val="GV"/>
      <sheetName val="LG"/>
      <sheetName val="OL"/>
      <sheetName val="Usage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">
          <cell r="B1" t="str">
            <v>PG&amp;E Model</v>
          </cell>
        </row>
        <row r="6">
          <cell r="D6">
            <v>44454</v>
          </cell>
        </row>
        <row r="7">
          <cell r="D7">
            <v>44743</v>
          </cell>
        </row>
        <row r="9">
          <cell r="D9">
            <v>6</v>
          </cell>
        </row>
        <row r="10">
          <cell r="D10">
            <v>53693</v>
          </cell>
        </row>
        <row r="15">
          <cell r="D15">
            <v>44470</v>
          </cell>
        </row>
        <row r="16">
          <cell r="D16">
            <v>44501</v>
          </cell>
        </row>
        <row r="18">
          <cell r="D18">
            <v>6</v>
          </cell>
        </row>
        <row r="19">
          <cell r="D19">
            <v>6</v>
          </cell>
        </row>
        <row r="23">
          <cell r="I23">
            <v>6.0150000008000033</v>
          </cell>
        </row>
        <row r="34">
          <cell r="D34">
            <v>0</v>
          </cell>
        </row>
        <row r="35">
          <cell r="D3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2">
          <cell r="AL32">
            <v>0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Upfront and Ongoing Costs"/>
      <sheetName val="Upfront Costs (2)"/>
      <sheetName val="Issuance Advice Letter Outp (2"/>
      <sheetName val="Issuance Advice Letter Outputs"/>
      <sheetName val="Amort_Schedule"/>
      <sheetName val="Control"/>
      <sheetName val="Model (R)"/>
      <sheetName val="Model (C)"/>
      <sheetName val="Model (I)"/>
      <sheetName val="Model (AG)"/>
      <sheetName val="Model (OL)"/>
      <sheetName val="Model (Total)"/>
      <sheetName val="Debt Service (Total)"/>
      <sheetName val="Raw DS"/>
      <sheetName val="Usage Cases (R)"/>
      <sheetName val="Usage Cases (C)"/>
      <sheetName val="Usage Cases (I)"/>
      <sheetName val="Usage Cases (AG)"/>
      <sheetName val="Usage Cases (OL)"/>
      <sheetName val="Summary (R)"/>
      <sheetName val="Stress Cases"/>
      <sheetName val="Summary (C)"/>
      <sheetName val="Summary (I)"/>
      <sheetName val="Summary (AG)"/>
      <sheetName val="Summary (OL)"/>
      <sheetName val="Summary (Total)"/>
      <sheetName val="R"/>
      <sheetName val="G"/>
      <sheetName val="GV"/>
      <sheetName val="LG"/>
      <sheetName val="OL"/>
      <sheetName val="Usage"/>
      <sheetName val="Libor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"/>
      <sheetName val="Fleet"/>
      <sheetName val="Summary"/>
      <sheetName val="MX"/>
      <sheetName val="Appraiser"/>
      <sheetName val="Libor"/>
      <sheetName val="Assets"/>
      <sheetName val="Float&amp;Step Rates"/>
      <sheetName val="Rents"/>
      <sheetName val="Debt Service"/>
      <sheetName val="Disposition Premium"/>
      <sheetName val="Waterfall"/>
      <sheetName val="Sources and Uses"/>
      <sheetName val="GSChartLabels"/>
      <sheetName val="EU Revenues"/>
      <sheetName val="PV CF by Lessee"/>
      <sheetName val="Base Case LTV &amp; Revenue"/>
      <sheetName val="Stressed LTV Curve"/>
      <sheetName val="Lease Maturitie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--&gt;"/>
      <sheetName val="Output - Contribution"/>
      <sheetName val="Output - Rate Comparison"/>
      <sheetName val="Output - DS Comparison"/>
      <sheetName val="Output - Liquidity Comparison"/>
      <sheetName val="Model --&gt;"/>
      <sheetName val="Input - Drivers &amp; Sensitivity"/>
      <sheetName val="Model - LIVE"/>
      <sheetName val="NPV Analysis"/>
      <sheetName val="Securitzation Pricing"/>
      <sheetName val="GS Tabs--&gt;"/>
      <sheetName val="Summary Output - Unwrapped"/>
      <sheetName val="Pro Forma Principal Amort"/>
      <sheetName val="Ad Hoc Exchange"/>
      <sheetName val="Non-Forbearing Exchange"/>
      <sheetName val="Status Q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E18">
            <v>5</v>
          </cell>
        </row>
        <row r="29">
          <cell r="E2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gStyleBook">
      <a:dk1>
        <a:sysClr val="windowText" lastClr="000000"/>
      </a:dk1>
      <a:lt1>
        <a:srgbClr val="FFFFFF"/>
      </a:lt1>
      <a:dk2>
        <a:srgbClr val="000080"/>
      </a:dk2>
      <a:lt2>
        <a:srgbClr val="EEECE1"/>
      </a:lt2>
      <a:accent1>
        <a:srgbClr val="20396D"/>
      </a:accent1>
      <a:accent2>
        <a:srgbClr val="68A2BF"/>
      </a:accent2>
      <a:accent3>
        <a:srgbClr val="CD252B"/>
      </a:accent3>
      <a:accent4>
        <a:srgbClr val="FFA469"/>
      </a:accent4>
      <a:accent5>
        <a:srgbClr val="E3E311"/>
      </a:accent5>
      <a:accent6>
        <a:srgbClr val="33996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AA56"/>
  <sheetViews>
    <sheetView showGridLines="0" tabSelected="1" zoomScaleNormal="100" workbookViewId="0">
      <selection activeCell="B21" sqref="B21"/>
    </sheetView>
  </sheetViews>
  <sheetFormatPr defaultColWidth="0" defaultRowHeight="12.5" x14ac:dyDescent="0.25"/>
  <cols>
    <col min="1" max="1" width="9.1796875" customWidth="1"/>
    <col min="2" max="2" width="11.453125" customWidth="1"/>
    <col min="3" max="3" width="16" bestFit="1" customWidth="1"/>
    <col min="4" max="5" width="11.453125" customWidth="1"/>
    <col min="6" max="6" width="21.7265625" customWidth="1"/>
    <col min="7" max="7" width="11.453125" customWidth="1"/>
    <col min="8" max="8" width="12.26953125" bestFit="1" customWidth="1"/>
    <col min="9" max="9" width="11.453125" customWidth="1"/>
    <col min="10" max="10" width="13.1796875" customWidth="1"/>
    <col min="11" max="11" width="19.81640625" customWidth="1"/>
    <col min="12" max="12" width="13.81640625" customWidth="1"/>
    <col min="13" max="13" width="16.26953125" customWidth="1"/>
    <col min="14" max="14" width="14.26953125" customWidth="1"/>
    <col min="15" max="17" width="11.26953125" customWidth="1"/>
    <col min="18" max="18" width="9.1796875" hidden="1" customWidth="1"/>
    <col min="19" max="19" width="15" hidden="1" customWidth="1"/>
    <col min="20" max="20" width="14" hidden="1" customWidth="1"/>
    <col min="21" max="21" width="12.81640625" hidden="1" customWidth="1"/>
    <col min="22" max="22" width="15" hidden="1" customWidth="1"/>
    <col min="23" max="23" width="14" hidden="1" customWidth="1"/>
    <col min="24" max="24" width="12.81640625" hidden="1" customWidth="1"/>
    <col min="25" max="25" width="9.1796875" hidden="1" customWidth="1"/>
    <col min="26" max="27" width="14.54296875" hidden="1" customWidth="1"/>
    <col min="28" max="16384" width="9.1796875" hidden="1"/>
  </cols>
  <sheetData>
    <row r="2" spans="1:14" x14ac:dyDescent="0.25">
      <c r="B2" s="27" t="s">
        <v>31</v>
      </c>
      <c r="C2" s="31">
        <v>45321</v>
      </c>
      <c r="E2" s="36"/>
      <c r="F2" t="s">
        <v>22</v>
      </c>
    </row>
    <row r="3" spans="1:14" ht="13" x14ac:dyDescent="0.3">
      <c r="I3" s="61"/>
    </row>
    <row r="4" spans="1:14" ht="13" x14ac:dyDescent="0.25">
      <c r="B4" s="1" t="s">
        <v>10</v>
      </c>
      <c r="C4" s="2"/>
    </row>
    <row r="5" spans="1:14" ht="13" x14ac:dyDescent="0.25">
      <c r="B5" s="3">
        <v>5</v>
      </c>
      <c r="C5" s="35">
        <v>4.0329999999999998E-2</v>
      </c>
      <c r="D5" t="s">
        <v>27</v>
      </c>
    </row>
    <row r="6" spans="1:14" ht="13" x14ac:dyDescent="0.25">
      <c r="B6" s="3">
        <v>10</v>
      </c>
      <c r="C6" s="35">
        <v>4.1360000000000001E-2</v>
      </c>
      <c r="D6" t="s">
        <v>27</v>
      </c>
    </row>
    <row r="7" spans="1:14" ht="13" x14ac:dyDescent="0.25">
      <c r="B7" s="3"/>
      <c r="C7" s="6"/>
    </row>
    <row r="8" spans="1:14" ht="13" x14ac:dyDescent="0.25">
      <c r="B8" s="3"/>
      <c r="C8" s="5"/>
    </row>
    <row r="9" spans="1:14" ht="13.5" thickBot="1" x14ac:dyDescent="0.35">
      <c r="G9" s="42" t="s">
        <v>28</v>
      </c>
      <c r="I9" s="34" t="s">
        <v>29</v>
      </c>
    </row>
    <row r="10" spans="1:14" ht="13" x14ac:dyDescent="0.25">
      <c r="B10" s="57" t="s">
        <v>0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5</v>
      </c>
      <c r="H10" s="57" t="s">
        <v>6</v>
      </c>
      <c r="I10" s="57" t="s">
        <v>7</v>
      </c>
      <c r="J10" s="57" t="s">
        <v>8</v>
      </c>
      <c r="K10" s="58" t="s">
        <v>9</v>
      </c>
      <c r="L10" s="58" t="s">
        <v>19</v>
      </c>
      <c r="M10" s="58" t="s">
        <v>20</v>
      </c>
    </row>
    <row r="11" spans="1:14" x14ac:dyDescent="0.25">
      <c r="A11" s="44"/>
      <c r="B11" s="45" t="s">
        <v>11</v>
      </c>
      <c r="C11" s="46">
        <v>180490000</v>
      </c>
      <c r="D11" s="47">
        <f>SUMPRODUCT($B$29:$B$78,F29:F78)/C11</f>
        <v>4.8390512152014056</v>
      </c>
      <c r="E11" s="48" t="s">
        <v>13</v>
      </c>
      <c r="F11" s="49">
        <f>C5</f>
        <v>4.0329999999999998E-2</v>
      </c>
      <c r="G11" s="50">
        <v>90</v>
      </c>
      <c r="H11" s="51">
        <f>F11+(G11/100)%</f>
        <v>4.9329999999999999E-2</v>
      </c>
      <c r="I11" s="52">
        <v>4.9430000000000002E-2</v>
      </c>
      <c r="J11" s="53">
        <f>O22</f>
        <v>0.99996560000000001</v>
      </c>
      <c r="K11" s="54">
        <f>ROUND(C11*J11,2)</f>
        <v>180483791.13999999</v>
      </c>
      <c r="L11" s="55">
        <f>SUMPRODUCT($B$29:$B$78,O29:O78)/O23/(1+H11/2)</f>
        <v>4.1558954532113859</v>
      </c>
      <c r="M11" s="56">
        <f>C11-K11</f>
        <v>6208.8600000143051</v>
      </c>
      <c r="N11" s="4"/>
    </row>
    <row r="12" spans="1:14" x14ac:dyDescent="0.25">
      <c r="A12" s="44"/>
      <c r="B12" s="45" t="s">
        <v>12</v>
      </c>
      <c r="C12" s="46">
        <v>125000000</v>
      </c>
      <c r="D12" s="47">
        <f>SUMPRODUCT($B$29:$B$78,I29:I78)/C12</f>
        <v>11.057085115809201</v>
      </c>
      <c r="E12" s="48" t="s">
        <v>14</v>
      </c>
      <c r="F12" s="49">
        <f>C6</f>
        <v>4.1360000000000001E-2</v>
      </c>
      <c r="G12" s="50">
        <v>95</v>
      </c>
      <c r="H12" s="51">
        <f>F12+(G12/100)%</f>
        <v>5.0860000000000002E-2</v>
      </c>
      <c r="I12" s="52">
        <v>5.0909999999999997E-2</v>
      </c>
      <c r="J12" s="53">
        <f>P22</f>
        <v>0.99994170000000004</v>
      </c>
      <c r="K12" s="54">
        <f>ROUND(C12*J12,2)</f>
        <v>124992712.5</v>
      </c>
      <c r="L12" s="55">
        <f>SUMPRODUCT($B$29:$B$78,P29:P78)/P23/(1+H12/2)</f>
        <v>8.3671889645478554</v>
      </c>
      <c r="M12" s="56">
        <f>C12-K12</f>
        <v>7287.5</v>
      </c>
      <c r="N12" s="4"/>
    </row>
    <row r="14" spans="1:14" ht="13" x14ac:dyDescent="0.3">
      <c r="B14" s="59" t="s">
        <v>21</v>
      </c>
      <c r="C14" s="29">
        <f>SUM(C11:C13)</f>
        <v>305490000</v>
      </c>
      <c r="D14" s="28"/>
      <c r="E14" s="28"/>
      <c r="F14" s="28"/>
      <c r="G14" s="28"/>
      <c r="H14" s="28"/>
      <c r="I14" s="28"/>
      <c r="J14" s="28"/>
      <c r="K14" s="30">
        <f>SUM(K11:K13)</f>
        <v>305476503.63999999</v>
      </c>
      <c r="L14" s="28"/>
      <c r="M14" s="29">
        <f>SUM(M11:M13)</f>
        <v>13496.360000014305</v>
      </c>
    </row>
    <row r="15" spans="1:14" ht="13" x14ac:dyDescent="0.3">
      <c r="K15" s="40">
        <f>C14-K14</f>
        <v>13496.360000014305</v>
      </c>
    </row>
    <row r="16" spans="1:14" ht="13" x14ac:dyDescent="0.3">
      <c r="C16" s="59" t="s">
        <v>32</v>
      </c>
      <c r="D16" s="60">
        <f>SUMPRODUCT(D11:D12,C11:C12,I11:I12)/SUMPRODUCT(D11:D12,C11:C12)</f>
        <v>5.0336906718622031E-2</v>
      </c>
    </row>
    <row r="17" spans="2:27" ht="13" x14ac:dyDescent="0.3">
      <c r="C17" s="59" t="s">
        <v>33</v>
      </c>
      <c r="D17" s="60">
        <f>SUMPRODUCT(D11:D12,C11:C12,H11:H12)/SUMPRODUCT(D11:D12,C11:C12)</f>
        <v>5.0267545459116013E-2</v>
      </c>
    </row>
    <row r="20" spans="2:27" x14ac:dyDescent="0.25">
      <c r="B20" t="s">
        <v>34</v>
      </c>
    </row>
    <row r="22" spans="2:27" x14ac:dyDescent="0.25">
      <c r="N22" s="27" t="s">
        <v>25</v>
      </c>
      <c r="O22" s="38">
        <f>ROUND(O23/E29,7)</f>
        <v>0.99996560000000001</v>
      </c>
      <c r="P22" s="38">
        <f>ROUND(P23/H29,7)</f>
        <v>0.99994170000000004</v>
      </c>
      <c r="Q22" s="26"/>
    </row>
    <row r="23" spans="2:27" x14ac:dyDescent="0.25">
      <c r="N23" s="27" t="s">
        <v>24</v>
      </c>
      <c r="O23" s="39">
        <f>SUM(O30:O78)</f>
        <v>180483788.9249526</v>
      </c>
      <c r="P23" s="39">
        <f>SUM(P30:P78)</f>
        <v>124992709.13361855</v>
      </c>
      <c r="Q23" s="25"/>
    </row>
    <row r="25" spans="2:27" x14ac:dyDescent="0.25">
      <c r="N25" s="27" t="s">
        <v>23</v>
      </c>
      <c r="O25" s="37">
        <f>H11</f>
        <v>4.9329999999999999E-2</v>
      </c>
      <c r="P25" s="37">
        <f>H12</f>
        <v>5.0860000000000002E-2</v>
      </c>
    </row>
    <row r="26" spans="2:27" ht="13" x14ac:dyDescent="0.3">
      <c r="E26" s="43" t="s">
        <v>30</v>
      </c>
    </row>
    <row r="27" spans="2:27" ht="13" thickBot="1" x14ac:dyDescent="0.3">
      <c r="B27" s="7"/>
      <c r="C27" s="7"/>
      <c r="D27" s="7"/>
      <c r="E27" s="7" t="s">
        <v>11</v>
      </c>
      <c r="F27" s="7"/>
      <c r="G27" s="8">
        <f>I11</f>
        <v>4.9430000000000002E-2</v>
      </c>
      <c r="H27" s="7" t="s">
        <v>12</v>
      </c>
      <c r="I27" s="7"/>
      <c r="J27" s="8">
        <f>I12</f>
        <v>5.0909999999999997E-2</v>
      </c>
      <c r="K27" s="7"/>
      <c r="O27" s="7" t="s">
        <v>11</v>
      </c>
      <c r="P27" s="7" t="s">
        <v>12</v>
      </c>
    </row>
    <row r="28" spans="2:27" x14ac:dyDescent="0.25">
      <c r="B28" s="9" t="s">
        <v>15</v>
      </c>
      <c r="C28" s="10" t="s">
        <v>16</v>
      </c>
      <c r="D28" s="11"/>
      <c r="E28" s="9" t="s">
        <v>17</v>
      </c>
      <c r="F28" s="11" t="s">
        <v>18</v>
      </c>
      <c r="G28" s="12" t="s">
        <v>7</v>
      </c>
      <c r="H28" s="11" t="s">
        <v>17</v>
      </c>
      <c r="I28" s="11" t="s">
        <v>18</v>
      </c>
      <c r="J28" s="12" t="s">
        <v>7</v>
      </c>
      <c r="K28" s="11" t="s">
        <v>26</v>
      </c>
    </row>
    <row r="29" spans="2:27" x14ac:dyDescent="0.25">
      <c r="B29" s="13">
        <v>0</v>
      </c>
      <c r="C29" s="14">
        <f>C2</f>
        <v>45321</v>
      </c>
      <c r="D29" s="15"/>
      <c r="E29" s="16">
        <v>180490000</v>
      </c>
      <c r="F29" s="17"/>
      <c r="G29" s="18"/>
      <c r="H29" s="19">
        <v>125000000</v>
      </c>
      <c r="I29" s="17"/>
      <c r="J29" s="18"/>
      <c r="K29" s="19"/>
      <c r="S29" s="32"/>
      <c r="T29" s="32"/>
      <c r="U29" s="32"/>
      <c r="V29" s="32"/>
      <c r="W29" s="32"/>
      <c r="X29" s="32"/>
      <c r="Z29" s="33"/>
      <c r="AA29" s="33"/>
    </row>
    <row r="30" spans="2:27" x14ac:dyDescent="0.25">
      <c r="B30" s="20">
        <f>YEARFRAC($C$29,C30,0)</f>
        <v>0.9194444444444444</v>
      </c>
      <c r="C30" s="14">
        <v>45658</v>
      </c>
      <c r="D30" s="21"/>
      <c r="E30" s="22">
        <v>164550699.0085066</v>
      </c>
      <c r="F30" s="17">
        <v>15939300.9914934</v>
      </c>
      <c r="G30" s="23">
        <f>E29*$G$27*($B30-$B29)</f>
        <v>8202934.5880555557</v>
      </c>
      <c r="H30" s="17">
        <v>125000000</v>
      </c>
      <c r="I30" s="19">
        <v>0</v>
      </c>
      <c r="J30" s="23">
        <f>H29*$J$27*($B30-$B29)</f>
        <v>5851114.583333333</v>
      </c>
      <c r="K30" s="41">
        <f>SUM(F30:G30,I30:J30)</f>
        <v>29993350.162882287</v>
      </c>
      <c r="O30" s="25">
        <f t="shared" ref="O30:O56" si="0">SUM(F30:G30)/((1+O$25/2)^($B30*2))</f>
        <v>23084397.359296266</v>
      </c>
      <c r="P30" s="25">
        <f t="shared" ref="P30:P56" si="1">SUM(I30:J30)/((1+P$25/2)^($B30*2))</f>
        <v>5587063.9950271538</v>
      </c>
      <c r="S30" s="32"/>
      <c r="T30" s="32"/>
      <c r="U30" s="32"/>
      <c r="V30" s="32"/>
      <c r="W30" s="32"/>
      <c r="X30" s="32"/>
      <c r="Z30" s="33"/>
      <c r="AA30" s="33"/>
    </row>
    <row r="31" spans="2:27" x14ac:dyDescent="0.25">
      <c r="B31" s="20">
        <f t="shared" ref="B31:B56" si="2">YEARFRAC($C$29,C31,0)</f>
        <v>1.4194444444444445</v>
      </c>
      <c r="C31" s="24">
        <f>EDATE(C30,6)</f>
        <v>45839</v>
      </c>
      <c r="D31" s="21"/>
      <c r="E31" s="22">
        <v>155499939.17854345</v>
      </c>
      <c r="F31" s="17">
        <v>9050759.8299631402</v>
      </c>
      <c r="G31" s="23">
        <f>E30*$G$27*($B31-$B30)</f>
        <v>4066870.5259952415</v>
      </c>
      <c r="H31" s="17">
        <v>125000000</v>
      </c>
      <c r="I31" s="17">
        <v>0</v>
      </c>
      <c r="J31" s="23">
        <f t="shared" ref="J31:J35" si="3">H30*$J$27*($B31-$B30)</f>
        <v>3181875.0000000009</v>
      </c>
      <c r="K31" s="41">
        <f t="shared" ref="K31:K56" si="4">SUM(F31:G31,I31:J31)</f>
        <v>16299505.355958384</v>
      </c>
      <c r="L31" s="25">
        <f>K31-K54</f>
        <v>206726.89360037073</v>
      </c>
      <c r="O31" s="25">
        <f t="shared" si="0"/>
        <v>12240933.667539531</v>
      </c>
      <c r="P31" s="25">
        <f t="shared" si="1"/>
        <v>2962935.0955794975</v>
      </c>
      <c r="S31" s="32"/>
      <c r="T31" s="32"/>
      <c r="U31" s="32"/>
      <c r="V31" s="32"/>
      <c r="W31" s="32"/>
      <c r="X31" s="32"/>
      <c r="Z31" s="33"/>
      <c r="AA31" s="33"/>
    </row>
    <row r="32" spans="2:27" x14ac:dyDescent="0.25">
      <c r="B32" s="20">
        <f t="shared" si="2"/>
        <v>1.9194444444444445</v>
      </c>
      <c r="C32" s="24">
        <f t="shared" ref="C32:C56" si="5">EDATE(C31,6)</f>
        <v>46023</v>
      </c>
      <c r="D32" s="21"/>
      <c r="E32" s="22">
        <v>146231780.09746459</v>
      </c>
      <c r="F32" s="17">
        <v>9268159.0810788609</v>
      </c>
      <c r="G32" s="23">
        <f>E31*$G$27*($B32-$B31)</f>
        <v>3843180.9967977013</v>
      </c>
      <c r="H32" s="17">
        <v>125000000</v>
      </c>
      <c r="I32" s="17">
        <v>0</v>
      </c>
      <c r="J32" s="23">
        <f t="shared" si="3"/>
        <v>3181875</v>
      </c>
      <c r="K32" s="41">
        <f t="shared" si="4"/>
        <v>16293215.077876562</v>
      </c>
      <c r="O32" s="25">
        <f t="shared" si="0"/>
        <v>11940550.121783534</v>
      </c>
      <c r="P32" s="25">
        <f t="shared" si="1"/>
        <v>2889456.2238080576</v>
      </c>
      <c r="S32" s="32"/>
      <c r="T32" s="32"/>
      <c r="U32" s="32"/>
      <c r="V32" s="32"/>
      <c r="W32" s="32"/>
      <c r="X32" s="32"/>
      <c r="Z32" s="33"/>
      <c r="AA32" s="33"/>
    </row>
    <row r="33" spans="2:27" x14ac:dyDescent="0.25">
      <c r="B33" s="20">
        <f t="shared" si="2"/>
        <v>2.4194444444444443</v>
      </c>
      <c r="C33" s="24">
        <f t="shared" si="5"/>
        <v>46204</v>
      </c>
      <c r="D33" s="21"/>
      <c r="E33" s="22">
        <v>136740999.83525822</v>
      </c>
      <c r="F33" s="17">
        <v>9490780.26220637</v>
      </c>
      <c r="G33" s="23">
        <f>E32*$G$27*($B33-$B32)</f>
        <v>3614118.4451088361</v>
      </c>
      <c r="H33" s="17">
        <v>125000000</v>
      </c>
      <c r="I33" s="17">
        <v>0</v>
      </c>
      <c r="J33" s="23">
        <f t="shared" si="3"/>
        <v>3181874.9999999986</v>
      </c>
      <c r="K33" s="41">
        <f t="shared" si="4"/>
        <v>16286773.707315205</v>
      </c>
      <c r="O33" s="25">
        <f t="shared" si="0"/>
        <v>11647400.799008854</v>
      </c>
      <c r="P33" s="25">
        <f t="shared" si="1"/>
        <v>2817799.5804765378</v>
      </c>
      <c r="S33" s="32"/>
      <c r="T33" s="32"/>
      <c r="U33" s="32"/>
      <c r="V33" s="32"/>
      <c r="W33" s="32"/>
      <c r="X33" s="32"/>
      <c r="Z33" s="33"/>
      <c r="AA33" s="33"/>
    </row>
    <row r="34" spans="2:27" x14ac:dyDescent="0.25">
      <c r="B34" s="20">
        <f t="shared" si="2"/>
        <v>2.9194444444444443</v>
      </c>
      <c r="C34" s="24">
        <f t="shared" si="5"/>
        <v>46388</v>
      </c>
      <c r="D34" s="21"/>
      <c r="E34" s="22">
        <v>127022251.03115365</v>
      </c>
      <c r="F34" s="17">
        <v>9718748.8041045703</v>
      </c>
      <c r="G34" s="23">
        <f>E33*$G$27*($B34-$B33)</f>
        <v>3379553.8109284071</v>
      </c>
      <c r="H34" s="17">
        <v>125000000</v>
      </c>
      <c r="I34" s="17">
        <v>0</v>
      </c>
      <c r="J34" s="23">
        <f t="shared" si="3"/>
        <v>3181875</v>
      </c>
      <c r="K34" s="41">
        <f t="shared" si="4"/>
        <v>16280177.615032978</v>
      </c>
      <c r="O34" s="25">
        <f t="shared" si="0"/>
        <v>11361311.559925403</v>
      </c>
      <c r="P34" s="25">
        <f t="shared" si="1"/>
        <v>2747919.9754995843</v>
      </c>
      <c r="S34" s="32"/>
      <c r="T34" s="32"/>
      <c r="U34" s="32"/>
      <c r="V34" s="32"/>
      <c r="W34" s="32"/>
      <c r="X34" s="32"/>
      <c r="Z34" s="33"/>
      <c r="AA34" s="33"/>
    </row>
    <row r="35" spans="2:27" x14ac:dyDescent="0.25">
      <c r="B35" s="20">
        <f t="shared" si="2"/>
        <v>3.4194444444444443</v>
      </c>
      <c r="C35" s="24">
        <f t="shared" si="5"/>
        <v>46569</v>
      </c>
      <c r="D35" s="21"/>
      <c r="E35" s="22">
        <v>117070057.88077448</v>
      </c>
      <c r="F35" s="17">
        <v>9952193.1503791604</v>
      </c>
      <c r="G35" s="23">
        <f t="shared" ref="G35:G56" si="6">E34*$G$27*($B35-$B34)</f>
        <v>3139354.9342349623</v>
      </c>
      <c r="H35" s="17">
        <v>125000000</v>
      </c>
      <c r="I35" s="17">
        <v>0</v>
      </c>
      <c r="J35" s="23">
        <f t="shared" si="3"/>
        <v>3181875</v>
      </c>
      <c r="K35" s="41">
        <f t="shared" si="4"/>
        <v>16273423.084614122</v>
      </c>
      <c r="O35" s="25">
        <f t="shared" si="0"/>
        <v>11082112.457000416</v>
      </c>
      <c r="P35" s="25">
        <f t="shared" si="1"/>
        <v>2679773.339476692</v>
      </c>
      <c r="S35" s="32"/>
      <c r="T35" s="32"/>
      <c r="U35" s="32"/>
      <c r="V35" s="32"/>
      <c r="W35" s="32"/>
      <c r="X35" s="32"/>
      <c r="Z35" s="33"/>
      <c r="AA35" s="33"/>
    </row>
    <row r="36" spans="2:27" x14ac:dyDescent="0.25">
      <c r="B36" s="20">
        <f t="shared" si="2"/>
        <v>3.9194444444444443</v>
      </c>
      <c r="C36" s="24">
        <f t="shared" si="5"/>
        <v>46753</v>
      </c>
      <c r="D36" s="21"/>
      <c r="E36" s="22">
        <v>106878813.05092321</v>
      </c>
      <c r="F36" s="17">
        <v>10191244.8298513</v>
      </c>
      <c r="G36" s="23">
        <f>E35*$G$27*($B36-$B35)</f>
        <v>2893386.4805233413</v>
      </c>
      <c r="H36" s="17">
        <v>125000000</v>
      </c>
      <c r="I36" s="17">
        <v>0</v>
      </c>
      <c r="J36" s="23">
        <f t="shared" ref="J36:J56" si="7">H35*$J$27*($B36-$B35)</f>
        <v>3181875</v>
      </c>
      <c r="K36" s="41">
        <f t="shared" si="4"/>
        <v>16266506.31037464</v>
      </c>
      <c r="O36" s="25">
        <f t="shared" si="0"/>
        <v>10809637.633557562</v>
      </c>
      <c r="P36" s="25">
        <f t="shared" si="1"/>
        <v>2613316.6958999559</v>
      </c>
      <c r="S36" s="32"/>
      <c r="T36" s="32"/>
      <c r="U36" s="32"/>
      <c r="V36" s="32"/>
      <c r="W36" s="32"/>
      <c r="X36" s="32"/>
      <c r="Z36" s="33"/>
      <c r="AA36" s="33"/>
    </row>
    <row r="37" spans="2:27" x14ac:dyDescent="0.25">
      <c r="B37" s="20">
        <f t="shared" si="2"/>
        <v>4.4194444444444443</v>
      </c>
      <c r="C37" s="24">
        <f t="shared" si="5"/>
        <v>46935</v>
      </c>
      <c r="D37" s="21"/>
      <c r="E37" s="22">
        <v>96442774.520258918</v>
      </c>
      <c r="F37" s="17">
        <v>10436038.530664295</v>
      </c>
      <c r="G37" s="23">
        <f t="shared" si="6"/>
        <v>2641509.8645535675</v>
      </c>
      <c r="H37" s="17">
        <v>125000000</v>
      </c>
      <c r="I37" s="17">
        <v>0</v>
      </c>
      <c r="J37" s="23">
        <f t="shared" si="7"/>
        <v>3181875</v>
      </c>
      <c r="K37" s="41">
        <f t="shared" si="4"/>
        <v>16259423.395217862</v>
      </c>
      <c r="O37" s="25">
        <f t="shared" si="0"/>
        <v>10543725.225304626</v>
      </c>
      <c r="P37" s="25">
        <f t="shared" si="1"/>
        <v>2548508.134051038</v>
      </c>
      <c r="S37" s="32"/>
      <c r="T37" s="32"/>
      <c r="U37" s="32"/>
      <c r="V37" s="32"/>
      <c r="W37" s="32"/>
      <c r="X37" s="32"/>
      <c r="Z37" s="33"/>
      <c r="AA37" s="33"/>
    </row>
    <row r="38" spans="2:27" x14ac:dyDescent="0.25">
      <c r="B38" s="20">
        <f t="shared" si="2"/>
        <v>4.9194444444444443</v>
      </c>
      <c r="C38" s="24">
        <f t="shared" si="5"/>
        <v>47119</v>
      </c>
      <c r="D38" s="21"/>
      <c r="E38" s="22">
        <v>85756062.344088063</v>
      </c>
      <c r="F38" s="17">
        <v>10686712.1761709</v>
      </c>
      <c r="G38" s="23">
        <f t="shared" si="6"/>
        <v>2383583.1722681993</v>
      </c>
      <c r="H38" s="17">
        <v>125000000</v>
      </c>
      <c r="I38" s="17">
        <v>0</v>
      </c>
      <c r="J38" s="23">
        <f t="shared" si="7"/>
        <v>3181875</v>
      </c>
      <c r="K38" s="41">
        <f t="shared" si="4"/>
        <v>16252170.348439099</v>
      </c>
      <c r="O38" s="25">
        <f t="shared" si="0"/>
        <v>10284217.264232006</v>
      </c>
      <c r="P38" s="25">
        <f t="shared" si="1"/>
        <v>2485306.7825702755</v>
      </c>
      <c r="S38" s="32"/>
      <c r="T38" s="32"/>
      <c r="U38" s="32"/>
      <c r="V38" s="32"/>
      <c r="W38" s="32"/>
      <c r="X38" s="32"/>
      <c r="Z38" s="33"/>
      <c r="AA38" s="33"/>
    </row>
    <row r="39" spans="2:27" x14ac:dyDescent="0.25">
      <c r="B39" s="20">
        <f t="shared" si="2"/>
        <v>5.4194444444444443</v>
      </c>
      <c r="C39" s="24">
        <f t="shared" si="5"/>
        <v>47300</v>
      </c>
      <c r="D39" s="21"/>
      <c r="E39" s="22">
        <v>74812655.341445595</v>
      </c>
      <c r="F39" s="17">
        <v>10943407.002642499</v>
      </c>
      <c r="G39" s="23">
        <f t="shared" si="6"/>
        <v>2119461.0808341363</v>
      </c>
      <c r="H39" s="17">
        <v>125000000</v>
      </c>
      <c r="I39" s="17">
        <v>0</v>
      </c>
      <c r="J39" s="23">
        <f t="shared" si="7"/>
        <v>3181875</v>
      </c>
      <c r="K39" s="41">
        <f t="shared" si="4"/>
        <v>16244743.083476637</v>
      </c>
      <c r="O39" s="25">
        <f t="shared" si="0"/>
        <v>10030959.584823772</v>
      </c>
      <c r="P39" s="25">
        <f t="shared" si="1"/>
        <v>2423672.7836812609</v>
      </c>
      <c r="S39" s="32"/>
      <c r="T39" s="32"/>
      <c r="U39" s="32"/>
      <c r="V39" s="32"/>
      <c r="W39" s="32"/>
      <c r="X39" s="32"/>
      <c r="Z39" s="33"/>
      <c r="AA39" s="33"/>
    </row>
    <row r="40" spans="2:27" x14ac:dyDescent="0.25">
      <c r="B40" s="20">
        <f t="shared" si="2"/>
        <v>5.9194444444444443</v>
      </c>
      <c r="C40" s="24">
        <f t="shared" si="5"/>
        <v>47484</v>
      </c>
      <c r="D40" s="21"/>
      <c r="E40" s="22">
        <v>63606387.702599645</v>
      </c>
      <c r="F40" s="17">
        <v>11206267.6388459</v>
      </c>
      <c r="G40" s="23">
        <f t="shared" si="6"/>
        <v>1848994.776763828</v>
      </c>
      <c r="H40" s="17">
        <v>125000000</v>
      </c>
      <c r="I40" s="17">
        <v>0</v>
      </c>
      <c r="J40" s="23">
        <f t="shared" si="7"/>
        <v>3181875</v>
      </c>
      <c r="K40" s="41">
        <f t="shared" si="4"/>
        <v>16237137.415609729</v>
      </c>
      <c r="O40" s="25">
        <f t="shared" si="0"/>
        <v>9783801.7325271461</v>
      </c>
      <c r="P40" s="25">
        <f t="shared" si="1"/>
        <v>2363567.268054632</v>
      </c>
      <c r="S40" s="32"/>
      <c r="T40" s="32"/>
      <c r="U40" s="32"/>
      <c r="V40" s="32"/>
      <c r="W40" s="32"/>
      <c r="X40" s="32"/>
      <c r="Z40" s="33"/>
      <c r="AA40" s="33"/>
    </row>
    <row r="41" spans="2:27" x14ac:dyDescent="0.25">
      <c r="B41" s="20">
        <f t="shared" si="2"/>
        <v>6.4194444444444443</v>
      </c>
      <c r="C41" s="24">
        <f t="shared" si="5"/>
        <v>47665</v>
      </c>
      <c r="D41" s="21"/>
      <c r="E41" s="22">
        <v>52130945.51506862</v>
      </c>
      <c r="F41" s="17">
        <v>11475442.187531</v>
      </c>
      <c r="G41" s="23">
        <f t="shared" si="6"/>
        <v>1572031.8720697502</v>
      </c>
      <c r="H41" s="17">
        <v>125000000</v>
      </c>
      <c r="I41" s="17">
        <v>0</v>
      </c>
      <c r="J41" s="23">
        <f t="shared" si="7"/>
        <v>3181875</v>
      </c>
      <c r="K41" s="41">
        <f t="shared" si="4"/>
        <v>16229349.05960075</v>
      </c>
      <c r="O41" s="25">
        <f t="shared" si="0"/>
        <v>9542596.8744247928</v>
      </c>
      <c r="P41" s="25">
        <f t="shared" si="1"/>
        <v>2304952.3302952237</v>
      </c>
      <c r="S41" s="32"/>
      <c r="T41" s="32"/>
      <c r="U41" s="32"/>
      <c r="V41" s="32"/>
      <c r="W41" s="32"/>
      <c r="X41" s="32"/>
      <c r="Z41" s="33"/>
      <c r="AA41" s="33"/>
    </row>
    <row r="42" spans="2:27" x14ac:dyDescent="0.25">
      <c r="B42" s="20">
        <f t="shared" si="2"/>
        <v>6.9194444444444443</v>
      </c>
      <c r="C42" s="24">
        <f t="shared" si="5"/>
        <v>47849</v>
      </c>
      <c r="D42" s="21"/>
      <c r="E42" s="22">
        <v>40379863.206193097</v>
      </c>
      <c r="F42" s="17">
        <v>11751082.308875499</v>
      </c>
      <c r="G42" s="23">
        <f t="shared" si="6"/>
        <v>1288416.3184049211</v>
      </c>
      <c r="H42" s="17">
        <v>125000000</v>
      </c>
      <c r="I42" s="17">
        <v>0</v>
      </c>
      <c r="J42" s="23">
        <f t="shared" si="7"/>
        <v>3181875</v>
      </c>
      <c r="K42" s="41">
        <f t="shared" si="4"/>
        <v>16221373.62728042</v>
      </c>
      <c r="O42" s="25">
        <f t="shared" si="0"/>
        <v>9307201.7120571565</v>
      </c>
      <c r="P42" s="25">
        <f t="shared" si="1"/>
        <v>2247791.0050371294</v>
      </c>
      <c r="S42" s="32"/>
      <c r="T42" s="32"/>
      <c r="U42" s="32"/>
      <c r="V42" s="32"/>
      <c r="W42" s="32"/>
      <c r="X42" s="32"/>
      <c r="Z42" s="33"/>
      <c r="AA42" s="33"/>
    </row>
    <row r="43" spans="2:27" x14ac:dyDescent="0.25">
      <c r="B43" s="20">
        <f t="shared" si="2"/>
        <v>7.4194444444444443</v>
      </c>
      <c r="C43" s="24">
        <f t="shared" si="5"/>
        <v>48030</v>
      </c>
      <c r="D43" s="21"/>
      <c r="E43" s="22">
        <v>28346519.900258385</v>
      </c>
      <c r="F43" s="17">
        <v>12033343.305934699</v>
      </c>
      <c r="G43" s="23">
        <f t="shared" si="6"/>
        <v>997988.31914106244</v>
      </c>
      <c r="H43" s="17">
        <v>125000000</v>
      </c>
      <c r="I43" s="17">
        <v>0</v>
      </c>
      <c r="J43" s="23">
        <f t="shared" si="7"/>
        <v>3181875</v>
      </c>
      <c r="K43" s="41">
        <f t="shared" si="4"/>
        <v>16213206.625075761</v>
      </c>
      <c r="O43" s="25">
        <f t="shared" si="0"/>
        <v>9077476.396343803</v>
      </c>
      <c r="P43" s="25">
        <f t="shared" si="1"/>
        <v>2192047.2436315785</v>
      </c>
      <c r="S43" s="32"/>
      <c r="T43" s="32"/>
      <c r="U43" s="32"/>
      <c r="V43" s="32"/>
      <c r="W43" s="32"/>
      <c r="X43" s="32"/>
      <c r="Z43" s="33"/>
      <c r="AA43" s="33"/>
    </row>
    <row r="44" spans="2:27" x14ac:dyDescent="0.25">
      <c r="B44" s="20">
        <f t="shared" si="2"/>
        <v>7.9194444444444443</v>
      </c>
      <c r="C44" s="24">
        <f t="shared" si="5"/>
        <v>48214</v>
      </c>
      <c r="D44" s="21"/>
      <c r="E44" s="22">
        <v>16024135.68811512</v>
      </c>
      <c r="F44" s="17">
        <v>12322384.2121433</v>
      </c>
      <c r="G44" s="23">
        <f t="shared" si="6"/>
        <v>700584.23933488596</v>
      </c>
      <c r="H44" s="17">
        <v>125000000</v>
      </c>
      <c r="I44" s="17">
        <v>0</v>
      </c>
      <c r="J44" s="23">
        <f t="shared" si="7"/>
        <v>3181875</v>
      </c>
      <c r="K44" s="41">
        <f t="shared" si="4"/>
        <v>16204843.451478187</v>
      </c>
      <c r="O44" s="25">
        <f t="shared" si="0"/>
        <v>8853284.4445523545</v>
      </c>
      <c r="P44" s="25">
        <f t="shared" si="1"/>
        <v>2137685.8914129469</v>
      </c>
      <c r="S44" s="32"/>
      <c r="T44" s="32"/>
      <c r="U44" s="32"/>
      <c r="V44" s="32"/>
      <c r="W44" s="32"/>
      <c r="X44" s="32"/>
      <c r="Z44" s="33"/>
      <c r="AA44" s="33"/>
    </row>
    <row r="45" spans="2:27" x14ac:dyDescent="0.25">
      <c r="B45" s="20">
        <f t="shared" si="2"/>
        <v>8.4194444444444443</v>
      </c>
      <c r="C45" s="24">
        <f t="shared" si="5"/>
        <v>48396</v>
      </c>
      <c r="D45" s="21"/>
      <c r="E45" s="22">
        <v>3405767.8071961738</v>
      </c>
      <c r="F45" s="17">
        <v>12618367.880918946</v>
      </c>
      <c r="G45" s="23">
        <f t="shared" si="6"/>
        <v>396036.5135317652</v>
      </c>
      <c r="H45" s="17">
        <v>125000000</v>
      </c>
      <c r="I45" s="17">
        <v>0</v>
      </c>
      <c r="J45" s="23">
        <f t="shared" si="7"/>
        <v>3181875</v>
      </c>
      <c r="K45" s="41">
        <f t="shared" si="4"/>
        <v>16196279.394450711</v>
      </c>
      <c r="O45" s="25">
        <f t="shared" si="0"/>
        <v>8634492.6592660658</v>
      </c>
      <c r="P45" s="25">
        <f t="shared" si="1"/>
        <v>2084672.6655285559</v>
      </c>
      <c r="S45" s="32"/>
      <c r="T45" s="32"/>
      <c r="U45" s="32"/>
      <c r="V45" s="32"/>
      <c r="W45" s="32"/>
      <c r="X45" s="32"/>
      <c r="Z45" s="33"/>
      <c r="AA45" s="33"/>
    </row>
    <row r="46" spans="2:27" x14ac:dyDescent="0.25">
      <c r="B46" s="20">
        <f t="shared" si="2"/>
        <v>8.9194444444444443</v>
      </c>
      <c r="C46" s="24">
        <f t="shared" si="5"/>
        <v>48580</v>
      </c>
      <c r="D46" s="21"/>
      <c r="E46" s="22">
        <v>0</v>
      </c>
      <c r="F46" s="17">
        <v>3405767.8071961701</v>
      </c>
      <c r="G46" s="23">
        <f t="shared" si="6"/>
        <v>84173.551354853436</v>
      </c>
      <c r="H46" s="17">
        <v>115484306.72977756</v>
      </c>
      <c r="I46" s="17">
        <v>9515693.2702224441</v>
      </c>
      <c r="J46" s="23">
        <f t="shared" si="7"/>
        <v>3181875</v>
      </c>
      <c r="K46" s="41">
        <f t="shared" si="4"/>
        <v>16187509.628773468</v>
      </c>
      <c r="O46" s="25">
        <f t="shared" si="0"/>
        <v>2259689.433309305</v>
      </c>
      <c r="P46" s="25">
        <f t="shared" si="1"/>
        <v>8112772.4531620713</v>
      </c>
      <c r="S46" s="32"/>
      <c r="T46" s="32"/>
      <c r="U46" s="32"/>
      <c r="V46" s="32"/>
      <c r="W46" s="32"/>
      <c r="X46" s="32"/>
      <c r="Z46" s="33"/>
      <c r="AA46" s="33"/>
    </row>
    <row r="47" spans="2:27" x14ac:dyDescent="0.25">
      <c r="B47" s="20">
        <f t="shared" si="2"/>
        <v>9.4194444444444443</v>
      </c>
      <c r="C47" s="24">
        <f t="shared" si="5"/>
        <v>48761</v>
      </c>
      <c r="D47" s="21"/>
      <c r="E47" s="22">
        <v>0</v>
      </c>
      <c r="F47" s="17">
        <v>0</v>
      </c>
      <c r="G47" s="23">
        <f t="shared" si="6"/>
        <v>0</v>
      </c>
      <c r="H47" s="17">
        <v>102246857.89824991</v>
      </c>
      <c r="I47" s="17">
        <v>13237448.831527645</v>
      </c>
      <c r="J47" s="23">
        <f t="shared" si="7"/>
        <v>2939653.0278064874</v>
      </c>
      <c r="K47" s="41">
        <f t="shared" si="4"/>
        <v>16177101.859334132</v>
      </c>
      <c r="O47" s="25">
        <f t="shared" si="0"/>
        <v>0</v>
      </c>
      <c r="P47" s="25">
        <f t="shared" si="1"/>
        <v>10079603.288324852</v>
      </c>
      <c r="S47" s="32"/>
      <c r="T47" s="32"/>
      <c r="U47" s="32"/>
      <c r="V47" s="32"/>
      <c r="W47" s="32"/>
      <c r="X47" s="32"/>
      <c r="Z47" s="33"/>
      <c r="AA47" s="33"/>
    </row>
    <row r="48" spans="2:27" x14ac:dyDescent="0.25">
      <c r="B48" s="20">
        <f t="shared" si="2"/>
        <v>9.9194444444444443</v>
      </c>
      <c r="C48" s="24">
        <f t="shared" si="5"/>
        <v>48945</v>
      </c>
      <c r="D48" s="21"/>
      <c r="E48" s="22">
        <v>0</v>
      </c>
      <c r="F48" s="17">
        <v>0</v>
      </c>
      <c r="G48" s="23">
        <f t="shared" si="6"/>
        <v>0</v>
      </c>
      <c r="H48" s="17">
        <v>88683635.450978369</v>
      </c>
      <c r="I48" s="17">
        <v>13563222.447271541</v>
      </c>
      <c r="J48" s="23">
        <f t="shared" si="7"/>
        <v>2602693.7677999511</v>
      </c>
      <c r="K48" s="41">
        <f t="shared" si="4"/>
        <v>16165916.215071492</v>
      </c>
      <c r="O48" s="25">
        <f t="shared" si="0"/>
        <v>0</v>
      </c>
      <c r="P48" s="25">
        <f t="shared" si="1"/>
        <v>9822838.9598683063</v>
      </c>
      <c r="S48" s="32"/>
      <c r="T48" s="32"/>
      <c r="U48" s="32"/>
      <c r="V48" s="32"/>
      <c r="W48" s="32"/>
      <c r="X48" s="32"/>
      <c r="Z48" s="33"/>
      <c r="AA48" s="33"/>
    </row>
    <row r="49" spans="2:27" x14ac:dyDescent="0.25">
      <c r="B49" s="20">
        <f t="shared" si="2"/>
        <v>10.419444444444444</v>
      </c>
      <c r="C49" s="24">
        <f t="shared" si="5"/>
        <v>49126</v>
      </c>
      <c r="D49" s="21"/>
      <c r="E49" s="22">
        <v>0</v>
      </c>
      <c r="F49" s="17">
        <v>0</v>
      </c>
      <c r="G49" s="23">
        <f t="shared" si="6"/>
        <v>0</v>
      </c>
      <c r="H49" s="17">
        <v>74786622.099279478</v>
      </c>
      <c r="I49" s="17">
        <v>13897013.351698892</v>
      </c>
      <c r="J49" s="23">
        <f t="shared" si="7"/>
        <v>2257441.940404654</v>
      </c>
      <c r="K49" s="41">
        <f t="shared" si="4"/>
        <v>16154455.292103546</v>
      </c>
      <c r="O49" s="25">
        <f t="shared" si="0"/>
        <v>0</v>
      </c>
      <c r="P49" s="25">
        <f t="shared" si="1"/>
        <v>9572447.6555689909</v>
      </c>
      <c r="S49" s="32"/>
      <c r="T49" s="32"/>
      <c r="U49" s="32"/>
      <c r="V49" s="32"/>
      <c r="W49" s="32"/>
      <c r="X49" s="32"/>
      <c r="Z49" s="33"/>
      <c r="AA49" s="33"/>
    </row>
    <row r="50" spans="2:27" x14ac:dyDescent="0.25">
      <c r="B50" s="20">
        <f t="shared" si="2"/>
        <v>10.919444444444444</v>
      </c>
      <c r="C50" s="24">
        <f t="shared" si="5"/>
        <v>49310</v>
      </c>
      <c r="D50" s="21"/>
      <c r="E50" s="22">
        <v>0</v>
      </c>
      <c r="F50" s="17">
        <v>0</v>
      </c>
      <c r="G50" s="23">
        <f t="shared" si="6"/>
        <v>0</v>
      </c>
      <c r="H50" s="17">
        <v>60547603.248995274</v>
      </c>
      <c r="I50" s="17">
        <v>14239018.850284202</v>
      </c>
      <c r="J50" s="23">
        <f t="shared" si="7"/>
        <v>1903693.465537159</v>
      </c>
      <c r="K50" s="41">
        <f t="shared" si="4"/>
        <v>16142712.315821361</v>
      </c>
      <c r="O50" s="25">
        <f t="shared" si="0"/>
        <v>0</v>
      </c>
      <c r="P50" s="25">
        <f t="shared" si="1"/>
        <v>9328271.3242083229</v>
      </c>
      <c r="S50" s="32"/>
      <c r="T50" s="32"/>
      <c r="U50" s="32"/>
      <c r="V50" s="32"/>
      <c r="W50" s="32"/>
      <c r="X50" s="32"/>
      <c r="Z50" s="33"/>
      <c r="AA50" s="33"/>
    </row>
    <row r="51" spans="2:27" x14ac:dyDescent="0.25">
      <c r="B51" s="20">
        <f t="shared" si="2"/>
        <v>11.419444444444444</v>
      </c>
      <c r="C51" s="24">
        <f t="shared" si="5"/>
        <v>49491</v>
      </c>
      <c r="D51" s="21"/>
      <c r="E51" s="22">
        <v>0</v>
      </c>
      <c r="F51" s="17">
        <v>0</v>
      </c>
      <c r="G51" s="23">
        <f t="shared" si="6"/>
        <v>0</v>
      </c>
      <c r="H51" s="17">
        <v>45958162.14480558</v>
      </c>
      <c r="I51" s="17">
        <v>14589441.104189698</v>
      </c>
      <c r="J51" s="23">
        <f t="shared" si="7"/>
        <v>1541239.2407031746</v>
      </c>
      <c r="K51" s="41">
        <f t="shared" si="4"/>
        <v>16130680.344892872</v>
      </c>
      <c r="O51" s="25">
        <f t="shared" si="0"/>
        <v>0</v>
      </c>
      <c r="P51" s="25">
        <f t="shared" si="1"/>
        <v>9090155.8341390602</v>
      </c>
      <c r="S51" s="32"/>
      <c r="T51" s="32"/>
      <c r="U51" s="32"/>
      <c r="V51" s="32"/>
      <c r="W51" s="32"/>
      <c r="X51" s="32"/>
      <c r="Z51" s="33"/>
      <c r="AA51" s="33"/>
    </row>
    <row r="52" spans="2:27" x14ac:dyDescent="0.25">
      <c r="B52" s="20">
        <f t="shared" si="2"/>
        <v>11.919444444444444</v>
      </c>
      <c r="C52" s="24">
        <f t="shared" si="5"/>
        <v>49675</v>
      </c>
      <c r="D52" s="21"/>
      <c r="E52" s="22">
        <v>0</v>
      </c>
      <c r="F52" s="17">
        <v>0</v>
      </c>
      <c r="G52" s="23">
        <f t="shared" si="6"/>
        <v>0</v>
      </c>
      <c r="H52" s="17">
        <v>31009674.895041775</v>
      </c>
      <c r="I52" s="17">
        <v>14948487.249763805</v>
      </c>
      <c r="J52" s="23">
        <f t="shared" si="7"/>
        <v>1169865.0173960261</v>
      </c>
      <c r="K52" s="41">
        <f t="shared" si="4"/>
        <v>16118352.267159831</v>
      </c>
      <c r="O52" s="25">
        <f t="shared" si="0"/>
        <v>0</v>
      </c>
      <c r="P52" s="25">
        <f t="shared" si="1"/>
        <v>8857950.8760824818</v>
      </c>
      <c r="S52" s="32"/>
      <c r="T52" s="32"/>
      <c r="U52" s="32"/>
      <c r="V52" s="32"/>
      <c r="W52" s="32"/>
      <c r="X52" s="32"/>
      <c r="Z52" s="33"/>
      <c r="AA52" s="33"/>
    </row>
    <row r="53" spans="2:27" x14ac:dyDescent="0.25">
      <c r="B53" s="20">
        <f t="shared" si="2"/>
        <v>12.419444444444444</v>
      </c>
      <c r="C53" s="24">
        <f t="shared" si="5"/>
        <v>49857</v>
      </c>
      <c r="D53" s="21"/>
      <c r="E53" s="22">
        <v>0</v>
      </c>
      <c r="F53" s="17">
        <v>0</v>
      </c>
      <c r="G53" s="23">
        <f t="shared" si="6"/>
        <v>0</v>
      </c>
      <c r="H53" s="17">
        <v>15693305.374061283</v>
      </c>
      <c r="I53" s="17">
        <v>15316369.520980492</v>
      </c>
      <c r="J53" s="23">
        <f t="shared" si="7"/>
        <v>789351.27445328829</v>
      </c>
      <c r="K53" s="41">
        <f t="shared" si="4"/>
        <v>16105720.79543378</v>
      </c>
      <c r="O53" s="25">
        <f t="shared" si="0"/>
        <v>0</v>
      </c>
      <c r="P53" s="25">
        <f t="shared" si="1"/>
        <v>8631509.8683361243</v>
      </c>
      <c r="S53" s="32"/>
      <c r="T53" s="32"/>
      <c r="U53" s="32"/>
      <c r="V53" s="32"/>
      <c r="W53" s="32"/>
      <c r="X53" s="32"/>
      <c r="Z53" s="33"/>
      <c r="AA53" s="33"/>
    </row>
    <row r="54" spans="2:27" x14ac:dyDescent="0.25">
      <c r="B54" s="20">
        <f t="shared" si="2"/>
        <v>12.919444444444444</v>
      </c>
      <c r="C54" s="24">
        <f t="shared" si="5"/>
        <v>50041</v>
      </c>
      <c r="D54" s="21"/>
      <c r="E54" s="22">
        <v>0</v>
      </c>
      <c r="F54" s="17">
        <v>0</v>
      </c>
      <c r="G54" s="23">
        <f t="shared" si="6"/>
        <v>0</v>
      </c>
      <c r="H54" s="17">
        <v>0</v>
      </c>
      <c r="I54" s="17">
        <v>15693305.374061283</v>
      </c>
      <c r="J54" s="23">
        <f t="shared" si="7"/>
        <v>399473.08829672995</v>
      </c>
      <c r="K54" s="41">
        <f t="shared" si="4"/>
        <v>16092778.462358013</v>
      </c>
      <c r="O54" s="25">
        <f t="shared" si="0"/>
        <v>0</v>
      </c>
      <c r="P54" s="25">
        <f t="shared" si="1"/>
        <v>8410689.8638982177</v>
      </c>
      <c r="S54" s="32"/>
      <c r="T54" s="32"/>
      <c r="U54" s="32"/>
      <c r="V54" s="32"/>
      <c r="W54" s="32"/>
      <c r="X54" s="32"/>
      <c r="Z54" s="33"/>
      <c r="AA54" s="33"/>
    </row>
    <row r="55" spans="2:27" x14ac:dyDescent="0.25">
      <c r="B55" s="20">
        <f t="shared" si="2"/>
        <v>13.419444444444444</v>
      </c>
      <c r="C55" s="24">
        <f t="shared" si="5"/>
        <v>50222</v>
      </c>
      <c r="D55" s="21"/>
      <c r="E55" s="22">
        <v>0</v>
      </c>
      <c r="F55" s="17">
        <v>0</v>
      </c>
      <c r="G55" s="23">
        <f t="shared" si="6"/>
        <v>0</v>
      </c>
      <c r="H55" s="17">
        <v>0</v>
      </c>
      <c r="I55" s="17">
        <v>0</v>
      </c>
      <c r="J55" s="23">
        <f t="shared" si="7"/>
        <v>0</v>
      </c>
      <c r="K55" s="41">
        <f t="shared" si="4"/>
        <v>0</v>
      </c>
      <c r="O55" s="25">
        <f t="shared" si="0"/>
        <v>0</v>
      </c>
      <c r="P55" s="25">
        <f t="shared" si="1"/>
        <v>0</v>
      </c>
    </row>
    <row r="56" spans="2:27" x14ac:dyDescent="0.25">
      <c r="B56" s="20">
        <f t="shared" si="2"/>
        <v>13.919444444444444</v>
      </c>
      <c r="C56" s="24">
        <f t="shared" si="5"/>
        <v>50406</v>
      </c>
      <c r="D56" s="21"/>
      <c r="E56" s="22">
        <v>0</v>
      </c>
      <c r="F56" s="17">
        <v>0</v>
      </c>
      <c r="G56" s="23">
        <f t="shared" si="6"/>
        <v>0</v>
      </c>
      <c r="H56" s="17">
        <v>0</v>
      </c>
      <c r="I56" s="17">
        <v>0</v>
      </c>
      <c r="J56" s="23">
        <f t="shared" si="7"/>
        <v>0</v>
      </c>
      <c r="K56" s="41">
        <f t="shared" si="4"/>
        <v>0</v>
      </c>
      <c r="O56" s="25">
        <f t="shared" si="0"/>
        <v>0</v>
      </c>
      <c r="P56" s="25">
        <f t="shared" si="1"/>
        <v>0</v>
      </c>
    </row>
  </sheetData>
  <pageMargins left="0.7" right="0.7" top="0.75" bottom="0.75" header="0.3" footer="0.3"/>
  <pageSetup orientation="portrait" horizontalDpi="1200" verticalDpi="1200" r:id="rId1"/>
  <customProperties>
    <customPr name="SHEET_UNIQU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Goldman Sachs &amp; Co.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Suresh, Ramya [IBD]</dc:creator>
  <cp:lastModifiedBy>Diana Carter</cp:lastModifiedBy>
  <cp:lastPrinted>2021-11-04T19:06:42Z</cp:lastPrinted>
  <dcterms:created xsi:type="dcterms:W3CDTF">2021-10-21T16:01:52Z</dcterms:created>
  <dcterms:modified xsi:type="dcterms:W3CDTF">2024-01-22T17:43:52Z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{3231CF21-9E92-44C8-A160-BD0FA097CD65}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